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11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Open 1" sheetId="25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5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25"/>
  <c r="AV3" l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M7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M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3" i="7" l="1"/>
  <c r="M5"/>
  <c r="M6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4"/>
  <c r="J4"/>
  <c r="W5" i="16" l="1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F286" i="25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 l="1"/>
  <c r="E3" s="1"/>
  <c r="AC4" i="25"/>
  <c r="AC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13" i="8"/>
  <c r="C13" i="27" s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K3" i="7"/>
  <c r="X273" i="8" l="1"/>
  <c r="X97"/>
  <c r="X269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l="1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6" i="8" l="1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G42" s="1"/>
  <c r="F74" i="8"/>
  <c r="B74" i="29"/>
  <c r="A74" s="1"/>
  <c r="G74" s="1"/>
  <c r="F12" i="8"/>
  <c r="B12" i="29"/>
  <c r="F44" i="8"/>
  <c r="B44" i="29"/>
  <c r="A44" s="1"/>
  <c r="G44" s="1"/>
  <c r="F76" i="8"/>
  <c r="B76" i="29"/>
  <c r="A76" s="1"/>
  <c r="G76" s="1"/>
  <c r="C20"/>
  <c r="C52"/>
  <c r="C84"/>
  <c r="F27" i="8"/>
  <c r="B27" i="29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C39"/>
  <c r="C71"/>
  <c r="F16" i="8"/>
  <c r="B16" i="29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 s="1"/>
  <c r="G41" s="1"/>
  <c r="F73" i="8"/>
  <c r="B73" i="29"/>
  <c r="A73" s="1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 s="1"/>
  <c r="G251" s="1"/>
  <c r="F99" i="8"/>
  <c r="B99" i="29"/>
  <c r="A99" s="1"/>
  <c r="G99" s="1"/>
  <c r="F131" i="8"/>
  <c r="B131" i="29"/>
  <c r="A131" s="1"/>
  <c r="G131" s="1"/>
  <c r="F163" i="8"/>
  <c r="B163" i="29"/>
  <c r="A163" s="1"/>
  <c r="G163" s="1"/>
  <c r="F195" i="8"/>
  <c r="B195" i="29"/>
  <c r="A195" s="1"/>
  <c r="G195" s="1"/>
  <c r="F249" i="8"/>
  <c r="B249" i="29"/>
  <c r="A249" s="1"/>
  <c r="G249" s="1"/>
  <c r="F122" i="8"/>
  <c r="B122" i="29"/>
  <c r="A122" s="1"/>
  <c r="G122" s="1"/>
  <c r="F154" i="8"/>
  <c r="B154" i="29"/>
  <c r="A154" s="1"/>
  <c r="G154" s="1"/>
  <c r="F186" i="8"/>
  <c r="B186" i="29"/>
  <c r="A186" s="1"/>
  <c r="G186" s="1"/>
  <c r="F272" i="8"/>
  <c r="B272" i="29"/>
  <c r="A272" s="1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 s="1"/>
  <c r="G260" s="1"/>
  <c r="C102"/>
  <c r="C134"/>
  <c r="C166"/>
  <c r="C198"/>
  <c r="C252"/>
  <c r="C123"/>
  <c r="C155"/>
  <c r="C242"/>
  <c r="F274" i="8"/>
  <c r="B274" i="29"/>
  <c r="A274" s="1"/>
  <c r="G274" s="1"/>
  <c r="F220" i="8"/>
  <c r="B220" i="29"/>
  <c r="A220" s="1"/>
  <c r="G220" s="1"/>
  <c r="C251"/>
  <c r="C273"/>
  <c r="F203" i="8"/>
  <c r="B203" i="29"/>
  <c r="A203" s="1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 s="1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 s="1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4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F52" i="8"/>
  <c r="B52" i="29"/>
  <c r="A52" s="1"/>
  <c r="G52" s="1"/>
  <c r="F84" i="8"/>
  <c r="B84" i="29"/>
  <c r="A84" s="1"/>
  <c r="G84" s="1"/>
  <c r="F35" i="8"/>
  <c r="B35" i="29"/>
  <c r="A35" s="1"/>
  <c r="G35" s="1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F56" i="8"/>
  <c r="B56" i="29"/>
  <c r="A56" s="1"/>
  <c r="G56" s="1"/>
  <c r="F8" i="8"/>
  <c r="B8" i="29"/>
  <c r="F17" i="8"/>
  <c r="B17" i="29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F58" i="8"/>
  <c r="B58" i="29"/>
  <c r="A58" s="1"/>
  <c r="G58" s="1"/>
  <c r="F90" i="8"/>
  <c r="B90" i="29"/>
  <c r="A90" s="1"/>
  <c r="G90" s="1"/>
  <c r="F28" i="8"/>
  <c r="B28" i="29"/>
  <c r="F60" i="8"/>
  <c r="B60" i="29"/>
  <c r="A60" s="1"/>
  <c r="G60" s="1"/>
  <c r="F11" i="8"/>
  <c r="B11" i="29"/>
  <c r="F43" i="8"/>
  <c r="B43" i="29"/>
  <c r="A43" s="1"/>
  <c r="G43" s="1"/>
  <c r="F75" i="8"/>
  <c r="B75" i="29"/>
  <c r="A75" s="1"/>
  <c r="G75" s="1"/>
  <c r="F14" i="8"/>
  <c r="B14" i="29"/>
  <c r="F46" i="8"/>
  <c r="B46" i="29"/>
  <c r="A46" s="1"/>
  <c r="G46" s="1"/>
  <c r="F78" i="8"/>
  <c r="B78" i="29"/>
  <c r="A78" s="1"/>
  <c r="G78" s="1"/>
  <c r="F124" i="8"/>
  <c r="B124" i="29"/>
  <c r="A124" s="1"/>
  <c r="G124" s="1"/>
  <c r="F156" i="8"/>
  <c r="B156" i="29"/>
  <c r="A156" s="1"/>
  <c r="G156" s="1"/>
  <c r="F13" i="8"/>
  <c r="B13" i="29"/>
  <c r="F45" i="8"/>
  <c r="B45" i="29"/>
  <c r="A45" s="1"/>
  <c r="G45" s="1"/>
  <c r="F77" i="8"/>
  <c r="B77" i="29"/>
  <c r="A77" s="1"/>
  <c r="G77" s="1"/>
  <c r="F15" i="8"/>
  <c r="B15" i="29"/>
  <c r="F47" i="8"/>
  <c r="B47" i="29"/>
  <c r="A47" s="1"/>
  <c r="G47" s="1"/>
  <c r="F95" i="8"/>
  <c r="B95" i="29"/>
  <c r="A95" s="1"/>
  <c r="G95" s="1"/>
  <c r="F32" i="8"/>
  <c r="B32" i="29"/>
  <c r="F64" i="8"/>
  <c r="B64" i="29"/>
  <c r="A64" s="1"/>
  <c r="G64" s="1"/>
  <c r="F79" i="8"/>
  <c r="B79" i="29"/>
  <c r="A79" s="1"/>
  <c r="G79" s="1"/>
  <c r="F82" i="8"/>
  <c r="B82" i="29"/>
  <c r="A82" s="1"/>
  <c r="G82" s="1"/>
  <c r="F25" i="8"/>
  <c r="B25" i="29"/>
  <c r="A25" s="1"/>
  <c r="G25" s="1"/>
  <c r="F57" i="8"/>
  <c r="B57" i="29"/>
  <c r="A57" s="1"/>
  <c r="G57" s="1"/>
  <c r="F97" i="8"/>
  <c r="B97" i="29"/>
  <c r="A97" s="1"/>
  <c r="G97" s="1"/>
  <c r="F103" i="8"/>
  <c r="B103" i="29"/>
  <c r="A103" s="1"/>
  <c r="G103" s="1"/>
  <c r="F135" i="8"/>
  <c r="B135" i="29"/>
  <c r="A135" s="1"/>
  <c r="G135" s="1"/>
  <c r="F167" i="8"/>
  <c r="B167" i="29"/>
  <c r="A167" s="1"/>
  <c r="G167" s="1"/>
  <c r="F191" i="8"/>
  <c r="B191" i="29"/>
  <c r="A191" s="1"/>
  <c r="G191" s="1"/>
  <c r="F221" i="8"/>
  <c r="B221" i="29"/>
  <c r="A221" s="1"/>
  <c r="G221" s="1"/>
  <c r="F83" i="8"/>
  <c r="B83" i="29"/>
  <c r="A83" s="1"/>
  <c r="G83" s="1"/>
  <c r="F115" i="8"/>
  <c r="B115" i="29"/>
  <c r="A115" s="1"/>
  <c r="G115" s="1"/>
  <c r="F147" i="8"/>
  <c r="B147" i="29"/>
  <c r="A147" s="1"/>
  <c r="G147" s="1"/>
  <c r="F179" i="8"/>
  <c r="B179" i="29"/>
  <c r="A179" s="1"/>
  <c r="G179" s="1"/>
  <c r="F219" i="8"/>
  <c r="B219" i="29"/>
  <c r="A219" s="1"/>
  <c r="G219" s="1"/>
  <c r="F106" i="8"/>
  <c r="B106" i="29"/>
  <c r="A106" s="1"/>
  <c r="G106" s="1"/>
  <c r="F138" i="8"/>
  <c r="B138" i="29"/>
  <c r="A138" s="1"/>
  <c r="G138" s="1"/>
  <c r="F170" i="8"/>
  <c r="B170" i="29"/>
  <c r="A170" s="1"/>
  <c r="G170" s="1"/>
  <c r="F209" i="8"/>
  <c r="B209" i="29"/>
  <c r="A209" s="1"/>
  <c r="G209" s="1"/>
  <c r="F285" i="8"/>
  <c r="B285" i="29"/>
  <c r="A285" s="1"/>
  <c r="G285" s="1"/>
  <c r="F266" i="8"/>
  <c r="B266" i="29"/>
  <c r="A266" s="1"/>
  <c r="G266" s="1"/>
  <c r="F240" i="8"/>
  <c r="B240" i="29"/>
  <c r="A240" s="1"/>
  <c r="G240" s="1"/>
  <c r="F121" i="8"/>
  <c r="B121" i="29"/>
  <c r="A121" s="1"/>
  <c r="G121" s="1"/>
  <c r="F153" i="8"/>
  <c r="B153" i="29"/>
  <c r="A153" s="1"/>
  <c r="G153" s="1"/>
  <c r="F185" i="8"/>
  <c r="B185" i="29"/>
  <c r="A185" s="1"/>
  <c r="G185" s="1"/>
  <c r="F211" i="8"/>
  <c r="B211" i="29"/>
  <c r="A211" s="1"/>
  <c r="G211" s="1"/>
  <c r="F258" i="8"/>
  <c r="B258" i="29"/>
  <c r="A258" s="1"/>
  <c r="G258" s="1"/>
  <c r="F204" i="8"/>
  <c r="B204" i="29"/>
  <c r="A204" s="1"/>
  <c r="G204" s="1"/>
  <c r="F236" i="8"/>
  <c r="B236" i="29"/>
  <c r="A236" s="1"/>
  <c r="G236" s="1"/>
  <c r="F225" i="8"/>
  <c r="B225" i="29"/>
  <c r="A225" s="1"/>
  <c r="G225" s="1"/>
  <c r="F188" i="8"/>
  <c r="B188" i="29"/>
  <c r="A188" s="1"/>
  <c r="G188" s="1"/>
  <c r="F227" i="8"/>
  <c r="B227" i="29"/>
  <c r="A227" s="1"/>
  <c r="G227" s="1"/>
  <c r="F80" i="8"/>
  <c r="B80" i="29"/>
  <c r="A80" s="1"/>
  <c r="G80" s="1"/>
  <c r="F112" i="8"/>
  <c r="B112" i="29"/>
  <c r="A112" s="1"/>
  <c r="G112" s="1"/>
  <c r="F144" i="8"/>
  <c r="B144" i="29"/>
  <c r="A144" s="1"/>
  <c r="G144" s="1"/>
  <c r="F176" i="8"/>
  <c r="B176" i="29"/>
  <c r="A176" s="1"/>
  <c r="G176" s="1"/>
  <c r="F283" i="8"/>
  <c r="B283" i="29"/>
  <c r="A283" s="1"/>
  <c r="G283" s="1"/>
  <c r="F133" i="8"/>
  <c r="B133" i="29"/>
  <c r="A133" s="1"/>
  <c r="G133" s="1"/>
  <c r="F165" i="8"/>
  <c r="B165" i="29"/>
  <c r="A165" s="1"/>
  <c r="G165" s="1"/>
  <c r="F197" i="8"/>
  <c r="B197" i="29"/>
  <c r="A197" s="1"/>
  <c r="G197" s="1"/>
  <c r="F252" i="8"/>
  <c r="B252" i="29"/>
  <c r="A252" s="1"/>
  <c r="G252" s="1"/>
  <c r="F284" i="8"/>
  <c r="B284" i="29"/>
  <c r="A284" s="1"/>
  <c r="G284" s="1"/>
  <c r="F110" i="8"/>
  <c r="B110" i="29"/>
  <c r="A110" s="1"/>
  <c r="G110" s="1"/>
  <c r="F142" i="8"/>
  <c r="B142" i="29"/>
  <c r="A142" s="1"/>
  <c r="G142" s="1"/>
  <c r="F174" i="8"/>
  <c r="B174" i="29"/>
  <c r="A174" s="1"/>
  <c r="G174" s="1"/>
  <c r="F206" i="8"/>
  <c r="B206" i="29"/>
  <c r="A206" s="1"/>
  <c r="G206" s="1"/>
  <c r="F202" i="8"/>
  <c r="B202" i="29"/>
  <c r="A202" s="1"/>
  <c r="G202" s="1"/>
  <c r="F262" i="8"/>
  <c r="B262" i="29"/>
  <c r="A262" s="1"/>
  <c r="G262" s="1"/>
  <c r="F223" i="8"/>
  <c r="B223" i="29"/>
  <c r="A223" s="1"/>
  <c r="G223" s="1"/>
  <c r="F255" i="8"/>
  <c r="B255" i="29"/>
  <c r="A255" s="1"/>
  <c r="G255" s="1"/>
  <c r="F214" i="8"/>
  <c r="B214" i="29"/>
  <c r="A214" s="1"/>
  <c r="G214" s="1"/>
  <c r="F245" i="8"/>
  <c r="B245" i="29"/>
  <c r="A245" s="1"/>
  <c r="G245" s="1"/>
  <c r="F277" i="8"/>
  <c r="B277" i="29"/>
  <c r="A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F66" i="8"/>
  <c r="B66" i="29"/>
  <c r="A66" s="1"/>
  <c r="G66" s="1"/>
  <c r="F36" i="8"/>
  <c r="B36" i="29"/>
  <c r="A36" s="1"/>
  <c r="G36" s="1"/>
  <c r="F68" i="8"/>
  <c r="B68" i="29"/>
  <c r="A68" s="1"/>
  <c r="G68" s="1"/>
  <c r="F19" i="8"/>
  <c r="B19" i="29"/>
  <c r="A19" s="1"/>
  <c r="G19" s="1"/>
  <c r="F51" i="8"/>
  <c r="B51" i="29"/>
  <c r="A51" s="1"/>
  <c r="G51" s="1"/>
  <c r="F22" i="8"/>
  <c r="B22" i="29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F53" i="8"/>
  <c r="B53" i="29"/>
  <c r="A53" s="1"/>
  <c r="G53" s="1"/>
  <c r="F23" i="8"/>
  <c r="B23" i="29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S6" i="25"/>
  <c r="S53"/>
  <c r="S8"/>
  <c r="S68"/>
  <c r="S15"/>
  <c r="S11"/>
  <c r="S38"/>
  <c r="S17"/>
  <c r="S57"/>
  <c r="S12"/>
  <c r="S3"/>
  <c r="S23"/>
  <c r="S47"/>
  <c r="S20"/>
  <c r="S7"/>
  <c r="S35"/>
  <c r="S4"/>
  <c r="S9"/>
  <c r="S13"/>
  <c r="S24"/>
  <c r="S51"/>
  <c r="S54"/>
  <c r="S48"/>
  <c r="S22"/>
  <c r="S59"/>
  <c r="S28"/>
  <c r="S50"/>
  <c r="S36"/>
  <c r="S40"/>
  <c r="S30"/>
  <c r="S63"/>
  <c r="S29"/>
  <c r="S32"/>
  <c r="S64"/>
  <c r="S39"/>
  <c r="S44"/>
  <c r="S18"/>
  <c r="S33"/>
  <c r="S58"/>
  <c r="S52"/>
  <c r="S26"/>
  <c r="S21"/>
  <c r="S34"/>
  <c r="S60"/>
  <c r="S62"/>
  <c r="S27"/>
  <c r="S14"/>
  <c r="S45"/>
  <c r="S42"/>
  <c r="S16"/>
  <c r="S46"/>
  <c r="S66"/>
  <c r="S5"/>
  <c r="S19"/>
  <c r="S10"/>
  <c r="S41"/>
  <c r="A34" i="29" l="1"/>
  <c r="G34" s="1"/>
  <c r="A30"/>
  <c r="G30" s="1"/>
  <c r="A33"/>
  <c r="G33" s="1"/>
  <c r="A32"/>
  <c r="G32" s="1"/>
  <c r="A29"/>
  <c r="G29" s="1"/>
  <c r="A28"/>
  <c r="G28" s="1"/>
  <c r="A27"/>
  <c r="G27" s="1"/>
  <c r="A26"/>
  <c r="G26" s="1"/>
  <c r="A24"/>
  <c r="G24" s="1"/>
  <c r="A23"/>
  <c r="G23" s="1"/>
  <c r="A22"/>
  <c r="G22" s="1"/>
  <c r="A21"/>
  <c r="G21" s="1"/>
  <c r="A20"/>
  <c r="G20" s="1"/>
  <c r="A17"/>
  <c r="G17" s="1"/>
  <c r="A81" i="25"/>
  <c r="G81" s="1"/>
  <c r="A113"/>
  <c r="G113" s="1"/>
  <c r="A145"/>
  <c r="G145" s="1"/>
  <c r="A177"/>
  <c r="G177" s="1"/>
  <c r="A209"/>
  <c r="G209" s="1"/>
  <c r="A90"/>
  <c r="G90" s="1"/>
  <c r="A122"/>
  <c r="G122" s="1"/>
  <c r="A154"/>
  <c r="G154" s="1"/>
  <c r="A186"/>
  <c r="G186" s="1"/>
  <c r="A218"/>
  <c r="G218" s="1"/>
  <c r="A250"/>
  <c r="G250" s="1"/>
  <c r="A67"/>
  <c r="G67" s="1"/>
  <c r="A99"/>
  <c r="G99" s="1"/>
  <c r="A131"/>
  <c r="G131" s="1"/>
  <c r="A163"/>
  <c r="G163" s="1"/>
  <c r="A195"/>
  <c r="G195" s="1"/>
  <c r="A72"/>
  <c r="G72" s="1"/>
  <c r="A104"/>
  <c r="G104" s="1"/>
  <c r="A136"/>
  <c r="G136" s="1"/>
  <c r="A168"/>
  <c r="G168" s="1"/>
  <c r="A200"/>
  <c r="G200" s="1"/>
  <c r="A232"/>
  <c r="G232" s="1"/>
  <c r="A264"/>
  <c r="G264" s="1"/>
  <c r="A241"/>
  <c r="G241" s="1"/>
  <c r="A235"/>
  <c r="G235" s="1"/>
  <c r="A221"/>
  <c r="G221" s="1"/>
  <c r="A283"/>
  <c r="G283" s="1"/>
  <c r="A271"/>
  <c r="G271" s="1"/>
  <c r="A73"/>
  <c r="G73" s="1"/>
  <c r="A105"/>
  <c r="G105" s="1"/>
  <c r="A169"/>
  <c r="G169" s="1"/>
  <c r="A201"/>
  <c r="G201" s="1"/>
  <c r="A98"/>
  <c r="G98" s="1"/>
  <c r="A130"/>
  <c r="G130" s="1"/>
  <c r="A162"/>
  <c r="G162" s="1"/>
  <c r="A194"/>
  <c r="G194" s="1"/>
  <c r="A226"/>
  <c r="G226" s="1"/>
  <c r="A258"/>
  <c r="G258" s="1"/>
  <c r="A91"/>
  <c r="G91" s="1"/>
  <c r="A123"/>
  <c r="G123" s="1"/>
  <c r="A155"/>
  <c r="G155" s="1"/>
  <c r="A187"/>
  <c r="G187" s="1"/>
  <c r="A219"/>
  <c r="G219" s="1"/>
  <c r="A80"/>
  <c r="G80" s="1"/>
  <c r="A112"/>
  <c r="G112" s="1"/>
  <c r="A144"/>
  <c r="G144" s="1"/>
  <c r="A176"/>
  <c r="G176" s="1"/>
  <c r="A208"/>
  <c r="G208" s="1"/>
  <c r="A240"/>
  <c r="G240" s="1"/>
  <c r="A272"/>
  <c r="G272" s="1"/>
  <c r="A257"/>
  <c r="G257" s="1"/>
  <c r="A251"/>
  <c r="G251" s="1"/>
  <c r="A237"/>
  <c r="G237" s="1"/>
  <c r="A223"/>
  <c r="G223" s="1"/>
  <c r="A285"/>
  <c r="G285" s="1"/>
  <c r="A77"/>
  <c r="G77" s="1"/>
  <c r="A109"/>
  <c r="G109" s="1"/>
  <c r="A141"/>
  <c r="G141" s="1"/>
  <c r="A173"/>
  <c r="G173" s="1"/>
  <c r="A205"/>
  <c r="G205" s="1"/>
  <c r="A86"/>
  <c r="G86" s="1"/>
  <c r="A118"/>
  <c r="G118" s="1"/>
  <c r="A150"/>
  <c r="G150" s="1"/>
  <c r="A182"/>
  <c r="G182" s="1"/>
  <c r="A214"/>
  <c r="G214" s="1"/>
  <c r="A246"/>
  <c r="G246" s="1"/>
  <c r="A278"/>
  <c r="G278" s="1"/>
  <c r="A79"/>
  <c r="G79" s="1"/>
  <c r="A111"/>
  <c r="G111" s="1"/>
  <c r="A143"/>
  <c r="G143" s="1"/>
  <c r="A175"/>
  <c r="G175" s="1"/>
  <c r="A207"/>
  <c r="G207" s="1"/>
  <c r="A84"/>
  <c r="G84" s="1"/>
  <c r="A116"/>
  <c r="G116" s="1"/>
  <c r="A148"/>
  <c r="G148" s="1"/>
  <c r="A180"/>
  <c r="G180" s="1"/>
  <c r="A212"/>
  <c r="G212" s="1"/>
  <c r="A244"/>
  <c r="G244" s="1"/>
  <c r="A276"/>
  <c r="G276" s="1"/>
  <c r="A265"/>
  <c r="G265" s="1"/>
  <c r="A259"/>
  <c r="G259" s="1"/>
  <c r="A277"/>
  <c r="G277" s="1"/>
  <c r="A263"/>
  <c r="G263" s="1"/>
  <c r="A69"/>
  <c r="G69" s="1"/>
  <c r="A101"/>
  <c r="G101" s="1"/>
  <c r="A133"/>
  <c r="G133" s="1"/>
  <c r="A165"/>
  <c r="G165" s="1"/>
  <c r="A197"/>
  <c r="G197" s="1"/>
  <c r="A94"/>
  <c r="G94" s="1"/>
  <c r="A126"/>
  <c r="G126" s="1"/>
  <c r="A158"/>
  <c r="G158" s="1"/>
  <c r="A190"/>
  <c r="G190" s="1"/>
  <c r="A222"/>
  <c r="G222" s="1"/>
  <c r="A254"/>
  <c r="G254" s="1"/>
  <c r="A31"/>
  <c r="G31" s="1"/>
  <c r="A71"/>
  <c r="G71" s="1"/>
  <c r="A103"/>
  <c r="G103" s="1"/>
  <c r="A135"/>
  <c r="G135" s="1"/>
  <c r="A167"/>
  <c r="G167" s="1"/>
  <c r="A199"/>
  <c r="G199" s="1"/>
  <c r="A92"/>
  <c r="G92" s="1"/>
  <c r="A124"/>
  <c r="G124" s="1"/>
  <c r="A156"/>
  <c r="G156" s="1"/>
  <c r="A188"/>
  <c r="G188" s="1"/>
  <c r="A220"/>
  <c r="G220" s="1"/>
  <c r="A252"/>
  <c r="G252" s="1"/>
  <c r="A284"/>
  <c r="G284" s="1"/>
  <c r="A281"/>
  <c r="G281" s="1"/>
  <c r="A275"/>
  <c r="G275" s="1"/>
  <c r="A261"/>
  <c r="G261" s="1"/>
  <c r="A279"/>
  <c r="G279" s="1"/>
  <c r="A137"/>
  <c r="G137" s="1"/>
  <c r="A65"/>
  <c r="G65" s="1"/>
  <c r="A97"/>
  <c r="G97" s="1"/>
  <c r="A129"/>
  <c r="G129" s="1"/>
  <c r="A161"/>
  <c r="G161" s="1"/>
  <c r="A193"/>
  <c r="G193" s="1"/>
  <c r="A37"/>
  <c r="G37" s="1"/>
  <c r="A74"/>
  <c r="G74" s="1"/>
  <c r="A106"/>
  <c r="G106" s="1"/>
  <c r="A138"/>
  <c r="G138" s="1"/>
  <c r="A170"/>
  <c r="G170" s="1"/>
  <c r="A202"/>
  <c r="G202" s="1"/>
  <c r="A234"/>
  <c r="G234" s="1"/>
  <c r="A266"/>
  <c r="G266" s="1"/>
  <c r="A83"/>
  <c r="G83" s="1"/>
  <c r="A115"/>
  <c r="G115" s="1"/>
  <c r="A147"/>
  <c r="G147" s="1"/>
  <c r="A179"/>
  <c r="G179" s="1"/>
  <c r="A211"/>
  <c r="G211" s="1"/>
  <c r="A56"/>
  <c r="G56" s="1"/>
  <c r="A88"/>
  <c r="G88" s="1"/>
  <c r="A120"/>
  <c r="G120" s="1"/>
  <c r="A152"/>
  <c r="G152" s="1"/>
  <c r="A184"/>
  <c r="G184" s="1"/>
  <c r="A216"/>
  <c r="G216" s="1"/>
  <c r="A248"/>
  <c r="G248" s="1"/>
  <c r="A280"/>
  <c r="G280" s="1"/>
  <c r="A273"/>
  <c r="G273" s="1"/>
  <c r="A267"/>
  <c r="G267" s="1"/>
  <c r="A253"/>
  <c r="G253" s="1"/>
  <c r="A239"/>
  <c r="G239" s="1"/>
  <c r="A89"/>
  <c r="G89" s="1"/>
  <c r="A121"/>
  <c r="G121" s="1"/>
  <c r="A153"/>
  <c r="G153" s="1"/>
  <c r="A185"/>
  <c r="G185" s="1"/>
  <c r="A217"/>
  <c r="G217" s="1"/>
  <c r="A49"/>
  <c r="G49" s="1"/>
  <c r="A82"/>
  <c r="G82" s="1"/>
  <c r="A114"/>
  <c r="G114" s="1"/>
  <c r="A146"/>
  <c r="G146" s="1"/>
  <c r="A178"/>
  <c r="G178" s="1"/>
  <c r="A210"/>
  <c r="G210" s="1"/>
  <c r="A242"/>
  <c r="G242" s="1"/>
  <c r="A274"/>
  <c r="G274" s="1"/>
  <c r="A75"/>
  <c r="G75" s="1"/>
  <c r="A107"/>
  <c r="G107" s="1"/>
  <c r="A139"/>
  <c r="G139" s="1"/>
  <c r="A171"/>
  <c r="G171" s="1"/>
  <c r="A203"/>
  <c r="G203" s="1"/>
  <c r="A96"/>
  <c r="G96" s="1"/>
  <c r="A128"/>
  <c r="G128" s="1"/>
  <c r="A160"/>
  <c r="G160" s="1"/>
  <c r="A192"/>
  <c r="G192" s="1"/>
  <c r="A224"/>
  <c r="G224" s="1"/>
  <c r="A256"/>
  <c r="G256" s="1"/>
  <c r="A225"/>
  <c r="G225" s="1"/>
  <c r="A286"/>
  <c r="G286" s="1"/>
  <c r="A282"/>
  <c r="G282" s="1"/>
  <c r="A269"/>
  <c r="G269" s="1"/>
  <c r="A255"/>
  <c r="G255" s="1"/>
  <c r="A61"/>
  <c r="G61" s="1"/>
  <c r="A93"/>
  <c r="G93" s="1"/>
  <c r="A125"/>
  <c r="G125" s="1"/>
  <c r="A157"/>
  <c r="G157" s="1"/>
  <c r="A189"/>
  <c r="G189" s="1"/>
  <c r="A70"/>
  <c r="G70" s="1"/>
  <c r="A102"/>
  <c r="G102" s="1"/>
  <c r="A134"/>
  <c r="G134" s="1"/>
  <c r="A166"/>
  <c r="G166" s="1"/>
  <c r="A198"/>
  <c r="G198" s="1"/>
  <c r="A230"/>
  <c r="G230" s="1"/>
  <c r="A262"/>
  <c r="G262" s="1"/>
  <c r="A95"/>
  <c r="G95" s="1"/>
  <c r="A127"/>
  <c r="G127" s="1"/>
  <c r="A159"/>
  <c r="G159" s="1"/>
  <c r="A191"/>
  <c r="G191" s="1"/>
  <c r="A25"/>
  <c r="G25" s="1"/>
  <c r="A100"/>
  <c r="G100" s="1"/>
  <c r="A132"/>
  <c r="G132" s="1"/>
  <c r="A164"/>
  <c r="G164" s="1"/>
  <c r="A196"/>
  <c r="G196" s="1"/>
  <c r="A228"/>
  <c r="G228" s="1"/>
  <c r="A260"/>
  <c r="G260" s="1"/>
  <c r="A233"/>
  <c r="G233" s="1"/>
  <c r="A227"/>
  <c r="G227" s="1"/>
  <c r="A245"/>
  <c r="G245" s="1"/>
  <c r="A231"/>
  <c r="G231" s="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6" i="25"/>
  <c r="G16" s="1"/>
  <c r="A24"/>
  <c r="G24" s="1"/>
  <c r="A22"/>
  <c r="G22" s="1"/>
  <c r="A20"/>
  <c r="G20" s="1"/>
  <c r="A23"/>
  <c r="G23" s="1"/>
  <c r="A21"/>
  <c r="G21" s="1"/>
  <c r="A11"/>
  <c r="G11" s="1"/>
  <c r="A15"/>
  <c r="G15" s="1"/>
  <c r="A18"/>
  <c r="G18" s="1"/>
  <c r="A14"/>
  <c r="G14" s="1"/>
  <c r="A13"/>
  <c r="G13" s="1"/>
  <c r="A12"/>
  <c r="G12" s="1"/>
  <c r="B6" i="26"/>
  <c r="B8" i="30"/>
  <c r="B5" i="26"/>
  <c r="A8" i="29"/>
  <c r="A9"/>
  <c r="B175" i="30"/>
  <c r="B209"/>
  <c r="B223"/>
  <c r="B232"/>
  <c r="B199"/>
  <c r="B152"/>
  <c r="B24"/>
  <c r="B79"/>
  <c r="B231"/>
  <c r="B228"/>
  <c r="B208"/>
  <c r="B184"/>
  <c r="B120"/>
  <c r="B35"/>
  <c r="B15"/>
  <c r="B51"/>
  <c r="B151"/>
  <c r="B224"/>
  <c r="B136"/>
  <c r="B19"/>
  <c r="B55"/>
  <c r="B127"/>
  <c r="B143"/>
  <c r="B239"/>
  <c r="B248"/>
  <c r="B216"/>
  <c r="B200"/>
  <c r="B144"/>
  <c r="B128"/>
  <c r="B107"/>
  <c r="B43"/>
  <c r="B170"/>
  <c r="B242"/>
  <c r="B154"/>
  <c r="B86"/>
  <c r="B161"/>
  <c r="B113"/>
  <c r="B178"/>
  <c r="B225"/>
  <c r="B41"/>
  <c r="B54"/>
  <c r="B174"/>
  <c r="B188"/>
  <c r="B114"/>
  <c r="B20"/>
  <c r="B49"/>
  <c r="B16"/>
  <c r="B39"/>
  <c r="B246"/>
  <c r="B218"/>
  <c r="B186"/>
  <c r="B137"/>
  <c r="B158"/>
  <c r="B46"/>
  <c r="B77"/>
  <c r="B139"/>
  <c r="B145"/>
  <c r="B121"/>
  <c r="B65"/>
  <c r="B23"/>
  <c r="B47"/>
  <c r="B215"/>
  <c r="B182"/>
  <c r="B31"/>
  <c r="B87"/>
  <c r="B226"/>
  <c r="B250"/>
  <c r="B146"/>
  <c r="B90"/>
  <c r="B22"/>
  <c r="B217"/>
  <c r="B185"/>
  <c r="B210"/>
  <c r="B194"/>
  <c r="B153"/>
  <c r="B33"/>
  <c r="B75"/>
  <c r="B203"/>
  <c r="B195"/>
  <c r="B111"/>
  <c r="B219"/>
  <c r="B207"/>
  <c r="B27"/>
  <c r="B59"/>
  <c r="B171"/>
  <c r="B192"/>
  <c r="B241"/>
  <c r="B211"/>
  <c r="B131"/>
  <c r="B95"/>
  <c r="B103"/>
  <c r="B130"/>
  <c r="B183"/>
  <c r="B240"/>
  <c r="B73"/>
  <c r="B44"/>
  <c r="B244"/>
  <c r="B71"/>
  <c r="B48"/>
  <c r="B12"/>
  <c r="B80"/>
  <c r="B102"/>
  <c r="B82"/>
  <c r="B38"/>
  <c r="B233"/>
  <c r="B61"/>
  <c r="B201"/>
  <c r="B173"/>
  <c r="B105"/>
  <c r="B180"/>
  <c r="B162"/>
  <c r="B98"/>
  <c r="B25"/>
  <c r="B97"/>
  <c r="B202"/>
  <c r="B99"/>
  <c r="B135"/>
  <c r="B176"/>
  <c r="B234"/>
  <c r="B118"/>
  <c r="B126"/>
  <c r="B167"/>
  <c r="B88"/>
  <c r="B94"/>
  <c r="B57"/>
  <c r="B28"/>
  <c r="B52"/>
  <c r="B40"/>
  <c r="B81"/>
  <c r="B190"/>
  <c r="B150"/>
  <c r="B142"/>
  <c r="B122"/>
  <c r="B106"/>
  <c r="B18"/>
  <c r="B129"/>
  <c r="B69"/>
  <c r="B166"/>
  <c r="B235"/>
  <c r="B32"/>
  <c r="B89"/>
  <c r="B119"/>
  <c r="B160"/>
  <c r="B159"/>
  <c r="B193"/>
  <c r="B138"/>
  <c r="B67"/>
  <c r="B36"/>
  <c r="B63"/>
  <c r="B96"/>
  <c r="B110"/>
  <c r="B30"/>
  <c r="B169"/>
  <c r="B11"/>
  <c r="B134"/>
  <c r="B112"/>
  <c r="B104"/>
  <c r="B189"/>
  <c r="B100"/>
  <c r="B148"/>
  <c r="B84"/>
  <c r="B206"/>
  <c r="B91"/>
  <c r="B156"/>
  <c r="B92"/>
  <c r="B133"/>
  <c r="B230"/>
  <c r="B181"/>
  <c r="B205"/>
  <c r="B204"/>
  <c r="B60"/>
  <c r="B132"/>
  <c r="B62"/>
  <c r="B141"/>
  <c r="B220"/>
  <c r="B149"/>
  <c r="B37"/>
  <c r="B34"/>
  <c r="B155"/>
  <c r="B124"/>
  <c r="B227"/>
  <c r="B13"/>
  <c r="B236"/>
  <c r="B117"/>
  <c r="B83"/>
  <c r="B222"/>
  <c r="B123"/>
  <c r="B72"/>
  <c r="B140"/>
  <c r="B56"/>
  <c r="B249"/>
  <c r="B168"/>
  <c r="B245"/>
  <c r="B221"/>
  <c r="B191"/>
  <c r="B66"/>
  <c r="B247"/>
  <c r="B213"/>
  <c r="B29"/>
  <c r="B229"/>
  <c r="B177"/>
  <c r="B165"/>
  <c r="B45"/>
  <c r="B237"/>
  <c r="B70"/>
  <c r="B101"/>
  <c r="B238"/>
  <c r="B187"/>
  <c r="B76"/>
  <c r="B115"/>
  <c r="B196"/>
  <c r="B116"/>
  <c r="B26"/>
  <c r="B212"/>
  <c r="B179"/>
  <c r="B93"/>
  <c r="B125"/>
  <c r="B53"/>
  <c r="B243"/>
  <c r="B172"/>
  <c r="B197"/>
  <c r="B58"/>
  <c r="B42"/>
  <c r="B74"/>
  <c r="B157"/>
  <c r="B50"/>
  <c r="B198"/>
  <c r="B68"/>
  <c r="B147"/>
  <c r="B21"/>
  <c r="B17"/>
  <c r="B251"/>
  <c r="B109"/>
  <c r="B85"/>
  <c r="B214"/>
  <c r="B163"/>
  <c r="B164"/>
  <c r="B78"/>
  <c r="B108"/>
  <c r="B64"/>
  <c r="A10" i="25"/>
  <c r="G10" s="1"/>
  <c r="B4" i="26"/>
  <c r="A2" i="29"/>
  <c r="A8" i="25"/>
  <c r="B3" i="26"/>
  <c r="A11" i="29"/>
  <c r="G11" s="1"/>
  <c r="A2" i="25"/>
  <c r="B8" i="26"/>
  <c r="A7" i="29"/>
  <c r="G7" s="1"/>
  <c r="A10"/>
  <c r="G10" s="1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S81" i="25"/>
  <c r="S209"/>
  <c r="S186"/>
  <c r="S99"/>
  <c r="S72"/>
  <c r="S200"/>
  <c r="S235"/>
  <c r="S73"/>
  <c r="S98"/>
  <c r="S226"/>
  <c r="S155"/>
  <c r="S112"/>
  <c r="S240"/>
  <c r="S237"/>
  <c r="S109"/>
  <c r="S86"/>
  <c r="S214"/>
  <c r="S111"/>
  <c r="S84"/>
  <c r="S212"/>
  <c r="S259"/>
  <c r="S101"/>
  <c r="S94"/>
  <c r="S222"/>
  <c r="S103"/>
  <c r="S92"/>
  <c r="S220"/>
  <c r="S275"/>
  <c r="S65"/>
  <c r="S193"/>
  <c r="S138"/>
  <c r="S266"/>
  <c r="S179"/>
  <c r="S120"/>
  <c r="S248"/>
  <c r="S253"/>
  <c r="S153"/>
  <c r="S82"/>
  <c r="S210"/>
  <c r="S107"/>
  <c r="S96"/>
  <c r="S224"/>
  <c r="S282"/>
  <c r="S93"/>
  <c r="S70"/>
  <c r="S198"/>
  <c r="S127"/>
  <c r="S100"/>
  <c r="S228"/>
  <c r="S245"/>
  <c r="S117"/>
  <c r="S43"/>
  <c r="S174"/>
  <c r="S55"/>
  <c r="S183"/>
  <c r="S140"/>
  <c r="S268"/>
  <c r="S247"/>
  <c r="S177"/>
  <c r="S154"/>
  <c r="S67"/>
  <c r="S195"/>
  <c r="S168"/>
  <c r="S241"/>
  <c r="S271"/>
  <c r="S201"/>
  <c r="S194"/>
  <c r="S123"/>
  <c r="S80"/>
  <c r="S208"/>
  <c r="S251"/>
  <c r="S77"/>
  <c r="S205"/>
  <c r="S182"/>
  <c r="S79"/>
  <c r="S207"/>
  <c r="S180"/>
  <c r="S265"/>
  <c r="S69"/>
  <c r="S197"/>
  <c r="S190"/>
  <c r="S71"/>
  <c r="S199"/>
  <c r="S188"/>
  <c r="S281"/>
  <c r="S137"/>
  <c r="S161"/>
  <c r="S106"/>
  <c r="S234"/>
  <c r="S147"/>
  <c r="S88"/>
  <c r="S216"/>
  <c r="S267"/>
  <c r="S121"/>
  <c r="S49"/>
  <c r="S178"/>
  <c r="S75"/>
  <c r="S203"/>
  <c r="S192"/>
  <c r="S286"/>
  <c r="S61"/>
  <c r="S189"/>
  <c r="S166"/>
  <c r="S95"/>
  <c r="S25"/>
  <c r="S196"/>
  <c r="S227"/>
  <c r="S85"/>
  <c r="S213"/>
  <c r="S142"/>
  <c r="S270"/>
  <c r="S151"/>
  <c r="S108"/>
  <c r="S236"/>
  <c r="S229"/>
  <c r="S145"/>
  <c r="S122"/>
  <c r="S250"/>
  <c r="S163"/>
  <c r="S136"/>
  <c r="S264"/>
  <c r="S283"/>
  <c r="S169"/>
  <c r="S162"/>
  <c r="S91"/>
  <c r="S219"/>
  <c r="S176"/>
  <c r="S257"/>
  <c r="S285"/>
  <c r="S173"/>
  <c r="S150"/>
  <c r="S278"/>
  <c r="S175"/>
  <c r="S148"/>
  <c r="S276"/>
  <c r="S263"/>
  <c r="S165"/>
  <c r="S158"/>
  <c r="S31"/>
  <c r="S167"/>
  <c r="S156"/>
  <c r="S284"/>
  <c r="S279"/>
  <c r="S129"/>
  <c r="S74"/>
  <c r="S202"/>
  <c r="S115"/>
  <c r="S56"/>
  <c r="S184"/>
  <c r="S273"/>
  <c r="S89"/>
  <c r="S217"/>
  <c r="S146"/>
  <c r="S274"/>
  <c r="S171"/>
  <c r="S160"/>
  <c r="S225"/>
  <c r="S255"/>
  <c r="S157"/>
  <c r="S134"/>
  <c r="S262"/>
  <c r="S191"/>
  <c r="S164"/>
  <c r="S233"/>
  <c r="S2"/>
  <c r="S181"/>
  <c r="S110"/>
  <c r="S238"/>
  <c r="S119"/>
  <c r="S76"/>
  <c r="S204"/>
  <c r="S243"/>
  <c r="S113"/>
  <c r="S90"/>
  <c r="S218"/>
  <c r="S131"/>
  <c r="S104"/>
  <c r="S232"/>
  <c r="S221"/>
  <c r="S105"/>
  <c r="S130"/>
  <c r="S258"/>
  <c r="S187"/>
  <c r="S144"/>
  <c r="S272"/>
  <c r="S223"/>
  <c r="S141"/>
  <c r="S118"/>
  <c r="S246"/>
  <c r="S143"/>
  <c r="S116"/>
  <c r="S244"/>
  <c r="S277"/>
  <c r="S133"/>
  <c r="S126"/>
  <c r="S254"/>
  <c r="S135"/>
  <c r="S124"/>
  <c r="S252"/>
  <c r="S261"/>
  <c r="S97"/>
  <c r="S37"/>
  <c r="S170"/>
  <c r="S83"/>
  <c r="S211"/>
  <c r="S152"/>
  <c r="S280"/>
  <c r="S239"/>
  <c r="S185"/>
  <c r="S114"/>
  <c r="S242"/>
  <c r="S139"/>
  <c r="S128"/>
  <c r="S256"/>
  <c r="S269"/>
  <c r="S125"/>
  <c r="S102"/>
  <c r="S230"/>
  <c r="S159"/>
  <c r="S132"/>
  <c r="S260"/>
  <c r="S231"/>
  <c r="S149"/>
  <c r="S78"/>
  <c r="S206"/>
  <c r="S87"/>
  <c r="S215"/>
  <c r="S172"/>
  <c r="S249"/>
  <c r="G2" l="1"/>
  <c r="G2" i="29"/>
  <c r="A8" i="30"/>
  <c r="A35"/>
  <c r="A128"/>
  <c r="A200"/>
  <c r="A211"/>
  <c r="A143"/>
  <c r="A127"/>
  <c r="A104"/>
  <c r="A40"/>
  <c r="A19"/>
  <c r="A51"/>
  <c r="A136"/>
  <c r="A144"/>
  <c r="A216"/>
  <c r="A240"/>
  <c r="A151"/>
  <c r="A95"/>
  <c r="A12"/>
  <c r="A87"/>
  <c r="A120"/>
  <c r="A184"/>
  <c r="A224"/>
  <c r="A207"/>
  <c r="A175"/>
  <c r="A118"/>
  <c r="A88"/>
  <c r="A31"/>
  <c r="A43"/>
  <c r="A208"/>
  <c r="A228"/>
  <c r="A248"/>
  <c r="A159"/>
  <c r="A24"/>
  <c r="A239"/>
  <c r="A65"/>
  <c r="A234"/>
  <c r="A46"/>
  <c r="A146"/>
  <c r="A122"/>
  <c r="A90"/>
  <c r="A22"/>
  <c r="A18"/>
  <c r="A185"/>
  <c r="A194"/>
  <c r="A153"/>
  <c r="A105"/>
  <c r="A203"/>
  <c r="A107"/>
  <c r="A25"/>
  <c r="A111"/>
  <c r="A160"/>
  <c r="A219"/>
  <c r="A152"/>
  <c r="A171"/>
  <c r="A48"/>
  <c r="A130"/>
  <c r="A183"/>
  <c r="A44"/>
  <c r="A11"/>
  <c r="A71"/>
  <c r="A81"/>
  <c r="A80"/>
  <c r="A223"/>
  <c r="A126"/>
  <c r="A202"/>
  <c r="A158"/>
  <c r="A242"/>
  <c r="A190"/>
  <c r="A150"/>
  <c r="A142"/>
  <c r="A102"/>
  <c r="A38"/>
  <c r="A113"/>
  <c r="A69"/>
  <c r="A173"/>
  <c r="A162"/>
  <c r="A15"/>
  <c r="A32"/>
  <c r="A49"/>
  <c r="A89"/>
  <c r="A131"/>
  <c r="A55"/>
  <c r="A99"/>
  <c r="A135"/>
  <c r="A27"/>
  <c r="A96"/>
  <c r="A167"/>
  <c r="A174"/>
  <c r="A94"/>
  <c r="A77"/>
  <c r="A28"/>
  <c r="A52"/>
  <c r="A103"/>
  <c r="A218"/>
  <c r="A106"/>
  <c r="A217"/>
  <c r="A129"/>
  <c r="A166"/>
  <c r="A33"/>
  <c r="A75"/>
  <c r="A195"/>
  <c r="A235"/>
  <c r="A188"/>
  <c r="A119"/>
  <c r="A215"/>
  <c r="A16"/>
  <c r="A59"/>
  <c r="A192"/>
  <c r="A209"/>
  <c r="A145"/>
  <c r="A36"/>
  <c r="A63"/>
  <c r="A30"/>
  <c r="A169"/>
  <c r="A170"/>
  <c r="A110"/>
  <c r="A244"/>
  <c r="A193"/>
  <c r="A138"/>
  <c r="A98"/>
  <c r="A67"/>
  <c r="A231"/>
  <c r="A246"/>
  <c r="A182"/>
  <c r="A134"/>
  <c r="A250"/>
  <c r="A154"/>
  <c r="A86"/>
  <c r="A82"/>
  <c r="A233"/>
  <c r="A161"/>
  <c r="A61"/>
  <c r="A210"/>
  <c r="A178"/>
  <c r="A225"/>
  <c r="A201"/>
  <c r="A54"/>
  <c r="A180"/>
  <c r="A20"/>
  <c r="A97"/>
  <c r="A79"/>
  <c r="A112"/>
  <c r="A176"/>
  <c r="A232"/>
  <c r="A114"/>
  <c r="A137"/>
  <c r="A139"/>
  <c r="A199"/>
  <c r="A226"/>
  <c r="A41"/>
  <c r="A121"/>
  <c r="A73"/>
  <c r="A23"/>
  <c r="A47"/>
  <c r="A241"/>
  <c r="A186"/>
  <c r="A57"/>
  <c r="A39"/>
  <c r="A247"/>
  <c r="A212"/>
  <c r="A227"/>
  <c r="A93"/>
  <c r="A197"/>
  <c r="A58"/>
  <c r="A74"/>
  <c r="A123"/>
  <c r="A50"/>
  <c r="A21"/>
  <c r="A56"/>
  <c r="A17"/>
  <c r="A109"/>
  <c r="A85"/>
  <c r="A221"/>
  <c r="A191"/>
  <c r="A164"/>
  <c r="A115"/>
  <c r="A213"/>
  <c r="A179"/>
  <c r="A148"/>
  <c r="A53"/>
  <c r="A229"/>
  <c r="A172"/>
  <c r="A133"/>
  <c r="A198"/>
  <c r="A237"/>
  <c r="A147"/>
  <c r="A70"/>
  <c r="A181"/>
  <c r="A187"/>
  <c r="A204"/>
  <c r="A132"/>
  <c r="A163"/>
  <c r="A76"/>
  <c r="A220"/>
  <c r="A149"/>
  <c r="A37"/>
  <c r="A34"/>
  <c r="A116"/>
  <c r="A64"/>
  <c r="A26"/>
  <c r="A13"/>
  <c r="A125"/>
  <c r="A91"/>
  <c r="A243"/>
  <c r="A236"/>
  <c r="A156"/>
  <c r="A117"/>
  <c r="A42"/>
  <c r="A222"/>
  <c r="A157"/>
  <c r="A68"/>
  <c r="A251"/>
  <c r="A249"/>
  <c r="A60"/>
  <c r="A168"/>
  <c r="A245"/>
  <c r="A214"/>
  <c r="A78"/>
  <c r="A66"/>
  <c r="A108"/>
  <c r="A189"/>
  <c r="A124"/>
  <c r="A100"/>
  <c r="A29"/>
  <c r="A84"/>
  <c r="A206"/>
  <c r="A177"/>
  <c r="A92"/>
  <c r="A165"/>
  <c r="A83"/>
  <c r="A45"/>
  <c r="A72"/>
  <c r="A230"/>
  <c r="A101"/>
  <c r="A140"/>
  <c r="A238"/>
  <c r="A205"/>
  <c r="A62"/>
  <c r="A141"/>
  <c r="A196"/>
  <c r="A155"/>
  <c r="L3" i="7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O1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O10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X2"/>
  <c r="A2" i="27" s="1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N10" i="8"/>
  <c r="B11" i="19"/>
  <c r="N11" i="8"/>
  <c r="B8" i="19"/>
  <c r="N8" i="8"/>
  <c r="B9" i="19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B278"/>
  <c r="B270"/>
  <c r="B262"/>
  <c r="B254"/>
  <c r="B246"/>
  <c r="B238"/>
  <c r="B230"/>
  <c r="B222"/>
  <c r="B214"/>
  <c r="B206"/>
  <c r="B198"/>
  <c r="B190"/>
  <c r="B182"/>
  <c r="B171"/>
  <c r="B179"/>
  <c r="B283"/>
  <c r="B275"/>
  <c r="B267"/>
  <c r="B259"/>
  <c r="B251"/>
  <c r="B243"/>
  <c r="B235"/>
  <c r="B227"/>
  <c r="B219"/>
  <c r="B211"/>
  <c r="B203"/>
  <c r="B195"/>
  <c r="B187"/>
  <c r="B178"/>
  <c r="B166"/>
  <c r="B158"/>
  <c r="B150"/>
  <c r="B142"/>
  <c r="B134"/>
  <c r="B126"/>
  <c r="B118"/>
  <c r="B110"/>
  <c r="B102"/>
  <c r="B94"/>
  <c r="B86"/>
  <c r="B78"/>
  <c r="B70"/>
  <c r="B62"/>
  <c r="B54"/>
  <c r="B46"/>
  <c r="B38"/>
  <c r="B30"/>
  <c r="B22"/>
  <c r="B14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80"/>
  <c r="B284"/>
  <c r="B276"/>
  <c r="B268"/>
  <c r="B260"/>
  <c r="B252"/>
  <c r="B244"/>
  <c r="B236"/>
  <c r="B228"/>
  <c r="B220"/>
  <c r="B212"/>
  <c r="B204"/>
  <c r="B196"/>
  <c r="B188"/>
  <c r="B176"/>
  <c r="B281"/>
  <c r="B273"/>
  <c r="B265"/>
  <c r="B257"/>
  <c r="B249"/>
  <c r="B241"/>
  <c r="B233"/>
  <c r="B225"/>
  <c r="B217"/>
  <c r="B209"/>
  <c r="B201"/>
  <c r="B193"/>
  <c r="B185"/>
  <c r="B172"/>
  <c r="B164"/>
  <c r="B156"/>
  <c r="B148"/>
  <c r="B140"/>
  <c r="B132"/>
  <c r="B124"/>
  <c r="B116"/>
  <c r="B108"/>
  <c r="B100"/>
  <c r="B92"/>
  <c r="B84"/>
  <c r="B76"/>
  <c r="B68"/>
  <c r="B60"/>
  <c r="B52"/>
  <c r="B44"/>
  <c r="B36"/>
  <c r="B28"/>
  <c r="B20"/>
  <c r="B12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7"/>
  <c r="B282"/>
  <c r="B274"/>
  <c r="B266"/>
  <c r="B258"/>
  <c r="B250"/>
  <c r="B242"/>
  <c r="B234"/>
  <c r="B226"/>
  <c r="B218"/>
  <c r="B210"/>
  <c r="B202"/>
  <c r="B194"/>
  <c r="B186"/>
  <c r="B177"/>
  <c r="B279"/>
  <c r="B271"/>
  <c r="B263"/>
  <c r="B255"/>
  <c r="B247"/>
  <c r="B239"/>
  <c r="B231"/>
  <c r="B223"/>
  <c r="B215"/>
  <c r="B207"/>
  <c r="B199"/>
  <c r="B191"/>
  <c r="B183"/>
  <c r="B173"/>
  <c r="B170"/>
  <c r="B162"/>
  <c r="B154"/>
  <c r="B146"/>
  <c r="B138"/>
  <c r="B130"/>
  <c r="B122"/>
  <c r="B114"/>
  <c r="B106"/>
  <c r="B98"/>
  <c r="B90"/>
  <c r="B82"/>
  <c r="B74"/>
  <c r="B66"/>
  <c r="B58"/>
  <c r="B50"/>
  <c r="B42"/>
  <c r="B34"/>
  <c r="B26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75"/>
  <c r="B280"/>
  <c r="B272"/>
  <c r="B264"/>
  <c r="B256"/>
  <c r="B248"/>
  <c r="B240"/>
  <c r="B232"/>
  <c r="B224"/>
  <c r="B216"/>
  <c r="B208"/>
  <c r="B200"/>
  <c r="B192"/>
  <c r="B184"/>
  <c r="B174"/>
  <c r="B285"/>
  <c r="B277"/>
  <c r="B269"/>
  <c r="B261"/>
  <c r="B253"/>
  <c r="B245"/>
  <c r="B237"/>
  <c r="B229"/>
  <c r="B221"/>
  <c r="B213"/>
  <c r="B205"/>
  <c r="B197"/>
  <c r="B189"/>
  <c r="B181"/>
  <c r="B169"/>
  <c r="B168"/>
  <c r="B160"/>
  <c r="B152"/>
  <c r="B144"/>
  <c r="B136"/>
  <c r="B128"/>
  <c r="B120"/>
  <c r="B112"/>
  <c r="B104"/>
  <c r="B96"/>
  <c r="B88"/>
  <c r="B80"/>
  <c r="B72"/>
  <c r="B64"/>
  <c r="B56"/>
  <c r="B48"/>
  <c r="B40"/>
  <c r="B32"/>
  <c r="B24"/>
  <c r="B16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21"/>
  <c r="B13"/>
  <c r="A10"/>
  <c r="G10" s="1"/>
  <c r="C18"/>
  <c r="C17"/>
  <c r="S147" i="8"/>
  <c r="S139"/>
  <c r="B18" i="19"/>
  <c r="B17"/>
  <c r="S133" i="8"/>
  <c r="S141"/>
  <c r="S149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8"/>
  <c r="S144"/>
  <c r="S140"/>
  <c r="S136"/>
  <c r="S132"/>
  <c r="S128"/>
  <c r="S124"/>
  <c r="S120"/>
  <c r="S116"/>
  <c r="S112"/>
  <c r="S108"/>
  <c r="S104"/>
  <c r="S98"/>
  <c r="S90"/>
  <c r="S82"/>
  <c r="S74"/>
  <c r="S66"/>
  <c r="S58"/>
  <c r="S50"/>
  <c r="S42"/>
  <c r="S34"/>
  <c r="S26"/>
  <c r="S18"/>
  <c r="S10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5"/>
  <c r="S129"/>
  <c r="S137"/>
  <c r="S145"/>
  <c r="S125"/>
  <c r="S121"/>
  <c r="S117"/>
  <c r="S113"/>
  <c r="S109"/>
  <c r="S105"/>
  <c r="S100"/>
  <c r="S92"/>
  <c r="S84"/>
  <c r="S76"/>
  <c r="S68"/>
  <c r="S60"/>
  <c r="S52"/>
  <c r="S44"/>
  <c r="S36"/>
  <c r="S28"/>
  <c r="S20"/>
  <c r="S12"/>
  <c r="S4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4" i="19"/>
  <c r="S12"/>
  <c r="S16"/>
  <c r="S11"/>
  <c r="S22"/>
  <c r="S20"/>
  <c r="S39"/>
  <c r="S47"/>
  <c r="S10"/>
  <c r="S35"/>
  <c r="S43"/>
  <c r="S31"/>
  <c r="S13"/>
  <c r="S9"/>
  <c r="S19"/>
  <c r="S7"/>
  <c r="S27"/>
  <c r="S15"/>
  <c r="S8"/>
  <c r="S23"/>
  <c r="A11" l="1"/>
  <c r="G11" s="1"/>
  <c r="A8"/>
  <c r="G8" s="1"/>
  <c r="A18"/>
  <c r="G18" s="1"/>
  <c r="A45"/>
  <c r="G45" s="1"/>
  <c r="A77"/>
  <c r="G77" s="1"/>
  <c r="A109"/>
  <c r="G109" s="1"/>
  <c r="A141"/>
  <c r="G141" s="1"/>
  <c r="A48"/>
  <c r="G48" s="1"/>
  <c r="A80"/>
  <c r="G80" s="1"/>
  <c r="A112"/>
  <c r="G112" s="1"/>
  <c r="A144"/>
  <c r="G144" s="1"/>
  <c r="A169"/>
  <c r="G169" s="1"/>
  <c r="A205"/>
  <c r="G205" s="1"/>
  <c r="A237"/>
  <c r="G237" s="1"/>
  <c r="A269"/>
  <c r="G269" s="1"/>
  <c r="A184"/>
  <c r="G184" s="1"/>
  <c r="A216"/>
  <c r="G216" s="1"/>
  <c r="A248"/>
  <c r="G248" s="1"/>
  <c r="A280"/>
  <c r="G280" s="1"/>
  <c r="A63"/>
  <c r="G63" s="1"/>
  <c r="A95"/>
  <c r="G95" s="1"/>
  <c r="A127"/>
  <c r="G127" s="1"/>
  <c r="A159"/>
  <c r="G159" s="1"/>
  <c r="A42"/>
  <c r="G42" s="1"/>
  <c r="A74"/>
  <c r="G74" s="1"/>
  <c r="A106"/>
  <c r="G106" s="1"/>
  <c r="A138"/>
  <c r="G138" s="1"/>
  <c r="A170"/>
  <c r="G170" s="1"/>
  <c r="A199"/>
  <c r="G199" s="1"/>
  <c r="A231"/>
  <c r="G231" s="1"/>
  <c r="A263"/>
  <c r="G263" s="1"/>
  <c r="A186"/>
  <c r="G186" s="1"/>
  <c r="A218"/>
  <c r="G218" s="1"/>
  <c r="A250"/>
  <c r="G250" s="1"/>
  <c r="A282"/>
  <c r="G282" s="1"/>
  <c r="A41"/>
  <c r="G41" s="1"/>
  <c r="A73"/>
  <c r="G73" s="1"/>
  <c r="A105"/>
  <c r="G105" s="1"/>
  <c r="A137"/>
  <c r="G137" s="1"/>
  <c r="A44"/>
  <c r="G44" s="1"/>
  <c r="A76"/>
  <c r="G76" s="1"/>
  <c r="A108"/>
  <c r="G108" s="1"/>
  <c r="A140"/>
  <c r="G140" s="1"/>
  <c r="A172"/>
  <c r="G172" s="1"/>
  <c r="A209"/>
  <c r="G209" s="1"/>
  <c r="A241"/>
  <c r="G241" s="1"/>
  <c r="A273"/>
  <c r="G273" s="1"/>
  <c r="A196"/>
  <c r="G196" s="1"/>
  <c r="A228"/>
  <c r="G228" s="1"/>
  <c r="A260"/>
  <c r="G260" s="1"/>
  <c r="A180"/>
  <c r="G180" s="1"/>
  <c r="A75"/>
  <c r="G75" s="1"/>
  <c r="A107"/>
  <c r="G107" s="1"/>
  <c r="A139"/>
  <c r="G139" s="1"/>
  <c r="A46"/>
  <c r="G46" s="1"/>
  <c r="A78"/>
  <c r="G78" s="1"/>
  <c r="A110"/>
  <c r="G110" s="1"/>
  <c r="A142"/>
  <c r="G142" s="1"/>
  <c r="A178"/>
  <c r="G178" s="1"/>
  <c r="A211"/>
  <c r="G211" s="1"/>
  <c r="A243"/>
  <c r="G243" s="1"/>
  <c r="A275"/>
  <c r="G275" s="1"/>
  <c r="A182"/>
  <c r="G182" s="1"/>
  <c r="A214"/>
  <c r="G214" s="1"/>
  <c r="A246"/>
  <c r="G246" s="1"/>
  <c r="A278"/>
  <c r="G278" s="1"/>
  <c r="A21"/>
  <c r="G21" s="1"/>
  <c r="A53"/>
  <c r="G53" s="1"/>
  <c r="A85"/>
  <c r="G85" s="1"/>
  <c r="A117"/>
  <c r="G117" s="1"/>
  <c r="A149"/>
  <c r="G149" s="1"/>
  <c r="A24"/>
  <c r="G24" s="1"/>
  <c r="A56"/>
  <c r="G56" s="1"/>
  <c r="A88"/>
  <c r="G88" s="1"/>
  <c r="A120"/>
  <c r="G120" s="1"/>
  <c r="A152"/>
  <c r="G152" s="1"/>
  <c r="A181"/>
  <c r="G181" s="1"/>
  <c r="A213"/>
  <c r="G213" s="1"/>
  <c r="A245"/>
  <c r="G245" s="1"/>
  <c r="A277"/>
  <c r="G277" s="1"/>
  <c r="A192"/>
  <c r="G192" s="1"/>
  <c r="A224"/>
  <c r="G224" s="1"/>
  <c r="A256"/>
  <c r="G256" s="1"/>
  <c r="A175"/>
  <c r="G175" s="1"/>
  <c r="A71"/>
  <c r="G71" s="1"/>
  <c r="A103"/>
  <c r="G103" s="1"/>
  <c r="A135"/>
  <c r="G135" s="1"/>
  <c r="A167"/>
  <c r="G167" s="1"/>
  <c r="A50"/>
  <c r="G50" s="1"/>
  <c r="A82"/>
  <c r="G82" s="1"/>
  <c r="A114"/>
  <c r="G114" s="1"/>
  <c r="A146"/>
  <c r="G146" s="1"/>
  <c r="A173"/>
  <c r="G173" s="1"/>
  <c r="A207"/>
  <c r="G207" s="1"/>
  <c r="A239"/>
  <c r="G239" s="1"/>
  <c r="A271"/>
  <c r="G271" s="1"/>
  <c r="A194"/>
  <c r="G194" s="1"/>
  <c r="A226"/>
  <c r="G226" s="1"/>
  <c r="A258"/>
  <c r="G258" s="1"/>
  <c r="A49"/>
  <c r="G49" s="1"/>
  <c r="A81"/>
  <c r="G81" s="1"/>
  <c r="A113"/>
  <c r="G113" s="1"/>
  <c r="A145"/>
  <c r="G145" s="1"/>
  <c r="A52"/>
  <c r="G52" s="1"/>
  <c r="A84"/>
  <c r="G84" s="1"/>
  <c r="A116"/>
  <c r="G116" s="1"/>
  <c r="A148"/>
  <c r="G148" s="1"/>
  <c r="A185"/>
  <c r="G185" s="1"/>
  <c r="A217"/>
  <c r="G217" s="1"/>
  <c r="A249"/>
  <c r="G249" s="1"/>
  <c r="A281"/>
  <c r="G281" s="1"/>
  <c r="A204"/>
  <c r="G204" s="1"/>
  <c r="A236"/>
  <c r="G236" s="1"/>
  <c r="A268"/>
  <c r="G268" s="1"/>
  <c r="A51"/>
  <c r="G51" s="1"/>
  <c r="A83"/>
  <c r="G83" s="1"/>
  <c r="A115"/>
  <c r="G115" s="1"/>
  <c r="A147"/>
  <c r="G147" s="1"/>
  <c r="A54"/>
  <c r="G54" s="1"/>
  <c r="A86"/>
  <c r="G86" s="1"/>
  <c r="A118"/>
  <c r="G118" s="1"/>
  <c r="A150"/>
  <c r="G150" s="1"/>
  <c r="A187"/>
  <c r="G187" s="1"/>
  <c r="A219"/>
  <c r="G219" s="1"/>
  <c r="A251"/>
  <c r="G251" s="1"/>
  <c r="A283"/>
  <c r="G283" s="1"/>
  <c r="A190"/>
  <c r="G190" s="1"/>
  <c r="A222"/>
  <c r="G222" s="1"/>
  <c r="A254"/>
  <c r="G254" s="1"/>
  <c r="A286"/>
  <c r="G286" s="1"/>
  <c r="A29"/>
  <c r="G29" s="1"/>
  <c r="A61"/>
  <c r="G61" s="1"/>
  <c r="A93"/>
  <c r="G93" s="1"/>
  <c r="A125"/>
  <c r="G125" s="1"/>
  <c r="A157"/>
  <c r="G157" s="1"/>
  <c r="A32"/>
  <c r="G32" s="1"/>
  <c r="A64"/>
  <c r="G64" s="1"/>
  <c r="A96"/>
  <c r="G96" s="1"/>
  <c r="A128"/>
  <c r="G128" s="1"/>
  <c r="A160"/>
  <c r="G160" s="1"/>
  <c r="A189"/>
  <c r="G189" s="1"/>
  <c r="A221"/>
  <c r="G221" s="1"/>
  <c r="A253"/>
  <c r="G253" s="1"/>
  <c r="A285"/>
  <c r="G285" s="1"/>
  <c r="A200"/>
  <c r="G200" s="1"/>
  <c r="A232"/>
  <c r="G232" s="1"/>
  <c r="A264"/>
  <c r="G264" s="1"/>
  <c r="A79"/>
  <c r="G79" s="1"/>
  <c r="A111"/>
  <c r="G111" s="1"/>
  <c r="A143"/>
  <c r="G143" s="1"/>
  <c r="A26"/>
  <c r="G26" s="1"/>
  <c r="A58"/>
  <c r="G58" s="1"/>
  <c r="A90"/>
  <c r="G90" s="1"/>
  <c r="A122"/>
  <c r="G122" s="1"/>
  <c r="A154"/>
  <c r="G154" s="1"/>
  <c r="A183"/>
  <c r="G183" s="1"/>
  <c r="A215"/>
  <c r="G215" s="1"/>
  <c r="A247"/>
  <c r="G247" s="1"/>
  <c r="A279"/>
  <c r="G279" s="1"/>
  <c r="A202"/>
  <c r="G202" s="1"/>
  <c r="A234"/>
  <c r="G234" s="1"/>
  <c r="A266"/>
  <c r="G266" s="1"/>
  <c r="A25"/>
  <c r="G25" s="1"/>
  <c r="A57"/>
  <c r="G57" s="1"/>
  <c r="A89"/>
  <c r="G89" s="1"/>
  <c r="A121"/>
  <c r="G121" s="1"/>
  <c r="A153"/>
  <c r="G153" s="1"/>
  <c r="A28"/>
  <c r="G28" s="1"/>
  <c r="A60"/>
  <c r="G60" s="1"/>
  <c r="A92"/>
  <c r="G92" s="1"/>
  <c r="A124"/>
  <c r="G124" s="1"/>
  <c r="A156"/>
  <c r="G156" s="1"/>
  <c r="A193"/>
  <c r="G193" s="1"/>
  <c r="A225"/>
  <c r="G225" s="1"/>
  <c r="A257"/>
  <c r="G257" s="1"/>
  <c r="A176"/>
  <c r="G176" s="1"/>
  <c r="A212"/>
  <c r="G212" s="1"/>
  <c r="A244"/>
  <c r="G244" s="1"/>
  <c r="A276"/>
  <c r="G276" s="1"/>
  <c r="A59"/>
  <c r="G59" s="1"/>
  <c r="A91"/>
  <c r="G91" s="1"/>
  <c r="A123"/>
  <c r="G123" s="1"/>
  <c r="A155"/>
  <c r="G155" s="1"/>
  <c r="A30"/>
  <c r="G30" s="1"/>
  <c r="A62"/>
  <c r="G62" s="1"/>
  <c r="A94"/>
  <c r="G94" s="1"/>
  <c r="A126"/>
  <c r="G126" s="1"/>
  <c r="A158"/>
  <c r="G158" s="1"/>
  <c r="A195"/>
  <c r="G195" s="1"/>
  <c r="A227"/>
  <c r="G227" s="1"/>
  <c r="A259"/>
  <c r="G259" s="1"/>
  <c r="A179"/>
  <c r="G179" s="1"/>
  <c r="A198"/>
  <c r="G198" s="1"/>
  <c r="A230"/>
  <c r="G230" s="1"/>
  <c r="A262"/>
  <c r="G262" s="1"/>
  <c r="A17"/>
  <c r="G17" s="1"/>
  <c r="A37"/>
  <c r="G37" s="1"/>
  <c r="A69"/>
  <c r="G69" s="1"/>
  <c r="A101"/>
  <c r="G101" s="1"/>
  <c r="A133"/>
  <c r="G133" s="1"/>
  <c r="A165"/>
  <c r="G165" s="1"/>
  <c r="A40"/>
  <c r="G40" s="1"/>
  <c r="A72"/>
  <c r="G72" s="1"/>
  <c r="A104"/>
  <c r="G104" s="1"/>
  <c r="A136"/>
  <c r="G136" s="1"/>
  <c r="A168"/>
  <c r="G168" s="1"/>
  <c r="A197"/>
  <c r="G197" s="1"/>
  <c r="A229"/>
  <c r="G229" s="1"/>
  <c r="A261"/>
  <c r="G261" s="1"/>
  <c r="A174"/>
  <c r="G174" s="1"/>
  <c r="A208"/>
  <c r="G208" s="1"/>
  <c r="A240"/>
  <c r="G240" s="1"/>
  <c r="A272"/>
  <c r="G272" s="1"/>
  <c r="A55"/>
  <c r="G55" s="1"/>
  <c r="A87"/>
  <c r="G87" s="1"/>
  <c r="A119"/>
  <c r="G119" s="1"/>
  <c r="A151"/>
  <c r="G151" s="1"/>
  <c r="A34"/>
  <c r="G34" s="1"/>
  <c r="A66"/>
  <c r="G66" s="1"/>
  <c r="A98"/>
  <c r="G98" s="1"/>
  <c r="A130"/>
  <c r="G130" s="1"/>
  <c r="A162"/>
  <c r="G162" s="1"/>
  <c r="A191"/>
  <c r="G191" s="1"/>
  <c r="A223"/>
  <c r="G223" s="1"/>
  <c r="A255"/>
  <c r="G255" s="1"/>
  <c r="A177"/>
  <c r="G177" s="1"/>
  <c r="A210"/>
  <c r="G210" s="1"/>
  <c r="A242"/>
  <c r="G242" s="1"/>
  <c r="A274"/>
  <c r="G274" s="1"/>
  <c r="A33"/>
  <c r="G33" s="1"/>
  <c r="A65"/>
  <c r="G65" s="1"/>
  <c r="A97"/>
  <c r="G97" s="1"/>
  <c r="A129"/>
  <c r="G129" s="1"/>
  <c r="A161"/>
  <c r="G161" s="1"/>
  <c r="A36"/>
  <c r="G36" s="1"/>
  <c r="A68"/>
  <c r="G68" s="1"/>
  <c r="A100"/>
  <c r="G100" s="1"/>
  <c r="A132"/>
  <c r="G132" s="1"/>
  <c r="A164"/>
  <c r="G164" s="1"/>
  <c r="A201"/>
  <c r="G201" s="1"/>
  <c r="A233"/>
  <c r="G233" s="1"/>
  <c r="A265"/>
  <c r="G265" s="1"/>
  <c r="A188"/>
  <c r="G188" s="1"/>
  <c r="A220"/>
  <c r="G220" s="1"/>
  <c r="A252"/>
  <c r="G252" s="1"/>
  <c r="A284"/>
  <c r="G284" s="1"/>
  <c r="A67"/>
  <c r="G67" s="1"/>
  <c r="A99"/>
  <c r="G99" s="1"/>
  <c r="A131"/>
  <c r="G131" s="1"/>
  <c r="A163"/>
  <c r="G163" s="1"/>
  <c r="A38"/>
  <c r="G38" s="1"/>
  <c r="A70"/>
  <c r="G70" s="1"/>
  <c r="A102"/>
  <c r="G102" s="1"/>
  <c r="A134"/>
  <c r="G134" s="1"/>
  <c r="A166"/>
  <c r="G166" s="1"/>
  <c r="A203"/>
  <c r="G203" s="1"/>
  <c r="A235"/>
  <c r="G235" s="1"/>
  <c r="A267"/>
  <c r="G267" s="1"/>
  <c r="A171"/>
  <c r="G171" s="1"/>
  <c r="A206"/>
  <c r="G206" s="1"/>
  <c r="A238"/>
  <c r="G238" s="1"/>
  <c r="A270"/>
  <c r="G270" s="1"/>
  <c r="C8" i="18"/>
  <c r="A9" i="19"/>
  <c r="G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G20" s="1"/>
  <c r="A22"/>
  <c r="G22" s="1"/>
  <c r="A16"/>
  <c r="G16" s="1"/>
  <c r="A15"/>
  <c r="G15" s="1"/>
  <c r="A14"/>
  <c r="G14" s="1"/>
  <c r="A47"/>
  <c r="G47" s="1"/>
  <c r="A43"/>
  <c r="G43" s="1"/>
  <c r="A39"/>
  <c r="G39" s="1"/>
  <c r="A35"/>
  <c r="G35" s="1"/>
  <c r="A31"/>
  <c r="G31" s="1"/>
  <c r="A27"/>
  <c r="G27" s="1"/>
  <c r="A23"/>
  <c r="G23" s="1"/>
  <c r="A19"/>
  <c r="G19" s="1"/>
  <c r="A13"/>
  <c r="G13" s="1"/>
  <c r="A12"/>
  <c r="G12" s="1"/>
  <c r="A7"/>
  <c r="G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4"/>
  <c r="A4" i="25" s="1"/>
  <c r="G4" s="1"/>
  <c r="A6" i="8"/>
  <c r="A6" i="25" s="1"/>
  <c r="A3" i="8"/>
  <c r="A3" i="25" s="1"/>
  <c r="A5" i="8"/>
  <c r="A5" i="25" s="1"/>
  <c r="A5" i="19"/>
  <c r="G5" s="1"/>
  <c r="A4"/>
  <c r="G4" s="1"/>
  <c r="A3"/>
  <c r="G3" s="1"/>
  <c r="A6"/>
  <c r="G6" s="1"/>
  <c r="A2"/>
  <c r="F3" i="16"/>
  <c r="J5" i="13" s="1"/>
  <c r="S2" i="19"/>
  <c r="S109"/>
  <c r="S112"/>
  <c r="S237"/>
  <c r="S248"/>
  <c r="S127"/>
  <c r="S106"/>
  <c r="S231"/>
  <c r="S250"/>
  <c r="S105"/>
  <c r="S108"/>
  <c r="S241"/>
  <c r="S260"/>
  <c r="S139"/>
  <c r="S142"/>
  <c r="S275"/>
  <c r="S278"/>
  <c r="S85"/>
  <c r="S56"/>
  <c r="S181"/>
  <c r="S192"/>
  <c r="S71"/>
  <c r="S50"/>
  <c r="S173"/>
  <c r="S194"/>
  <c r="S81"/>
  <c r="S84"/>
  <c r="S217"/>
  <c r="S236"/>
  <c r="S115"/>
  <c r="S118"/>
  <c r="S251"/>
  <c r="S254"/>
  <c r="S61"/>
  <c r="S32"/>
  <c r="S160"/>
  <c r="S285"/>
  <c r="S79"/>
  <c r="S58"/>
  <c r="S183"/>
  <c r="S202"/>
  <c r="S57"/>
  <c r="S28"/>
  <c r="S156"/>
  <c r="S176"/>
  <c r="S59"/>
  <c r="S30"/>
  <c r="S158"/>
  <c r="S179"/>
  <c r="S17"/>
  <c r="S133"/>
  <c r="S104"/>
  <c r="S229"/>
  <c r="S240"/>
  <c r="S119"/>
  <c r="S98"/>
  <c r="S223"/>
  <c r="S242"/>
  <c r="S97"/>
  <c r="S68"/>
  <c r="S201"/>
  <c r="S220"/>
  <c r="S99"/>
  <c r="S70"/>
  <c r="S203"/>
  <c r="S206"/>
  <c r="S5"/>
  <c r="S77"/>
  <c r="S80"/>
  <c r="S205"/>
  <c r="S216"/>
  <c r="S95"/>
  <c r="S74"/>
  <c r="S199"/>
  <c r="S218"/>
  <c r="S73"/>
  <c r="S76"/>
  <c r="S209"/>
  <c r="S228"/>
  <c r="S107"/>
  <c r="S110"/>
  <c r="S243"/>
  <c r="S246"/>
  <c r="S53"/>
  <c r="S24"/>
  <c r="S152"/>
  <c r="S277"/>
  <c r="S175"/>
  <c r="S167"/>
  <c r="S146"/>
  <c r="S271"/>
  <c r="S49"/>
  <c r="S52"/>
  <c r="S185"/>
  <c r="S204"/>
  <c r="S83"/>
  <c r="S86"/>
  <c r="S219"/>
  <c r="S222"/>
  <c r="S29"/>
  <c r="S157"/>
  <c r="S128"/>
  <c r="S253"/>
  <c r="S264"/>
  <c r="S26"/>
  <c r="S154"/>
  <c r="S279"/>
  <c r="S25"/>
  <c r="S153"/>
  <c r="S124"/>
  <c r="S257"/>
  <c r="S276"/>
  <c r="S155"/>
  <c r="S126"/>
  <c r="S259"/>
  <c r="S262"/>
  <c r="S101"/>
  <c r="S72"/>
  <c r="S197"/>
  <c r="S208"/>
  <c r="S87"/>
  <c r="S66"/>
  <c r="S191"/>
  <c r="S210"/>
  <c r="S65"/>
  <c r="S36"/>
  <c r="S164"/>
  <c r="S188"/>
  <c r="S67"/>
  <c r="S38"/>
  <c r="S166"/>
  <c r="S171"/>
  <c r="S3"/>
  <c r="S45"/>
  <c r="S48"/>
  <c r="S169"/>
  <c r="S184"/>
  <c r="S63"/>
  <c r="S42"/>
  <c r="S170"/>
  <c r="S186"/>
  <c r="S41"/>
  <c r="S44"/>
  <c r="S172"/>
  <c r="S196"/>
  <c r="S75"/>
  <c r="S78"/>
  <c r="S211"/>
  <c r="S214"/>
  <c r="S21"/>
  <c r="S149"/>
  <c r="S120"/>
  <c r="S245"/>
  <c r="S256"/>
  <c r="S135"/>
  <c r="S114"/>
  <c r="S239"/>
  <c r="S258"/>
  <c r="S145"/>
  <c r="S148"/>
  <c r="S281"/>
  <c r="S51"/>
  <c r="S54"/>
  <c r="S187"/>
  <c r="S190"/>
  <c r="S6"/>
  <c r="S125"/>
  <c r="S96"/>
  <c r="S221"/>
  <c r="S232"/>
  <c r="S143"/>
  <c r="S122"/>
  <c r="S247"/>
  <c r="S266"/>
  <c r="S121"/>
  <c r="S92"/>
  <c r="S225"/>
  <c r="S244"/>
  <c r="S123"/>
  <c r="S94"/>
  <c r="S227"/>
  <c r="S230"/>
  <c r="S69"/>
  <c r="S40"/>
  <c r="S168"/>
  <c r="S174"/>
  <c r="S55"/>
  <c r="S34"/>
  <c r="S162"/>
  <c r="S177"/>
  <c r="S33"/>
  <c r="S161"/>
  <c r="S132"/>
  <c r="S265"/>
  <c r="S284"/>
  <c r="S163"/>
  <c r="S134"/>
  <c r="S267"/>
  <c r="S270"/>
  <c r="S18"/>
  <c r="S141"/>
  <c r="S144"/>
  <c r="S269"/>
  <c r="S280"/>
  <c r="S159"/>
  <c r="S138"/>
  <c r="S263"/>
  <c r="S282"/>
  <c r="S137"/>
  <c r="S140"/>
  <c r="S273"/>
  <c r="S180"/>
  <c r="S46"/>
  <c r="S178"/>
  <c r="S182"/>
  <c r="S4"/>
  <c r="S117"/>
  <c r="S88"/>
  <c r="S213"/>
  <c r="S224"/>
  <c r="S103"/>
  <c r="S82"/>
  <c r="S207"/>
  <c r="S226"/>
  <c r="S113"/>
  <c r="S116"/>
  <c r="S249"/>
  <c r="S268"/>
  <c r="S147"/>
  <c r="S150"/>
  <c r="S283"/>
  <c r="S286"/>
  <c r="S93"/>
  <c r="S64"/>
  <c r="S189"/>
  <c r="S200"/>
  <c r="S111"/>
  <c r="S90"/>
  <c r="S215"/>
  <c r="S234"/>
  <c r="S89"/>
  <c r="S60"/>
  <c r="S193"/>
  <c r="S212"/>
  <c r="S91"/>
  <c r="S62"/>
  <c r="S195"/>
  <c r="S198"/>
  <c r="S37"/>
  <c r="S165"/>
  <c r="S136"/>
  <c r="S261"/>
  <c r="S272"/>
  <c r="S151"/>
  <c r="S130"/>
  <c r="S255"/>
  <c r="S274"/>
  <c r="S129"/>
  <c r="S100"/>
  <c r="S233"/>
  <c r="S252"/>
  <c r="S131"/>
  <c r="S102"/>
  <c r="S235"/>
  <c r="S238"/>
  <c r="A165" i="26" l="1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4"/>
  <c r="A115"/>
  <c r="A42"/>
  <c r="A138"/>
  <c r="A27"/>
  <c r="A73"/>
  <c r="A157"/>
  <c r="A237"/>
  <c r="A185"/>
  <c r="A171"/>
  <c r="A78"/>
  <c r="A112"/>
  <c r="A239"/>
  <c r="A79"/>
  <c r="A155"/>
  <c r="A151"/>
  <c r="A58"/>
  <c r="A4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J11" i="25"/>
  <c r="G3"/>
  <c r="G2" i="19"/>
  <c r="J11"/>
  <c r="J13" s="1"/>
  <c r="G5" i="25"/>
  <c r="A10" i="26"/>
  <c r="A8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A17" s="1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A15" s="1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A16" s="1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F4" i="8"/>
  <c r="B4" i="29"/>
  <c r="B4" i="30" s="1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6" i="19"/>
  <c r="AC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B9" i="30" l="1"/>
  <c r="B14"/>
  <c r="B6"/>
  <c r="B3"/>
  <c r="B10"/>
  <c r="B7"/>
  <c r="AC6" i="25"/>
  <c r="AC7" s="1"/>
  <c r="J9" s="1"/>
  <c r="AO11"/>
  <c r="J13"/>
  <c r="A5" i="13"/>
  <c r="A10"/>
  <c r="A9"/>
  <c r="A6"/>
  <c r="A14"/>
  <c r="A7"/>
  <c r="A5" i="29"/>
  <c r="A14" i="30" s="1"/>
  <c r="B5"/>
  <c r="A3" i="13"/>
  <c r="A11"/>
  <c r="A4"/>
  <c r="A8"/>
  <c r="A4" i="29"/>
  <c r="B2" i="30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7" i="30" s="1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O10" i="19"/>
  <c r="AO12" s="1"/>
  <c r="M32"/>
  <c r="M26"/>
  <c r="M20"/>
  <c r="M14"/>
  <c r="M8"/>
  <c r="N8" s="1"/>
  <c r="O8" s="1"/>
  <c r="P8" s="1"/>
  <c r="V2"/>
  <c r="V277"/>
  <c r="V50"/>
  <c r="V18"/>
  <c r="V273"/>
  <c r="V233"/>
  <c r="V201"/>
  <c r="V169"/>
  <c r="V129"/>
  <c r="V276"/>
  <c r="V260"/>
  <c r="V244"/>
  <c r="V228"/>
  <c r="V212"/>
  <c r="V196"/>
  <c r="V180"/>
  <c r="V164"/>
  <c r="V148"/>
  <c r="V132"/>
  <c r="V116"/>
  <c r="V100"/>
  <c r="V84"/>
  <c r="V68"/>
  <c r="V52"/>
  <c r="V36"/>
  <c r="V20"/>
  <c r="V4"/>
  <c r="V282"/>
  <c r="V266"/>
  <c r="V246"/>
  <c r="V230"/>
  <c r="V214"/>
  <c r="V198"/>
  <c r="V182"/>
  <c r="V166"/>
  <c r="V150"/>
  <c r="V134"/>
  <c r="V118"/>
  <c r="V102"/>
  <c r="V86"/>
  <c r="V70"/>
  <c r="V54"/>
  <c r="V22"/>
  <c r="V281"/>
  <c r="V237"/>
  <c r="V205"/>
  <c r="V173"/>
  <c r="V141"/>
  <c r="V117"/>
  <c r="V101"/>
  <c r="V81"/>
  <c r="V65"/>
  <c r="V49"/>
  <c r="V33"/>
  <c r="V17"/>
  <c r="V283"/>
  <c r="V267"/>
  <c r="V251"/>
  <c r="V235"/>
  <c r="V219"/>
  <c r="V203"/>
  <c r="V187"/>
  <c r="V171"/>
  <c r="V155"/>
  <c r="V139"/>
  <c r="V123"/>
  <c r="V107"/>
  <c r="V91"/>
  <c r="V75"/>
  <c r="V59"/>
  <c r="V43"/>
  <c r="V27"/>
  <c r="V11"/>
  <c r="V250"/>
  <c r="V265"/>
  <c r="V42"/>
  <c r="V10"/>
  <c r="V261"/>
  <c r="V225"/>
  <c r="V193"/>
  <c r="V161"/>
  <c r="V89"/>
  <c r="V272"/>
  <c r="V256"/>
  <c r="V240"/>
  <c r="V224"/>
  <c r="V208"/>
  <c r="V192"/>
  <c r="V176"/>
  <c r="V160"/>
  <c r="V144"/>
  <c r="V128"/>
  <c r="V112"/>
  <c r="V96"/>
  <c r="V80"/>
  <c r="V64"/>
  <c r="V48"/>
  <c r="V32"/>
  <c r="V16"/>
  <c r="V278"/>
  <c r="V262"/>
  <c r="V242"/>
  <c r="V226"/>
  <c r="V210"/>
  <c r="V194"/>
  <c r="V178"/>
  <c r="V162"/>
  <c r="V146"/>
  <c r="V130"/>
  <c r="V114"/>
  <c r="V98"/>
  <c r="V82"/>
  <c r="V66"/>
  <c r="V46"/>
  <c r="V14"/>
  <c r="V269"/>
  <c r="V229"/>
  <c r="V197"/>
  <c r="V165"/>
  <c r="V133"/>
  <c r="V113"/>
  <c r="V97"/>
  <c r="V77"/>
  <c r="V61"/>
  <c r="V45"/>
  <c r="V29"/>
  <c r="V13"/>
  <c r="V279"/>
  <c r="V263"/>
  <c r="V247"/>
  <c r="V231"/>
  <c r="V215"/>
  <c r="V199"/>
  <c r="V183"/>
  <c r="V167"/>
  <c r="V151"/>
  <c r="V135"/>
  <c r="V119"/>
  <c r="V103"/>
  <c r="V87"/>
  <c r="V71"/>
  <c r="V55"/>
  <c r="V39"/>
  <c r="V23"/>
  <c r="V7"/>
  <c r="V249"/>
  <c r="V34"/>
  <c r="V253"/>
  <c r="V217"/>
  <c r="V185"/>
  <c r="V145"/>
  <c r="V284"/>
  <c r="V268"/>
  <c r="V252"/>
  <c r="V236"/>
  <c r="V220"/>
  <c r="V204"/>
  <c r="V188"/>
  <c r="V172"/>
  <c r="V156"/>
  <c r="V140"/>
  <c r="V124"/>
  <c r="V108"/>
  <c r="V92"/>
  <c r="V76"/>
  <c r="V60"/>
  <c r="V44"/>
  <c r="V28"/>
  <c r="V12"/>
  <c r="V274"/>
  <c r="V258"/>
  <c r="V238"/>
  <c r="V222"/>
  <c r="V206"/>
  <c r="V190"/>
  <c r="V174"/>
  <c r="V158"/>
  <c r="V142"/>
  <c r="V126"/>
  <c r="V110"/>
  <c r="V94"/>
  <c r="V78"/>
  <c r="V62"/>
  <c r="V38"/>
  <c r="V6"/>
  <c r="V257"/>
  <c r="V221"/>
  <c r="V189"/>
  <c r="V157"/>
  <c r="V125"/>
  <c r="V109"/>
  <c r="V93"/>
  <c r="V73"/>
  <c r="V57"/>
  <c r="V41"/>
  <c r="V25"/>
  <c r="V9"/>
  <c r="V275"/>
  <c r="V259"/>
  <c r="V243"/>
  <c r="V227"/>
  <c r="V211"/>
  <c r="V195"/>
  <c r="V179"/>
  <c r="V163"/>
  <c r="V147"/>
  <c r="V131"/>
  <c r="V115"/>
  <c r="V99"/>
  <c r="V83"/>
  <c r="V67"/>
  <c r="V51"/>
  <c r="V35"/>
  <c r="V19"/>
  <c r="V3"/>
  <c r="V153"/>
  <c r="V26"/>
  <c r="V285"/>
  <c r="V241"/>
  <c r="V209"/>
  <c r="V177"/>
  <c r="V137"/>
  <c r="V280"/>
  <c r="V264"/>
  <c r="V248"/>
  <c r="V232"/>
  <c r="V216"/>
  <c r="V200"/>
  <c r="V184"/>
  <c r="V168"/>
  <c r="V152"/>
  <c r="V136"/>
  <c r="V120"/>
  <c r="V104"/>
  <c r="V88"/>
  <c r="V72"/>
  <c r="V56"/>
  <c r="V40"/>
  <c r="V24"/>
  <c r="V8"/>
  <c r="V286"/>
  <c r="V270"/>
  <c r="V254"/>
  <c r="V234"/>
  <c r="V218"/>
  <c r="V202"/>
  <c r="V186"/>
  <c r="V170"/>
  <c r="V154"/>
  <c r="V138"/>
  <c r="V122"/>
  <c r="V106"/>
  <c r="V90"/>
  <c r="V74"/>
  <c r="V58"/>
  <c r="V30"/>
  <c r="V245"/>
  <c r="V213"/>
  <c r="V181"/>
  <c r="V149"/>
  <c r="V121"/>
  <c r="V105"/>
  <c r="V85"/>
  <c r="V69"/>
  <c r="V53"/>
  <c r="V37"/>
  <c r="V21"/>
  <c r="V5"/>
  <c r="V271"/>
  <c r="V255"/>
  <c r="V239"/>
  <c r="V223"/>
  <c r="V207"/>
  <c r="V191"/>
  <c r="V175"/>
  <c r="V159"/>
  <c r="V143"/>
  <c r="V127"/>
  <c r="V111"/>
  <c r="V95"/>
  <c r="V79"/>
  <c r="V63"/>
  <c r="V47"/>
  <c r="V31"/>
  <c r="V15"/>
  <c r="J6" i="13"/>
  <c r="F5" i="16"/>
  <c r="A13" s="1"/>
  <c r="G5" i="29" l="1"/>
  <c r="A9" i="30"/>
  <c r="G6" i="29"/>
  <c r="A3" i="30"/>
  <c r="G4" i="29"/>
  <c r="A4" i="30"/>
  <c r="V185" i="25"/>
  <c r="W185" s="1"/>
  <c r="V176"/>
  <c r="W176" s="1"/>
  <c r="V108"/>
  <c r="X108" s="1"/>
  <c r="V186"/>
  <c r="Y186" s="1"/>
  <c r="V110"/>
  <c r="Y110" s="1"/>
  <c r="V179"/>
  <c r="W179" s="1"/>
  <c r="V57"/>
  <c r="Z57" s="1"/>
  <c r="V19"/>
  <c r="Z19" s="1"/>
  <c r="V247"/>
  <c r="Z247" s="1"/>
  <c r="V237"/>
  <c r="W237" s="1"/>
  <c r="V117"/>
  <c r="Z117" s="1"/>
  <c r="V239"/>
  <c r="X239" s="1"/>
  <c r="V116"/>
  <c r="Z116" s="1"/>
  <c r="V125"/>
  <c r="W125" s="1"/>
  <c r="V107"/>
  <c r="Z107" s="1"/>
  <c r="V50"/>
  <c r="Z50" s="1"/>
  <c r="V155"/>
  <c r="X155" s="1"/>
  <c r="V84"/>
  <c r="Z84" s="1"/>
  <c r="V79"/>
  <c r="Z79" s="1"/>
  <c r="V113"/>
  <c r="Z113" s="1"/>
  <c r="V112"/>
  <c r="AA112" s="1"/>
  <c r="V37"/>
  <c r="AA37" s="1"/>
  <c r="V258"/>
  <c r="X258" s="1"/>
  <c r="V187"/>
  <c r="Y187" s="1"/>
  <c r="V78"/>
  <c r="W78" s="1"/>
  <c r="V166"/>
  <c r="Z166" s="1"/>
  <c r="V260"/>
  <c r="X260" s="1"/>
  <c r="V244"/>
  <c r="Z244" s="1"/>
  <c r="V90"/>
  <c r="AA90" s="1"/>
  <c r="V205"/>
  <c r="AA205" s="1"/>
  <c r="V204"/>
  <c r="X204" s="1"/>
  <c r="V285"/>
  <c r="X285" s="1"/>
  <c r="V281"/>
  <c r="Z281" s="1"/>
  <c r="V142"/>
  <c r="AA142" s="1"/>
  <c r="V75"/>
  <c r="W75" s="1"/>
  <c r="V114"/>
  <c r="W114" s="1"/>
  <c r="V132"/>
  <c r="W132" s="1"/>
  <c r="V280"/>
  <c r="AA280" s="1"/>
  <c r="V60"/>
  <c r="AA60" s="1"/>
  <c r="V250"/>
  <c r="X250" s="1"/>
  <c r="V282"/>
  <c r="W282" s="1"/>
  <c r="V38"/>
  <c r="Y38" s="1"/>
  <c r="V228"/>
  <c r="AA228" s="1"/>
  <c r="V277"/>
  <c r="AA277" s="1"/>
  <c r="V198"/>
  <c r="Y198" s="1"/>
  <c r="V26"/>
  <c r="Z26" s="1"/>
  <c r="V52"/>
  <c r="X52" s="1"/>
  <c r="V195"/>
  <c r="Z195" s="1"/>
  <c r="V274"/>
  <c r="W274" s="1"/>
  <c r="V55"/>
  <c r="W55" s="1"/>
  <c r="V202"/>
  <c r="X202" s="1"/>
  <c r="V51"/>
  <c r="Z51" s="1"/>
  <c r="V49"/>
  <c r="X49" s="1"/>
  <c r="V126"/>
  <c r="X126" s="1"/>
  <c r="V91"/>
  <c r="AA91" s="1"/>
  <c r="V11"/>
  <c r="W11" s="1"/>
  <c r="V241"/>
  <c r="Y241" s="1"/>
  <c r="V64"/>
  <c r="X64" s="1"/>
  <c r="V164"/>
  <c r="X164" s="1"/>
  <c r="V153"/>
  <c r="W153" s="1"/>
  <c r="V211"/>
  <c r="X211" s="1"/>
  <c r="V61"/>
  <c r="AA61" s="1"/>
  <c r="V42"/>
  <c r="Z42" s="1"/>
  <c r="V104"/>
  <c r="X104" s="1"/>
  <c r="V216"/>
  <c r="Z216" s="1"/>
  <c r="V109"/>
  <c r="Y109" s="1"/>
  <c r="V240"/>
  <c r="W240" s="1"/>
  <c r="V43"/>
  <c r="AA43" s="1"/>
  <c r="V279"/>
  <c r="W279" s="1"/>
  <c r="V74"/>
  <c r="Y74" s="1"/>
  <c r="V56"/>
  <c r="W56" s="1"/>
  <c r="V8"/>
  <c r="X8" s="1"/>
  <c r="V238"/>
  <c r="W238" s="1"/>
  <c r="V48"/>
  <c r="Y48" s="1"/>
  <c r="V93"/>
  <c r="Z93" s="1"/>
  <c r="V272"/>
  <c r="X272" s="1"/>
  <c r="V197"/>
  <c r="Y197" s="1"/>
  <c r="V183"/>
  <c r="Z183" s="1"/>
  <c r="V67"/>
  <c r="W67" s="1"/>
  <c r="V144"/>
  <c r="AA144" s="1"/>
  <c r="V263"/>
  <c r="Z263" s="1"/>
  <c r="V255"/>
  <c r="AA255" s="1"/>
  <c r="V215"/>
  <c r="W215" s="1"/>
  <c r="V13"/>
  <c r="W13" s="1"/>
  <c r="V96"/>
  <c r="Z96" s="1"/>
  <c r="V230"/>
  <c r="X230" s="1"/>
  <c r="V264"/>
  <c r="W264" s="1"/>
  <c r="V119"/>
  <c r="W119" s="1"/>
  <c r="V45"/>
  <c r="Y45" s="1"/>
  <c r="V27"/>
  <c r="X27" s="1"/>
  <c r="V165"/>
  <c r="W165" s="1"/>
  <c r="V62"/>
  <c r="W62" s="1"/>
  <c r="V133"/>
  <c r="Z133" s="1"/>
  <c r="V262"/>
  <c r="Z262" s="1"/>
  <c r="V24"/>
  <c r="Z24" s="1"/>
  <c r="V158"/>
  <c r="W158" s="1"/>
  <c r="V83"/>
  <c r="AA83" s="1"/>
  <c r="V177"/>
  <c r="Z177" s="1"/>
  <c r="V283"/>
  <c r="Z283" s="1"/>
  <c r="V270"/>
  <c r="Z270" s="1"/>
  <c r="V214"/>
  <c r="Z214" s="1"/>
  <c r="V69"/>
  <c r="Y69" s="1"/>
  <c r="V160"/>
  <c r="X160" s="1"/>
  <c r="V269"/>
  <c r="AA269" s="1"/>
  <c r="V210"/>
  <c r="X210" s="1"/>
  <c r="V21"/>
  <c r="Y21" s="1"/>
  <c r="V111"/>
  <c r="W111" s="1"/>
  <c r="V121"/>
  <c r="AA121" s="1"/>
  <c r="V206"/>
  <c r="W206" s="1"/>
  <c r="V123"/>
  <c r="Z123" s="1"/>
  <c r="V141"/>
  <c r="W141" s="1"/>
  <c r="V127"/>
  <c r="Z127" s="1"/>
  <c r="V172"/>
  <c r="W172" s="1"/>
  <c r="V180"/>
  <c r="Z180" s="1"/>
  <c r="V3"/>
  <c r="W3" s="1"/>
  <c r="V150"/>
  <c r="AA150" s="1"/>
  <c r="V103"/>
  <c r="Y103" s="1"/>
  <c r="V85"/>
  <c r="AA85" s="1"/>
  <c r="V152"/>
  <c r="W152" s="1"/>
  <c r="V88"/>
  <c r="Y88" s="1"/>
  <c r="V192"/>
  <c r="AA192" s="1"/>
  <c r="V248"/>
  <c r="X248" s="1"/>
  <c r="V189"/>
  <c r="Z189" s="1"/>
  <c r="V29"/>
  <c r="W29" s="1"/>
  <c r="V76"/>
  <c r="AA76" s="1"/>
  <c r="V231"/>
  <c r="Y231" s="1"/>
  <c r="V101"/>
  <c r="W101" s="1"/>
  <c r="V58"/>
  <c r="Z58" s="1"/>
  <c r="V181"/>
  <c r="X181" s="1"/>
  <c r="V171"/>
  <c r="Y171" s="1"/>
  <c r="V224"/>
  <c r="W224" s="1"/>
  <c r="V9"/>
  <c r="Z9" s="1"/>
  <c r="V87"/>
  <c r="AA87" s="1"/>
  <c r="V227"/>
  <c r="Y227" s="1"/>
  <c r="V140"/>
  <c r="AA140" s="1"/>
  <c r="V184"/>
  <c r="W184" s="1"/>
  <c r="V169"/>
  <c r="AA169" s="1"/>
  <c r="V6"/>
  <c r="X6" s="1"/>
  <c r="V157"/>
  <c r="Z157" s="1"/>
  <c r="V70"/>
  <c r="Z70" s="1"/>
  <c r="V148"/>
  <c r="Z148" s="1"/>
  <c r="V63"/>
  <c r="Z63" s="1"/>
  <c r="V10"/>
  <c r="AA10" s="1"/>
  <c r="V261"/>
  <c r="Y261" s="1"/>
  <c r="V95"/>
  <c r="Z95" s="1"/>
  <c r="V77"/>
  <c r="Z77" s="1"/>
  <c r="V217"/>
  <c r="AA217" s="1"/>
  <c r="V234"/>
  <c r="Y234" s="1"/>
  <c r="V221"/>
  <c r="AA221" s="1"/>
  <c r="V25"/>
  <c r="Y25" s="1"/>
  <c r="V130"/>
  <c r="Y130" s="1"/>
  <c r="V259"/>
  <c r="Y259" s="1"/>
  <c r="V163"/>
  <c r="Z163" s="1"/>
  <c r="V268"/>
  <c r="W268" s="1"/>
  <c r="V128"/>
  <c r="AA128" s="1"/>
  <c r="V16"/>
  <c r="Y16" s="1"/>
  <c r="V201"/>
  <c r="Y201" s="1"/>
  <c r="V134"/>
  <c r="W134" s="1"/>
  <c r="V102"/>
  <c r="X102" s="1"/>
  <c r="V124"/>
  <c r="Y124" s="1"/>
  <c r="V2"/>
  <c r="W2" s="1"/>
  <c r="V207"/>
  <c r="W207" s="1"/>
  <c r="V23"/>
  <c r="X23" s="1"/>
  <c r="V122"/>
  <c r="W122" s="1"/>
  <c r="V242"/>
  <c r="AA242" s="1"/>
  <c r="V236"/>
  <c r="Y236" s="1"/>
  <c r="V203"/>
  <c r="W203" s="1"/>
  <c r="V31"/>
  <c r="X31" s="1"/>
  <c r="V151"/>
  <c r="Z151" s="1"/>
  <c r="V229"/>
  <c r="AA229" s="1"/>
  <c r="V265"/>
  <c r="AA265" s="1"/>
  <c r="V284"/>
  <c r="AA284" s="1"/>
  <c r="V28"/>
  <c r="Y28" s="1"/>
  <c r="V137"/>
  <c r="Y137" s="1"/>
  <c r="V273"/>
  <c r="W273" s="1"/>
  <c r="V278"/>
  <c r="Z278" s="1"/>
  <c r="V235"/>
  <c r="Y235" s="1"/>
  <c r="V59"/>
  <c r="Y59" s="1"/>
  <c r="V17"/>
  <c r="W17" s="1"/>
  <c r="V222"/>
  <c r="Y222" s="1"/>
  <c r="V80"/>
  <c r="Z80" s="1"/>
  <c r="V175"/>
  <c r="Y175" s="1"/>
  <c r="V276"/>
  <c r="AA276" s="1"/>
  <c r="V65"/>
  <c r="W65" s="1"/>
  <c r="V218"/>
  <c r="Z218" s="1"/>
  <c r="V105"/>
  <c r="AA105" s="1"/>
  <c r="V178"/>
  <c r="Z178" s="1"/>
  <c r="V286"/>
  <c r="Y286" s="1"/>
  <c r="V249"/>
  <c r="X249" s="1"/>
  <c r="V200"/>
  <c r="W200" s="1"/>
  <c r="V32"/>
  <c r="Y32" s="1"/>
  <c r="V159"/>
  <c r="Y159" s="1"/>
  <c r="V256"/>
  <c r="W256" s="1"/>
  <c r="V243"/>
  <c r="Y243" s="1"/>
  <c r="V20"/>
  <c r="W20" s="1"/>
  <c r="V73"/>
  <c r="Y73" s="1"/>
  <c r="V138"/>
  <c r="AA138" s="1"/>
  <c r="V146"/>
  <c r="Z146" s="1"/>
  <c r="V82"/>
  <c r="W82" s="1"/>
  <c r="V226"/>
  <c r="W226" s="1"/>
  <c r="V194"/>
  <c r="AA194" s="1"/>
  <c r="V72"/>
  <c r="Y72" s="1"/>
  <c r="V135"/>
  <c r="AA135" s="1"/>
  <c r="V14"/>
  <c r="Y14" s="1"/>
  <c r="V188"/>
  <c r="X188" s="1"/>
  <c r="V139"/>
  <c r="X139" s="1"/>
  <c r="V66"/>
  <c r="AA66" s="1"/>
  <c r="V196"/>
  <c r="Z196" s="1"/>
  <c r="V120"/>
  <c r="AA120" s="1"/>
  <c r="V220"/>
  <c r="X220" s="1"/>
  <c r="V15"/>
  <c r="W15" s="1"/>
  <c r="V162"/>
  <c r="W162" s="1"/>
  <c r="V89"/>
  <c r="AA89" s="1"/>
  <c r="V213"/>
  <c r="Z213" s="1"/>
  <c r="V168"/>
  <c r="AA168" s="1"/>
  <c r="V94"/>
  <c r="X94" s="1"/>
  <c r="V12"/>
  <c r="X12" s="1"/>
  <c r="V174"/>
  <c r="Z174" s="1"/>
  <c r="V106"/>
  <c r="Y106" s="1"/>
  <c r="V251"/>
  <c r="AA251" s="1"/>
  <c r="V22"/>
  <c r="W22" s="1"/>
  <c r="V34"/>
  <c r="Y34" s="1"/>
  <c r="V209"/>
  <c r="X209" s="1"/>
  <c r="V92"/>
  <c r="AA92" s="1"/>
  <c r="V131"/>
  <c r="AA131" s="1"/>
  <c r="V115"/>
  <c r="W115" s="1"/>
  <c r="V136"/>
  <c r="Y136" s="1"/>
  <c r="V100"/>
  <c r="Z100" s="1"/>
  <c r="V5"/>
  <c r="W5" s="1"/>
  <c r="V190"/>
  <c r="Y190" s="1"/>
  <c r="V47"/>
  <c r="AA47" s="1"/>
  <c r="V98"/>
  <c r="Z98" s="1"/>
  <c r="V271"/>
  <c r="W271" s="1"/>
  <c r="V232"/>
  <c r="X232" s="1"/>
  <c r="V33"/>
  <c r="AA33" s="1"/>
  <c r="V208"/>
  <c r="Y208" s="1"/>
  <c r="V191"/>
  <c r="Y191" s="1"/>
  <c r="V257"/>
  <c r="X257" s="1"/>
  <c r="V68"/>
  <c r="Y68" s="1"/>
  <c r="V44"/>
  <c r="W44" s="1"/>
  <c r="V147"/>
  <c r="AA147" s="1"/>
  <c r="V167"/>
  <c r="Z167" s="1"/>
  <c r="V156"/>
  <c r="Y156" s="1"/>
  <c r="V267"/>
  <c r="W267" s="1"/>
  <c r="V36"/>
  <c r="Y36" s="1"/>
  <c r="V219"/>
  <c r="X219" s="1"/>
  <c r="V161"/>
  <c r="Z161" s="1"/>
  <c r="V193"/>
  <c r="Z193" s="1"/>
  <c r="V154"/>
  <c r="X154" s="1"/>
  <c r="J8"/>
  <c r="V182"/>
  <c r="X182" s="1"/>
  <c r="V30"/>
  <c r="AA30" s="1"/>
  <c r="V145"/>
  <c r="AA145" s="1"/>
  <c r="V223"/>
  <c r="AA223" s="1"/>
  <c r="V252"/>
  <c r="Y252" s="1"/>
  <c r="V173"/>
  <c r="Y173" s="1"/>
  <c r="V40"/>
  <c r="AA40" s="1"/>
  <c r="V199"/>
  <c r="W199" s="1"/>
  <c r="V245"/>
  <c r="X245" s="1"/>
  <c r="V212"/>
  <c r="AA212" s="1"/>
  <c r="V254"/>
  <c r="X254" s="1"/>
  <c r="V81"/>
  <c r="Z81" s="1"/>
  <c r="V46"/>
  <c r="W46" s="1"/>
  <c r="V170"/>
  <c r="Y170" s="1"/>
  <c r="V54"/>
  <c r="Z54" s="1"/>
  <c r="V225"/>
  <c r="Z225" s="1"/>
  <c r="V71"/>
  <c r="Z71" s="1"/>
  <c r="V18"/>
  <c r="W18" s="1"/>
  <c r="V143"/>
  <c r="Z143" s="1"/>
  <c r="V97"/>
  <c r="AA97" s="1"/>
  <c r="V233"/>
  <c r="X233" s="1"/>
  <c r="V266"/>
  <c r="AA266" s="1"/>
  <c r="V53"/>
  <c r="Z53" s="1"/>
  <c r="V118"/>
  <c r="Z118" s="1"/>
  <c r="V129"/>
  <c r="Z129" s="1"/>
  <c r="V99"/>
  <c r="Z99" s="1"/>
  <c r="V39"/>
  <c r="AA39" s="1"/>
  <c r="V7"/>
  <c r="Y7" s="1"/>
  <c r="V149"/>
  <c r="AA149" s="1"/>
  <c r="V41"/>
  <c r="AA41" s="1"/>
  <c r="V246"/>
  <c r="Z246" s="1"/>
  <c r="V253"/>
  <c r="W253" s="1"/>
  <c r="V275"/>
  <c r="X275" s="1"/>
  <c r="V35"/>
  <c r="Y35" s="1"/>
  <c r="V86"/>
  <c r="X86" s="1"/>
  <c r="V4"/>
  <c r="Z4" s="1"/>
  <c r="AO13"/>
  <c r="AO14" s="1"/>
  <c r="G3" i="29"/>
  <c r="J11"/>
  <c r="J13" s="1"/>
  <c r="M8" i="25"/>
  <c r="R8" s="1"/>
  <c r="M32"/>
  <c r="R32" s="1"/>
  <c r="M20"/>
  <c r="R20" s="1"/>
  <c r="M14"/>
  <c r="R14" s="1"/>
  <c r="M26"/>
  <c r="R26" s="1"/>
  <c r="A6" i="30"/>
  <c r="A2"/>
  <c r="A5"/>
  <c r="A10"/>
  <c r="AT9" i="19"/>
  <c r="AS9"/>
  <c r="AO13"/>
  <c r="AR9"/>
  <c r="AQ9"/>
  <c r="AQ4" s="1"/>
  <c r="AD37" i="27"/>
  <c r="AC37" s="1"/>
  <c r="AE37"/>
  <c r="AB7" i="29"/>
  <c r="J9" s="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W272" i="25"/>
  <c r="P10" i="27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AE1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D18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E19"/>
  <c r="AD19"/>
  <c r="AC19" s="1"/>
  <c r="Y169" i="19"/>
  <c r="Z169"/>
  <c r="X169"/>
  <c r="AA169"/>
  <c r="W169"/>
  <c r="Y18"/>
  <c r="Z18"/>
  <c r="W18"/>
  <c r="X18"/>
  <c r="AA18"/>
  <c r="W63"/>
  <c r="AA63"/>
  <c r="X63"/>
  <c r="Y63"/>
  <c r="Z63"/>
  <c r="Y191"/>
  <c r="Z191"/>
  <c r="X191"/>
  <c r="W191"/>
  <c r="AA191"/>
  <c r="W21"/>
  <c r="AA21"/>
  <c r="X21"/>
  <c r="Y21"/>
  <c r="Z21"/>
  <c r="Y181"/>
  <c r="Z181"/>
  <c r="X181"/>
  <c r="AA181"/>
  <c r="W181"/>
  <c r="Y106"/>
  <c r="Z106"/>
  <c r="W106"/>
  <c r="AA106"/>
  <c r="X106"/>
  <c r="X234"/>
  <c r="Z234"/>
  <c r="Y234"/>
  <c r="W234"/>
  <c r="AA234"/>
  <c r="Y72"/>
  <c r="Z72"/>
  <c r="X72"/>
  <c r="AA72"/>
  <c r="W72"/>
  <c r="W200"/>
  <c r="AA200"/>
  <c r="X200"/>
  <c r="Z200"/>
  <c r="Y200"/>
  <c r="Y177"/>
  <c r="Z177"/>
  <c r="X177"/>
  <c r="AA177"/>
  <c r="W177"/>
  <c r="W19"/>
  <c r="AA19"/>
  <c r="X19"/>
  <c r="Z19"/>
  <c r="Y19"/>
  <c r="W147"/>
  <c r="AA147"/>
  <c r="X147"/>
  <c r="Z147"/>
  <c r="Y147"/>
  <c r="Z275"/>
  <c r="W275"/>
  <c r="AA275"/>
  <c r="X275"/>
  <c r="Y275"/>
  <c r="W109"/>
  <c r="AA109"/>
  <c r="X109"/>
  <c r="Z109"/>
  <c r="Y109"/>
  <c r="Y62"/>
  <c r="W62"/>
  <c r="X62"/>
  <c r="AA62"/>
  <c r="Z62"/>
  <c r="Z28"/>
  <c r="X28"/>
  <c r="Y28"/>
  <c r="W28"/>
  <c r="AA28"/>
  <c r="X220"/>
  <c r="Y220"/>
  <c r="Z220"/>
  <c r="W220"/>
  <c r="AA220"/>
  <c r="Z217"/>
  <c r="X217"/>
  <c r="W217"/>
  <c r="AA217"/>
  <c r="Y217"/>
  <c r="Y167"/>
  <c r="Z167"/>
  <c r="W167"/>
  <c r="X167"/>
  <c r="AA167"/>
  <c r="W61"/>
  <c r="AA61"/>
  <c r="X61"/>
  <c r="Y61"/>
  <c r="Z61"/>
  <c r="Z269"/>
  <c r="W269"/>
  <c r="AA269"/>
  <c r="X269"/>
  <c r="Y269"/>
  <c r="X210"/>
  <c r="Y210"/>
  <c r="Z210"/>
  <c r="W210"/>
  <c r="AA210"/>
  <c r="Y112"/>
  <c r="Z112"/>
  <c r="X112"/>
  <c r="AA112"/>
  <c r="W112"/>
  <c r="W89"/>
  <c r="AA89"/>
  <c r="X89"/>
  <c r="Z89"/>
  <c r="Y89"/>
  <c r="W59"/>
  <c r="AA59"/>
  <c r="X59"/>
  <c r="Y59"/>
  <c r="Z59"/>
  <c r="Y187"/>
  <c r="Z187"/>
  <c r="W187"/>
  <c r="X187"/>
  <c r="AA187"/>
  <c r="W17"/>
  <c r="AA17"/>
  <c r="X17"/>
  <c r="Y17"/>
  <c r="Z17"/>
  <c r="Y173"/>
  <c r="Z173"/>
  <c r="X173"/>
  <c r="AA173"/>
  <c r="W173"/>
  <c r="Y22"/>
  <c r="Z22"/>
  <c r="X22"/>
  <c r="AA22"/>
  <c r="W22"/>
  <c r="W166"/>
  <c r="AA166"/>
  <c r="X166"/>
  <c r="Z166"/>
  <c r="Y166"/>
  <c r="Y68"/>
  <c r="Z68"/>
  <c r="X68"/>
  <c r="AA68"/>
  <c r="W68"/>
  <c r="W196"/>
  <c r="AA196"/>
  <c r="X196"/>
  <c r="Z196"/>
  <c r="Y196"/>
  <c r="W15"/>
  <c r="AA15"/>
  <c r="X15"/>
  <c r="Y15"/>
  <c r="Z15"/>
  <c r="W79"/>
  <c r="AA79"/>
  <c r="X79"/>
  <c r="Y79"/>
  <c r="Z79"/>
  <c r="W143"/>
  <c r="AA143"/>
  <c r="X143"/>
  <c r="Y143"/>
  <c r="Z143"/>
  <c r="Y207"/>
  <c r="Z207"/>
  <c r="AA207"/>
  <c r="W207"/>
  <c r="X207"/>
  <c r="Z271"/>
  <c r="X271"/>
  <c r="W271"/>
  <c r="AA271"/>
  <c r="Y271"/>
  <c r="X37"/>
  <c r="W37"/>
  <c r="Y37"/>
  <c r="Z37"/>
  <c r="AA37"/>
  <c r="W105"/>
  <c r="AA105"/>
  <c r="X105"/>
  <c r="Z105"/>
  <c r="Y105"/>
  <c r="Z213"/>
  <c r="X213"/>
  <c r="W213"/>
  <c r="AA213"/>
  <c r="Y213"/>
  <c r="Y58"/>
  <c r="Z58"/>
  <c r="W58"/>
  <c r="X58"/>
  <c r="AA58"/>
  <c r="Y122"/>
  <c r="Z122"/>
  <c r="W122"/>
  <c r="AA122"/>
  <c r="X122"/>
  <c r="W186"/>
  <c r="AA186"/>
  <c r="X186"/>
  <c r="Z186"/>
  <c r="Y186"/>
  <c r="X254"/>
  <c r="Y254"/>
  <c r="Z254"/>
  <c r="W254"/>
  <c r="AA254"/>
  <c r="Y24"/>
  <c r="Z24"/>
  <c r="W24"/>
  <c r="AA24"/>
  <c r="X24"/>
  <c r="Y88"/>
  <c r="Z88"/>
  <c r="X88"/>
  <c r="AA88"/>
  <c r="W88"/>
  <c r="W152"/>
  <c r="AA152"/>
  <c r="X152"/>
  <c r="Z152"/>
  <c r="Y152"/>
  <c r="X216"/>
  <c r="Z216"/>
  <c r="Y216"/>
  <c r="AA216"/>
  <c r="W216"/>
  <c r="X280"/>
  <c r="Z280"/>
  <c r="Y280"/>
  <c r="AA280"/>
  <c r="W280"/>
  <c r="Z209"/>
  <c r="W209"/>
  <c r="AA209"/>
  <c r="X209"/>
  <c r="Y209"/>
  <c r="Y153"/>
  <c r="Z153"/>
  <c r="X153"/>
  <c r="AA153"/>
  <c r="W153"/>
  <c r="X35"/>
  <c r="AA35"/>
  <c r="W35"/>
  <c r="Y35"/>
  <c r="Z35"/>
  <c r="W99"/>
  <c r="AA99"/>
  <c r="X99"/>
  <c r="Y99"/>
  <c r="Z99"/>
  <c r="Y163"/>
  <c r="Z163"/>
  <c r="W163"/>
  <c r="X163"/>
  <c r="AA163"/>
  <c r="Z227"/>
  <c r="X227"/>
  <c r="W227"/>
  <c r="AA227"/>
  <c r="Y227"/>
  <c r="W57"/>
  <c r="AA57"/>
  <c r="X57"/>
  <c r="Z57"/>
  <c r="Y57"/>
  <c r="W125"/>
  <c r="AA125"/>
  <c r="X125"/>
  <c r="Z125"/>
  <c r="Y125"/>
  <c r="Z257"/>
  <c r="W257"/>
  <c r="AA257"/>
  <c r="X257"/>
  <c r="Y257"/>
  <c r="Y78"/>
  <c r="Z78"/>
  <c r="W78"/>
  <c r="X78"/>
  <c r="AA78"/>
  <c r="Y142"/>
  <c r="Z142"/>
  <c r="W142"/>
  <c r="X142"/>
  <c r="AA142"/>
  <c r="W206"/>
  <c r="AA206"/>
  <c r="Z206"/>
  <c r="X206"/>
  <c r="Y206"/>
  <c r="X274"/>
  <c r="Z274"/>
  <c r="Y274"/>
  <c r="W274"/>
  <c r="AA274"/>
  <c r="Y44"/>
  <c r="Z44"/>
  <c r="AA44"/>
  <c r="X44"/>
  <c r="W44"/>
  <c r="Y108"/>
  <c r="Z108"/>
  <c r="X108"/>
  <c r="AA108"/>
  <c r="W108"/>
  <c r="W172"/>
  <c r="AA172"/>
  <c r="X172"/>
  <c r="Y172"/>
  <c r="Z172"/>
  <c r="X236"/>
  <c r="Y236"/>
  <c r="Z236"/>
  <c r="W236"/>
  <c r="AA236"/>
  <c r="Z253"/>
  <c r="W253"/>
  <c r="AA253"/>
  <c r="X253"/>
  <c r="Y253"/>
  <c r="Z2"/>
  <c r="W2"/>
  <c r="AA2"/>
  <c r="X2"/>
  <c r="Y2"/>
  <c r="W55"/>
  <c r="AA55"/>
  <c r="X55"/>
  <c r="Y55"/>
  <c r="Z55"/>
  <c r="W119"/>
  <c r="AA119"/>
  <c r="X119"/>
  <c r="Y119"/>
  <c r="Z119"/>
  <c r="Y183"/>
  <c r="Z183"/>
  <c r="X183"/>
  <c r="W183"/>
  <c r="AA183"/>
  <c r="Z247"/>
  <c r="W247"/>
  <c r="AA247"/>
  <c r="X247"/>
  <c r="Y247"/>
  <c r="W13"/>
  <c r="AA13"/>
  <c r="X13"/>
  <c r="Z13"/>
  <c r="Y13"/>
  <c r="W77"/>
  <c r="AA77"/>
  <c r="X77"/>
  <c r="Z77"/>
  <c r="Y77"/>
  <c r="Y165"/>
  <c r="Z165"/>
  <c r="X165"/>
  <c r="AA165"/>
  <c r="W165"/>
  <c r="Y14"/>
  <c r="Z14"/>
  <c r="X14"/>
  <c r="AA14"/>
  <c r="W14"/>
  <c r="Y98"/>
  <c r="Z98"/>
  <c r="W98"/>
  <c r="AA98"/>
  <c r="X98"/>
  <c r="W162"/>
  <c r="AA162"/>
  <c r="X162"/>
  <c r="Z162"/>
  <c r="Y162"/>
  <c r="X226"/>
  <c r="Z226"/>
  <c r="Y226"/>
  <c r="W226"/>
  <c r="AA226"/>
  <c r="Y64"/>
  <c r="Z64"/>
  <c r="X64"/>
  <c r="AA64"/>
  <c r="W64"/>
  <c r="Y128"/>
  <c r="Z128"/>
  <c r="X128"/>
  <c r="AA128"/>
  <c r="W128"/>
  <c r="W192"/>
  <c r="AA192"/>
  <c r="X192"/>
  <c r="Z192"/>
  <c r="Y192"/>
  <c r="X256"/>
  <c r="Y256"/>
  <c r="Z256"/>
  <c r="AA256"/>
  <c r="W256"/>
  <c r="Y161"/>
  <c r="Z161"/>
  <c r="X161"/>
  <c r="AA161"/>
  <c r="W161"/>
  <c r="Y10"/>
  <c r="Z10"/>
  <c r="X10"/>
  <c r="AA10"/>
  <c r="W10"/>
  <c r="W11"/>
  <c r="AA11"/>
  <c r="X11"/>
  <c r="Y11"/>
  <c r="Z11"/>
  <c r="W75"/>
  <c r="AA75"/>
  <c r="X75"/>
  <c r="Y75"/>
  <c r="Z75"/>
  <c r="W139"/>
  <c r="AA139"/>
  <c r="X139"/>
  <c r="Y139"/>
  <c r="Z139"/>
  <c r="Y203"/>
  <c r="Z203"/>
  <c r="X203"/>
  <c r="W203"/>
  <c r="AA203"/>
  <c r="Z267"/>
  <c r="W267"/>
  <c r="AA267"/>
  <c r="X267"/>
  <c r="Y267"/>
  <c r="X33"/>
  <c r="AA33"/>
  <c r="W33"/>
  <c r="Y33"/>
  <c r="Z33"/>
  <c r="W101"/>
  <c r="AA101"/>
  <c r="X101"/>
  <c r="Z101"/>
  <c r="Y101"/>
  <c r="Y205"/>
  <c r="AA205"/>
  <c r="W205"/>
  <c r="X205"/>
  <c r="Z205"/>
  <c r="Y54"/>
  <c r="Z54"/>
  <c r="W54"/>
  <c r="X54"/>
  <c r="AA54"/>
  <c r="Y118"/>
  <c r="Z118"/>
  <c r="W118"/>
  <c r="AA118"/>
  <c r="X118"/>
  <c r="W182"/>
  <c r="AA182"/>
  <c r="X182"/>
  <c r="Z182"/>
  <c r="Y182"/>
  <c r="X246"/>
  <c r="Z246"/>
  <c r="Y246"/>
  <c r="W246"/>
  <c r="AA246"/>
  <c r="Y20"/>
  <c r="Z20"/>
  <c r="X20"/>
  <c r="AA20"/>
  <c r="W20"/>
  <c r="Y84"/>
  <c r="Z84"/>
  <c r="X84"/>
  <c r="AA84"/>
  <c r="W84"/>
  <c r="Y148"/>
  <c r="AA148"/>
  <c r="W148"/>
  <c r="X148"/>
  <c r="Z148"/>
  <c r="X212"/>
  <c r="Y212"/>
  <c r="Z212"/>
  <c r="AA212"/>
  <c r="W212"/>
  <c r="X276"/>
  <c r="Y276"/>
  <c r="Z276"/>
  <c r="W276"/>
  <c r="AA276"/>
  <c r="Y201"/>
  <c r="Z201"/>
  <c r="X201"/>
  <c r="AA201"/>
  <c r="W201"/>
  <c r="Y50"/>
  <c r="Z50"/>
  <c r="W50"/>
  <c r="X50"/>
  <c r="AA50"/>
  <c r="W127"/>
  <c r="AA127"/>
  <c r="X127"/>
  <c r="Y127"/>
  <c r="Z127"/>
  <c r="Z255"/>
  <c r="W255"/>
  <c r="AA255"/>
  <c r="X255"/>
  <c r="Y255"/>
  <c r="W85"/>
  <c r="AA85"/>
  <c r="X85"/>
  <c r="Z85"/>
  <c r="Y85"/>
  <c r="Z30"/>
  <c r="Y30"/>
  <c r="AA30"/>
  <c r="W30"/>
  <c r="X30"/>
  <c r="W170"/>
  <c r="AA170"/>
  <c r="X170"/>
  <c r="Z170"/>
  <c r="Y170"/>
  <c r="Y8"/>
  <c r="Z8"/>
  <c r="W8"/>
  <c r="X8"/>
  <c r="AA8"/>
  <c r="Y136"/>
  <c r="Z136"/>
  <c r="X136"/>
  <c r="AA136"/>
  <c r="W136"/>
  <c r="X264"/>
  <c r="Z264"/>
  <c r="Y264"/>
  <c r="AA264"/>
  <c r="W264"/>
  <c r="Z26"/>
  <c r="X26"/>
  <c r="Y26"/>
  <c r="AA26"/>
  <c r="W26"/>
  <c r="W83"/>
  <c r="AA83"/>
  <c r="X83"/>
  <c r="Y83"/>
  <c r="Z83"/>
  <c r="Z211"/>
  <c r="W211"/>
  <c r="AA211"/>
  <c r="X211"/>
  <c r="Y211"/>
  <c r="W41"/>
  <c r="AA41"/>
  <c r="X41"/>
  <c r="Z41"/>
  <c r="Y41"/>
  <c r="Z221"/>
  <c r="X221"/>
  <c r="W221"/>
  <c r="AA221"/>
  <c r="Y221"/>
  <c r="Y126"/>
  <c r="Z126"/>
  <c r="W126"/>
  <c r="X126"/>
  <c r="AA126"/>
  <c r="X258"/>
  <c r="Z258"/>
  <c r="Y258"/>
  <c r="W258"/>
  <c r="AA258"/>
  <c r="W156"/>
  <c r="AA156"/>
  <c r="X156"/>
  <c r="Y156"/>
  <c r="Z156"/>
  <c r="Z249"/>
  <c r="X249"/>
  <c r="W249"/>
  <c r="AA249"/>
  <c r="Y249"/>
  <c r="W103"/>
  <c r="AA103"/>
  <c r="X103"/>
  <c r="Y103"/>
  <c r="Z103"/>
  <c r="Y82"/>
  <c r="Z82"/>
  <c r="W82"/>
  <c r="AA82"/>
  <c r="X82"/>
  <c r="X278"/>
  <c r="Z278"/>
  <c r="Y278"/>
  <c r="W278"/>
  <c r="AA278"/>
  <c r="W176"/>
  <c r="AA176"/>
  <c r="X176"/>
  <c r="Y176"/>
  <c r="Z176"/>
  <c r="X240"/>
  <c r="Z240"/>
  <c r="Y240"/>
  <c r="AA240"/>
  <c r="W240"/>
  <c r="X250"/>
  <c r="Z250"/>
  <c r="Y250"/>
  <c r="AA250"/>
  <c r="W250"/>
  <c r="W123"/>
  <c r="AA123"/>
  <c r="X123"/>
  <c r="Y123"/>
  <c r="Z123"/>
  <c r="Z251"/>
  <c r="X251"/>
  <c r="W251"/>
  <c r="AA251"/>
  <c r="Y251"/>
  <c r="W81"/>
  <c r="AA81"/>
  <c r="X81"/>
  <c r="Z81"/>
  <c r="Y81"/>
  <c r="Y102"/>
  <c r="Z102"/>
  <c r="W102"/>
  <c r="X102"/>
  <c r="AA102"/>
  <c r="X230"/>
  <c r="Z230"/>
  <c r="Y230"/>
  <c r="W230"/>
  <c r="AA230"/>
  <c r="Y132"/>
  <c r="Z132"/>
  <c r="X132"/>
  <c r="AA132"/>
  <c r="W132"/>
  <c r="X260"/>
  <c r="Z260"/>
  <c r="Y260"/>
  <c r="W260"/>
  <c r="AA260"/>
  <c r="X31"/>
  <c r="Z31"/>
  <c r="AA31"/>
  <c r="W31"/>
  <c r="Y31"/>
  <c r="W95"/>
  <c r="AA95"/>
  <c r="X95"/>
  <c r="Y95"/>
  <c r="Z95"/>
  <c r="Y159"/>
  <c r="Z159"/>
  <c r="W159"/>
  <c r="X159"/>
  <c r="AA159"/>
  <c r="Z223"/>
  <c r="X223"/>
  <c r="W223"/>
  <c r="AA223"/>
  <c r="Y223"/>
  <c r="W53"/>
  <c r="AA53"/>
  <c r="X53"/>
  <c r="Y53"/>
  <c r="Z53"/>
  <c r="W121"/>
  <c r="AA121"/>
  <c r="X121"/>
  <c r="Z121"/>
  <c r="Y121"/>
  <c r="Z245"/>
  <c r="X245"/>
  <c r="W245"/>
  <c r="AA245"/>
  <c r="Y245"/>
  <c r="Y74"/>
  <c r="Z74"/>
  <c r="W74"/>
  <c r="AA74"/>
  <c r="X74"/>
  <c r="Y138"/>
  <c r="Z138"/>
  <c r="W138"/>
  <c r="AA138"/>
  <c r="X138"/>
  <c r="W202"/>
  <c r="AA202"/>
  <c r="X202"/>
  <c r="Z202"/>
  <c r="Y202"/>
  <c r="X270"/>
  <c r="Y270"/>
  <c r="Z270"/>
  <c r="W270"/>
  <c r="AA270"/>
  <c r="Z40"/>
  <c r="X40"/>
  <c r="Y40"/>
  <c r="AA40"/>
  <c r="W40"/>
  <c r="Y104"/>
  <c r="Z104"/>
  <c r="X104"/>
  <c r="AA104"/>
  <c r="W104"/>
  <c r="W168"/>
  <c r="AA168"/>
  <c r="X168"/>
  <c r="Z168"/>
  <c r="Y168"/>
  <c r="X232"/>
  <c r="Z232"/>
  <c r="Y232"/>
  <c r="AA232"/>
  <c r="W232"/>
  <c r="Z241"/>
  <c r="X241"/>
  <c r="W241"/>
  <c r="AA241"/>
  <c r="Y241"/>
  <c r="W51"/>
  <c r="AA51"/>
  <c r="X51"/>
  <c r="Y51"/>
  <c r="Z51"/>
  <c r="W115"/>
  <c r="AA115"/>
  <c r="X115"/>
  <c r="Y115"/>
  <c r="Z115"/>
  <c r="Y179"/>
  <c r="Z179"/>
  <c r="W179"/>
  <c r="X179"/>
  <c r="AA179"/>
  <c r="Z243"/>
  <c r="X243"/>
  <c r="W243"/>
  <c r="AA243"/>
  <c r="Y243"/>
  <c r="W9"/>
  <c r="AA9"/>
  <c r="X9"/>
  <c r="Y9"/>
  <c r="Z9"/>
  <c r="W73"/>
  <c r="AA73"/>
  <c r="X73"/>
  <c r="Z73"/>
  <c r="Y73"/>
  <c r="Y157"/>
  <c r="Z157"/>
  <c r="X157"/>
  <c r="AA157"/>
  <c r="W157"/>
  <c r="W6"/>
  <c r="AA6"/>
  <c r="X6"/>
  <c r="Z6"/>
  <c r="Y6"/>
  <c r="Y94"/>
  <c r="Z94"/>
  <c r="W94"/>
  <c r="AA94"/>
  <c r="X94"/>
  <c r="W158"/>
  <c r="AA158"/>
  <c r="X158"/>
  <c r="Z158"/>
  <c r="Y158"/>
  <c r="X222"/>
  <c r="Z222"/>
  <c r="Y222"/>
  <c r="W222"/>
  <c r="AA222"/>
  <c r="Y60"/>
  <c r="Z60"/>
  <c r="AA60"/>
  <c r="X60"/>
  <c r="W60"/>
  <c r="Y124"/>
  <c r="Z124"/>
  <c r="X124"/>
  <c r="AA124"/>
  <c r="W124"/>
  <c r="W188"/>
  <c r="AA188"/>
  <c r="X188"/>
  <c r="Z188"/>
  <c r="Y188"/>
  <c r="X252"/>
  <c r="Z252"/>
  <c r="Y252"/>
  <c r="AA252"/>
  <c r="W252"/>
  <c r="W145"/>
  <c r="AA145"/>
  <c r="X145"/>
  <c r="Y145"/>
  <c r="Z145"/>
  <c r="X7"/>
  <c r="Y7"/>
  <c r="AA7"/>
  <c r="W7"/>
  <c r="Z7"/>
  <c r="W71"/>
  <c r="AA71"/>
  <c r="X71"/>
  <c r="Y71"/>
  <c r="Z71"/>
  <c r="W135"/>
  <c r="AA135"/>
  <c r="X135"/>
  <c r="Y135"/>
  <c r="Z135"/>
  <c r="Y199"/>
  <c r="Z199"/>
  <c r="X199"/>
  <c r="W199"/>
  <c r="AA199"/>
  <c r="Z263"/>
  <c r="X263"/>
  <c r="W263"/>
  <c r="AA263"/>
  <c r="Y263"/>
  <c r="X29"/>
  <c r="Y29"/>
  <c r="Z29"/>
  <c r="W29"/>
  <c r="AA29"/>
  <c r="W97"/>
  <c r="AA97"/>
  <c r="X97"/>
  <c r="Z97"/>
  <c r="Y97"/>
  <c r="Y197"/>
  <c r="Z197"/>
  <c r="X197"/>
  <c r="AA197"/>
  <c r="W197"/>
  <c r="Y46"/>
  <c r="Z46"/>
  <c r="W46"/>
  <c r="X46"/>
  <c r="AA46"/>
  <c r="Y114"/>
  <c r="Z114"/>
  <c r="W114"/>
  <c r="AA114"/>
  <c r="X114"/>
  <c r="W178"/>
  <c r="AA178"/>
  <c r="X178"/>
  <c r="Z178"/>
  <c r="Y178"/>
  <c r="X242"/>
  <c r="Z242"/>
  <c r="Y242"/>
  <c r="W242"/>
  <c r="AA242"/>
  <c r="Y16"/>
  <c r="Z16"/>
  <c r="X16"/>
  <c r="AA16"/>
  <c r="W16"/>
  <c r="Y80"/>
  <c r="Z80"/>
  <c r="X80"/>
  <c r="AA80"/>
  <c r="W80"/>
  <c r="Y144"/>
  <c r="X144"/>
  <c r="Z144"/>
  <c r="W144"/>
  <c r="AA144"/>
  <c r="X208"/>
  <c r="Y208"/>
  <c r="Z208"/>
  <c r="AA208"/>
  <c r="W208"/>
  <c r="X272"/>
  <c r="Z272"/>
  <c r="Y272"/>
  <c r="AA272"/>
  <c r="W272"/>
  <c r="Y193"/>
  <c r="Z193"/>
  <c r="X193"/>
  <c r="AA193"/>
  <c r="W193"/>
  <c r="Y42"/>
  <c r="Z42"/>
  <c r="W42"/>
  <c r="X42"/>
  <c r="AA42"/>
  <c r="X27"/>
  <c r="Y27"/>
  <c r="Z27"/>
  <c r="AA27"/>
  <c r="W27"/>
  <c r="W91"/>
  <c r="AA91"/>
  <c r="X91"/>
  <c r="Y91"/>
  <c r="Z91"/>
  <c r="Y155"/>
  <c r="Z155"/>
  <c r="X155"/>
  <c r="W155"/>
  <c r="AA155"/>
  <c r="Z219"/>
  <c r="W219"/>
  <c r="AA219"/>
  <c r="X219"/>
  <c r="Y219"/>
  <c r="Z283"/>
  <c r="X283"/>
  <c r="W283"/>
  <c r="AA283"/>
  <c r="Y283"/>
  <c r="W49"/>
  <c r="AA49"/>
  <c r="X49"/>
  <c r="Z49"/>
  <c r="Y49"/>
  <c r="W117"/>
  <c r="AA117"/>
  <c r="X117"/>
  <c r="Z117"/>
  <c r="Y117"/>
  <c r="Z237"/>
  <c r="W237"/>
  <c r="AA237"/>
  <c r="X237"/>
  <c r="Y237"/>
  <c r="Y70"/>
  <c r="Z70"/>
  <c r="W70"/>
  <c r="X70"/>
  <c r="AA70"/>
  <c r="Y134"/>
  <c r="Z134"/>
  <c r="W134"/>
  <c r="AA134"/>
  <c r="X134"/>
  <c r="W198"/>
  <c r="AA198"/>
  <c r="X198"/>
  <c r="Z198"/>
  <c r="Y198"/>
  <c r="X266"/>
  <c r="Z266"/>
  <c r="Y266"/>
  <c r="AA266"/>
  <c r="W266"/>
  <c r="Z36"/>
  <c r="W36"/>
  <c r="X36"/>
  <c r="AA36"/>
  <c r="Y36"/>
  <c r="Y100"/>
  <c r="Z100"/>
  <c r="X100"/>
  <c r="AA100"/>
  <c r="W100"/>
  <c r="W164"/>
  <c r="AA164"/>
  <c r="X164"/>
  <c r="Y164"/>
  <c r="Z164"/>
  <c r="X228"/>
  <c r="Z228"/>
  <c r="Y228"/>
  <c r="AA228"/>
  <c r="W228"/>
  <c r="Z233"/>
  <c r="X233"/>
  <c r="W233"/>
  <c r="AA233"/>
  <c r="Y233"/>
  <c r="Z277"/>
  <c r="X277"/>
  <c r="W277"/>
  <c r="AA277"/>
  <c r="Y277"/>
  <c r="W190"/>
  <c r="AA190"/>
  <c r="X190"/>
  <c r="Z190"/>
  <c r="Y190"/>
  <c r="Y92"/>
  <c r="Z92"/>
  <c r="X92"/>
  <c r="AA92"/>
  <c r="W92"/>
  <c r="X284"/>
  <c r="Z284"/>
  <c r="Y284"/>
  <c r="W284"/>
  <c r="AA284"/>
  <c r="X39"/>
  <c r="Y39"/>
  <c r="Z39"/>
  <c r="W39"/>
  <c r="AA39"/>
  <c r="Z231"/>
  <c r="X231"/>
  <c r="W231"/>
  <c r="AA231"/>
  <c r="Y231"/>
  <c r="W133"/>
  <c r="AA133"/>
  <c r="X133"/>
  <c r="Z133"/>
  <c r="Y133"/>
  <c r="Y146"/>
  <c r="W146"/>
  <c r="X146"/>
  <c r="Z146"/>
  <c r="AA146"/>
  <c r="Y48"/>
  <c r="Z48"/>
  <c r="AA48"/>
  <c r="W48"/>
  <c r="X48"/>
  <c r="Z261"/>
  <c r="X261"/>
  <c r="W261"/>
  <c r="AA261"/>
  <c r="Y261"/>
  <c r="Y4"/>
  <c r="Z4"/>
  <c r="X4"/>
  <c r="AA4"/>
  <c r="W4"/>
  <c r="W47"/>
  <c r="AA47"/>
  <c r="X47"/>
  <c r="Y47"/>
  <c r="Z47"/>
  <c r="W111"/>
  <c r="AA111"/>
  <c r="X111"/>
  <c r="Y111"/>
  <c r="Z111"/>
  <c r="Y175"/>
  <c r="Z175"/>
  <c r="W175"/>
  <c r="X175"/>
  <c r="AA175"/>
  <c r="Z239"/>
  <c r="X239"/>
  <c r="W239"/>
  <c r="AA239"/>
  <c r="Y239"/>
  <c r="Z5"/>
  <c r="W5"/>
  <c r="AA5"/>
  <c r="Y5"/>
  <c r="X5"/>
  <c r="W69"/>
  <c r="AA69"/>
  <c r="X69"/>
  <c r="Z69"/>
  <c r="Y69"/>
  <c r="Y149"/>
  <c r="Z149"/>
  <c r="X149"/>
  <c r="AA149"/>
  <c r="W149"/>
  <c r="Y90"/>
  <c r="Z90"/>
  <c r="W90"/>
  <c r="AA90"/>
  <c r="X90"/>
  <c r="W154"/>
  <c r="AA154"/>
  <c r="X154"/>
  <c r="Z154"/>
  <c r="Y154"/>
  <c r="X218"/>
  <c r="Z218"/>
  <c r="Y218"/>
  <c r="W218"/>
  <c r="AA218"/>
  <c r="X286"/>
  <c r="Z286"/>
  <c r="Y286"/>
  <c r="W286"/>
  <c r="AA286"/>
  <c r="Y56"/>
  <c r="Z56"/>
  <c r="AA56"/>
  <c r="W56"/>
  <c r="X56"/>
  <c r="Y120"/>
  <c r="Z120"/>
  <c r="X120"/>
  <c r="AA120"/>
  <c r="W120"/>
  <c r="W184"/>
  <c r="AA184"/>
  <c r="X184"/>
  <c r="Z184"/>
  <c r="Y184"/>
  <c r="X248"/>
  <c r="Y248"/>
  <c r="Z248"/>
  <c r="AA248"/>
  <c r="W248"/>
  <c r="W137"/>
  <c r="AA137"/>
  <c r="X137"/>
  <c r="Z137"/>
  <c r="Y137"/>
  <c r="Z285"/>
  <c r="X285"/>
  <c r="W285"/>
  <c r="AA285"/>
  <c r="Y285"/>
  <c r="X3"/>
  <c r="Y3"/>
  <c r="Z3"/>
  <c r="AA3"/>
  <c r="W3"/>
  <c r="W67"/>
  <c r="AA67"/>
  <c r="X67"/>
  <c r="Y67"/>
  <c r="Z67"/>
  <c r="W131"/>
  <c r="AA131"/>
  <c r="X131"/>
  <c r="Y131"/>
  <c r="Z131"/>
  <c r="Y195"/>
  <c r="Z195"/>
  <c r="X195"/>
  <c r="W195"/>
  <c r="AA195"/>
  <c r="Z259"/>
  <c r="X259"/>
  <c r="W259"/>
  <c r="AA259"/>
  <c r="Y259"/>
  <c r="W25"/>
  <c r="AA25"/>
  <c r="X25"/>
  <c r="Z25"/>
  <c r="Y25"/>
  <c r="W93"/>
  <c r="AA93"/>
  <c r="X93"/>
  <c r="Z93"/>
  <c r="Y93"/>
  <c r="Y189"/>
  <c r="Z189"/>
  <c r="X189"/>
  <c r="AA189"/>
  <c r="W189"/>
  <c r="Z38"/>
  <c r="X38"/>
  <c r="Y38"/>
  <c r="W38"/>
  <c r="AA38"/>
  <c r="Y110"/>
  <c r="Z110"/>
  <c r="W110"/>
  <c r="X110"/>
  <c r="AA110"/>
  <c r="W174"/>
  <c r="AA174"/>
  <c r="X174"/>
  <c r="Z174"/>
  <c r="Y174"/>
  <c r="X238"/>
  <c r="Y238"/>
  <c r="Z238"/>
  <c r="W238"/>
  <c r="AA238"/>
  <c r="Y12"/>
  <c r="Z12"/>
  <c r="W12"/>
  <c r="X12"/>
  <c r="AA12"/>
  <c r="Y76"/>
  <c r="Z76"/>
  <c r="X76"/>
  <c r="AA76"/>
  <c r="W76"/>
  <c r="Y140"/>
  <c r="Z140"/>
  <c r="X140"/>
  <c r="AA140"/>
  <c r="W140"/>
  <c r="W204"/>
  <c r="AA204"/>
  <c r="Y204"/>
  <c r="X204"/>
  <c r="Z204"/>
  <c r="X268"/>
  <c r="Y268"/>
  <c r="Z268"/>
  <c r="AA268"/>
  <c r="W268"/>
  <c r="Y185"/>
  <c r="Z185"/>
  <c r="X185"/>
  <c r="AA185"/>
  <c r="W185"/>
  <c r="Z34"/>
  <c r="AA34"/>
  <c r="W34"/>
  <c r="Y34"/>
  <c r="X34"/>
  <c r="W23"/>
  <c r="AA23"/>
  <c r="X23"/>
  <c r="Y23"/>
  <c r="Z23"/>
  <c r="W87"/>
  <c r="AA87"/>
  <c r="X87"/>
  <c r="Y87"/>
  <c r="Z87"/>
  <c r="Y151"/>
  <c r="Z151"/>
  <c r="W151"/>
  <c r="X151"/>
  <c r="AA151"/>
  <c r="Z215"/>
  <c r="X215"/>
  <c r="W215"/>
  <c r="AA215"/>
  <c r="Y215"/>
  <c r="Z279"/>
  <c r="X279"/>
  <c r="W279"/>
  <c r="AA279"/>
  <c r="Y279"/>
  <c r="W45"/>
  <c r="AA45"/>
  <c r="X45"/>
  <c r="Y45"/>
  <c r="Z45"/>
  <c r="W113"/>
  <c r="AA113"/>
  <c r="X113"/>
  <c r="Z113"/>
  <c r="Y113"/>
  <c r="Z229"/>
  <c r="X229"/>
  <c r="W229"/>
  <c r="AA229"/>
  <c r="Y229"/>
  <c r="Y66"/>
  <c r="Z66"/>
  <c r="W66"/>
  <c r="AA66"/>
  <c r="X66"/>
  <c r="Y130"/>
  <c r="Z130"/>
  <c r="W130"/>
  <c r="AA130"/>
  <c r="X130"/>
  <c r="W194"/>
  <c r="AA194"/>
  <c r="X194"/>
  <c r="Z194"/>
  <c r="Y194"/>
  <c r="X262"/>
  <c r="Z262"/>
  <c r="Y262"/>
  <c r="W262"/>
  <c r="AA262"/>
  <c r="Z32"/>
  <c r="AA32"/>
  <c r="W32"/>
  <c r="X32"/>
  <c r="Y32"/>
  <c r="Y96"/>
  <c r="Z96"/>
  <c r="X96"/>
  <c r="AA96"/>
  <c r="W96"/>
  <c r="W160"/>
  <c r="AA160"/>
  <c r="X160"/>
  <c r="Y160"/>
  <c r="Z160"/>
  <c r="X224"/>
  <c r="Z224"/>
  <c r="Y224"/>
  <c r="AA224"/>
  <c r="W224"/>
  <c r="Z225"/>
  <c r="X225"/>
  <c r="W225"/>
  <c r="AA225"/>
  <c r="Y225"/>
  <c r="Z265"/>
  <c r="X265"/>
  <c r="W265"/>
  <c r="AA265"/>
  <c r="Y265"/>
  <c r="W43"/>
  <c r="AA43"/>
  <c r="X43"/>
  <c r="Y43"/>
  <c r="Z43"/>
  <c r="W107"/>
  <c r="AA107"/>
  <c r="X107"/>
  <c r="Y107"/>
  <c r="Z107"/>
  <c r="Y171"/>
  <c r="Z171"/>
  <c r="X171"/>
  <c r="W171"/>
  <c r="AA171"/>
  <c r="Z235"/>
  <c r="W235"/>
  <c r="AA235"/>
  <c r="X235"/>
  <c r="Y235"/>
  <c r="W65"/>
  <c r="AA65"/>
  <c r="X65"/>
  <c r="Z65"/>
  <c r="Y65"/>
  <c r="W141"/>
  <c r="AA141"/>
  <c r="X141"/>
  <c r="Z141"/>
  <c r="Y141"/>
  <c r="Z281"/>
  <c r="X281"/>
  <c r="W281"/>
  <c r="AA281"/>
  <c r="Y281"/>
  <c r="Y86"/>
  <c r="Z86"/>
  <c r="W86"/>
  <c r="AA86"/>
  <c r="X86"/>
  <c r="W150"/>
  <c r="AA150"/>
  <c r="X150"/>
  <c r="Z150"/>
  <c r="Y150"/>
  <c r="X214"/>
  <c r="Z214"/>
  <c r="Y214"/>
  <c r="W214"/>
  <c r="AA214"/>
  <c r="X282"/>
  <c r="Z282"/>
  <c r="Y282"/>
  <c r="W282"/>
  <c r="AA282"/>
  <c r="Y52"/>
  <c r="Z52"/>
  <c r="AA52"/>
  <c r="X52"/>
  <c r="W52"/>
  <c r="Y116"/>
  <c r="Z116"/>
  <c r="X116"/>
  <c r="AA116"/>
  <c r="W116"/>
  <c r="W180"/>
  <c r="AA180"/>
  <c r="X180"/>
  <c r="Z180"/>
  <c r="Y180"/>
  <c r="X244"/>
  <c r="Z244"/>
  <c r="Y244"/>
  <c r="W244"/>
  <c r="AA244"/>
  <c r="W129"/>
  <c r="AA129"/>
  <c r="X129"/>
  <c r="Z129"/>
  <c r="Y129"/>
  <c r="Z273"/>
  <c r="X273"/>
  <c r="W273"/>
  <c r="AA273"/>
  <c r="Y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B44"/>
  <c r="D65"/>
  <c r="B65"/>
  <c r="D13"/>
  <c r="C13"/>
  <c r="B13"/>
  <c r="AA259" i="25" l="1"/>
  <c r="W277"/>
  <c r="Z65"/>
  <c r="Y30"/>
  <c r="W113"/>
  <c r="X195"/>
  <c r="Z239"/>
  <c r="X35"/>
  <c r="Z114"/>
  <c r="W121"/>
  <c r="X92"/>
  <c r="AA104"/>
  <c r="W70"/>
  <c r="W73"/>
  <c r="X122"/>
  <c r="Z226"/>
  <c r="Y31"/>
  <c r="X18"/>
  <c r="X44"/>
  <c r="W244"/>
  <c r="W51"/>
  <c r="Y239"/>
  <c r="Y50"/>
  <c r="Y19"/>
  <c r="W285"/>
  <c r="Z186"/>
  <c r="AA29"/>
  <c r="X62"/>
  <c r="W173"/>
  <c r="AA100"/>
  <c r="AA244"/>
  <c r="X51"/>
  <c r="W187"/>
  <c r="X50"/>
  <c r="W19"/>
  <c r="Z285"/>
  <c r="X186"/>
  <c r="W88"/>
  <c r="Z119"/>
  <c r="Z162"/>
  <c r="W222"/>
  <c r="AA234"/>
  <c r="X266"/>
  <c r="X267"/>
  <c r="Z43"/>
  <c r="W239"/>
  <c r="Y104"/>
  <c r="X153"/>
  <c r="Y195"/>
  <c r="AA113"/>
  <c r="AA184"/>
  <c r="X269"/>
  <c r="AA14"/>
  <c r="AA286"/>
  <c r="Y284"/>
  <c r="AA16"/>
  <c r="W99"/>
  <c r="X212"/>
  <c r="Z267"/>
  <c r="Y100"/>
  <c r="Z277"/>
  <c r="Y51"/>
  <c r="Y250"/>
  <c r="AA239"/>
  <c r="Z187"/>
  <c r="W50"/>
  <c r="Y114"/>
  <c r="X19"/>
  <c r="AA19"/>
  <c r="AA108"/>
  <c r="Y11"/>
  <c r="AA186"/>
  <c r="W186"/>
  <c r="Y58"/>
  <c r="X127"/>
  <c r="X158"/>
  <c r="X144"/>
  <c r="X196"/>
  <c r="AA159"/>
  <c r="Y278"/>
  <c r="AA124"/>
  <c r="W261"/>
  <c r="X41"/>
  <c r="X170"/>
  <c r="Y193"/>
  <c r="Y98"/>
  <c r="AA94"/>
  <c r="Y244"/>
  <c r="X43"/>
  <c r="AA250"/>
  <c r="X187"/>
  <c r="AA50"/>
  <c r="Z153"/>
  <c r="W195"/>
  <c r="X11"/>
  <c r="Y113"/>
  <c r="Y9"/>
  <c r="W150"/>
  <c r="AA270"/>
  <c r="AA13"/>
  <c r="AA79"/>
  <c r="W129"/>
  <c r="Z68"/>
  <c r="AA57"/>
  <c r="W178"/>
  <c r="Y149"/>
  <c r="W156"/>
  <c r="AA260"/>
  <c r="Y225"/>
  <c r="Y61"/>
  <c r="Z219"/>
  <c r="W166"/>
  <c r="Z37"/>
  <c r="X26"/>
  <c r="X89"/>
  <c r="Y274"/>
  <c r="X46"/>
  <c r="Y33"/>
  <c r="X168"/>
  <c r="Y60"/>
  <c r="X107"/>
  <c r="Y108"/>
  <c r="AA52"/>
  <c r="X40"/>
  <c r="X47"/>
  <c r="AA106"/>
  <c r="W83"/>
  <c r="Y80"/>
  <c r="AA151"/>
  <c r="W201"/>
  <c r="X280"/>
  <c r="X185"/>
  <c r="AA176"/>
  <c r="Y85"/>
  <c r="W188"/>
  <c r="Z82"/>
  <c r="Z249"/>
  <c r="AA218"/>
  <c r="W265"/>
  <c r="Y2"/>
  <c r="Y53"/>
  <c r="W245"/>
  <c r="AA182"/>
  <c r="X191"/>
  <c r="AA202"/>
  <c r="AA107"/>
  <c r="Y135"/>
  <c r="Z256"/>
  <c r="Y178"/>
  <c r="W276"/>
  <c r="Y273"/>
  <c r="W102"/>
  <c r="W221"/>
  <c r="Z46"/>
  <c r="AA198"/>
  <c r="W49"/>
  <c r="Y155"/>
  <c r="W108"/>
  <c r="Z52"/>
  <c r="X57"/>
  <c r="Z76"/>
  <c r="AA45"/>
  <c r="Y86"/>
  <c r="Y39"/>
  <c r="W145"/>
  <c r="X271"/>
  <c r="Z22"/>
  <c r="Y116"/>
  <c r="Z185"/>
  <c r="Z211"/>
  <c r="Z112"/>
  <c r="Z120"/>
  <c r="Z138"/>
  <c r="X200"/>
  <c r="W235"/>
  <c r="Z242"/>
  <c r="AA163"/>
  <c r="AA246"/>
  <c r="Z39"/>
  <c r="AA118"/>
  <c r="X143"/>
  <c r="W154"/>
  <c r="X5"/>
  <c r="W116"/>
  <c r="X282"/>
  <c r="X216"/>
  <c r="Y247"/>
  <c r="Z132"/>
  <c r="W241"/>
  <c r="W90"/>
  <c r="X87"/>
  <c r="Y192"/>
  <c r="AA133"/>
  <c r="Y194"/>
  <c r="W249"/>
  <c r="AA201"/>
  <c r="X95"/>
  <c r="AA53"/>
  <c r="W281"/>
  <c r="Z169"/>
  <c r="Z87"/>
  <c r="W76"/>
  <c r="AA172"/>
  <c r="Y210"/>
  <c r="Y83"/>
  <c r="X96"/>
  <c r="W197"/>
  <c r="W218"/>
  <c r="Z28"/>
  <c r="Z221"/>
  <c r="Y246"/>
  <c r="AA7"/>
  <c r="AA54"/>
  <c r="W254"/>
  <c r="Z40"/>
  <c r="W36"/>
  <c r="X147"/>
  <c r="Z191"/>
  <c r="X131"/>
  <c r="Y12"/>
  <c r="AA110"/>
  <c r="Z279"/>
  <c r="AA78"/>
  <c r="AA274"/>
  <c r="X90"/>
  <c r="X148"/>
  <c r="AA227"/>
  <c r="AA181"/>
  <c r="W103"/>
  <c r="Z206"/>
  <c r="Y214"/>
  <c r="W45"/>
  <c r="Y263"/>
  <c r="Z238"/>
  <c r="AA86"/>
  <c r="W39"/>
  <c r="W53"/>
  <c r="Y54"/>
  <c r="Y145"/>
  <c r="X36"/>
  <c r="AA191"/>
  <c r="Y271"/>
  <c r="AA5"/>
  <c r="W131"/>
  <c r="AA22"/>
  <c r="W12"/>
  <c r="X198"/>
  <c r="W110"/>
  <c r="AA279"/>
  <c r="AA116"/>
  <c r="AA49"/>
  <c r="W155"/>
  <c r="X78"/>
  <c r="Z282"/>
  <c r="AA185"/>
  <c r="W211"/>
  <c r="Y211"/>
  <c r="Z274"/>
  <c r="Z90"/>
  <c r="Y148"/>
  <c r="AA148"/>
  <c r="Y169"/>
  <c r="W87"/>
  <c r="Y181"/>
  <c r="X76"/>
  <c r="X192"/>
  <c r="X103"/>
  <c r="Z172"/>
  <c r="X172"/>
  <c r="X206"/>
  <c r="AA210"/>
  <c r="W210"/>
  <c r="W214"/>
  <c r="X83"/>
  <c r="Y133"/>
  <c r="Z45"/>
  <c r="Y96"/>
  <c r="W96"/>
  <c r="AA263"/>
  <c r="X197"/>
  <c r="AA197"/>
  <c r="AA238"/>
  <c r="Y89"/>
  <c r="Y120"/>
  <c r="AA188"/>
  <c r="AA72"/>
  <c r="Z194"/>
  <c r="W146"/>
  <c r="Y138"/>
  <c r="AA256"/>
  <c r="AA249"/>
  <c r="Y218"/>
  <c r="W80"/>
  <c r="AA235"/>
  <c r="Z235"/>
  <c r="W28"/>
  <c r="AA28"/>
  <c r="W151"/>
  <c r="W242"/>
  <c r="X2"/>
  <c r="X201"/>
  <c r="W163"/>
  <c r="X163"/>
  <c r="Y221"/>
  <c r="AA95"/>
  <c r="Y95"/>
  <c r="W86"/>
  <c r="Z86"/>
  <c r="W246"/>
  <c r="X39"/>
  <c r="X53"/>
  <c r="W143"/>
  <c r="Y143"/>
  <c r="X54"/>
  <c r="Y254"/>
  <c r="Y40"/>
  <c r="Y223"/>
  <c r="Z145"/>
  <c r="Y154"/>
  <c r="AA154"/>
  <c r="Z36"/>
  <c r="W147"/>
  <c r="W191"/>
  <c r="W232"/>
  <c r="AA271"/>
  <c r="Z5"/>
  <c r="Y5"/>
  <c r="Z131"/>
  <c r="X22"/>
  <c r="AA12"/>
  <c r="Z12"/>
  <c r="Z198"/>
  <c r="AA74"/>
  <c r="Z110"/>
  <c r="X279"/>
  <c r="X116"/>
  <c r="Y49"/>
  <c r="AA155"/>
  <c r="Z78"/>
  <c r="Y78"/>
  <c r="Y282"/>
  <c r="Y185"/>
  <c r="W216"/>
  <c r="AA216"/>
  <c r="X247"/>
  <c r="AA247"/>
  <c r="Y132"/>
  <c r="AA132"/>
  <c r="AA211"/>
  <c r="X274"/>
  <c r="X281"/>
  <c r="AA281"/>
  <c r="W112"/>
  <c r="X112"/>
  <c r="Z241"/>
  <c r="Y90"/>
  <c r="W148"/>
  <c r="W169"/>
  <c r="Y87"/>
  <c r="W181"/>
  <c r="Z181"/>
  <c r="Y76"/>
  <c r="W192"/>
  <c r="Z192"/>
  <c r="AA103"/>
  <c r="Y172"/>
  <c r="Y206"/>
  <c r="Z210"/>
  <c r="X214"/>
  <c r="AA214"/>
  <c r="Z83"/>
  <c r="X133"/>
  <c r="W133"/>
  <c r="X45"/>
  <c r="AA230"/>
  <c r="AA96"/>
  <c r="X263"/>
  <c r="Z197"/>
  <c r="Y238"/>
  <c r="W89"/>
  <c r="Z89"/>
  <c r="X120"/>
  <c r="Z188"/>
  <c r="Y188"/>
  <c r="X194"/>
  <c r="W194"/>
  <c r="X138"/>
  <c r="W138"/>
  <c r="X256"/>
  <c r="Y249"/>
  <c r="X218"/>
  <c r="AA80"/>
  <c r="X80"/>
  <c r="X235"/>
  <c r="X28"/>
  <c r="X151"/>
  <c r="Y242"/>
  <c r="X242"/>
  <c r="AA2"/>
  <c r="Z201"/>
  <c r="Y163"/>
  <c r="X221"/>
  <c r="W95"/>
  <c r="X246"/>
  <c r="AA143"/>
  <c r="AA254"/>
  <c r="W40"/>
  <c r="X145"/>
  <c r="Z154"/>
  <c r="Z147"/>
  <c r="Z271"/>
  <c r="Y22"/>
  <c r="X110"/>
  <c r="Y279"/>
  <c r="AA282"/>
  <c r="Y216"/>
  <c r="W247"/>
  <c r="X132"/>
  <c r="Y281"/>
  <c r="Y112"/>
  <c r="AA241"/>
  <c r="W120"/>
  <c r="Y256"/>
  <c r="AA59"/>
  <c r="X137"/>
  <c r="Y151"/>
  <c r="Z2"/>
  <c r="W54"/>
  <c r="Z254"/>
  <c r="AA36"/>
  <c r="Y147"/>
  <c r="Y131"/>
  <c r="W174"/>
  <c r="W198"/>
  <c r="Z49"/>
  <c r="Z155"/>
  <c r="X241"/>
  <c r="X169"/>
  <c r="Z103"/>
  <c r="AA206"/>
  <c r="X69"/>
  <c r="W263"/>
  <c r="X238"/>
  <c r="X253"/>
  <c r="W225"/>
  <c r="W219"/>
  <c r="Y84"/>
  <c r="Z125"/>
  <c r="AA171"/>
  <c r="W180"/>
  <c r="Z255"/>
  <c r="W220"/>
  <c r="AA139"/>
  <c r="W135"/>
  <c r="W236"/>
  <c r="Z253"/>
  <c r="W149"/>
  <c r="Y71"/>
  <c r="AA161"/>
  <c r="Z190"/>
  <c r="X115"/>
  <c r="AA84"/>
  <c r="Y260"/>
  <c r="Z240"/>
  <c r="W109"/>
  <c r="Z176"/>
  <c r="X176"/>
  <c r="Z142"/>
  <c r="W64"/>
  <c r="Z108"/>
  <c r="Y117"/>
  <c r="W205"/>
  <c r="AA126"/>
  <c r="AA63"/>
  <c r="X231"/>
  <c r="AA123"/>
  <c r="X262"/>
  <c r="Y183"/>
  <c r="X213"/>
  <c r="Z139"/>
  <c r="X243"/>
  <c r="Y200"/>
  <c r="Y268"/>
  <c r="Z25"/>
  <c r="W97"/>
  <c r="Z237"/>
  <c r="Z109"/>
  <c r="Y176"/>
  <c r="Z55"/>
  <c r="Y179"/>
  <c r="AA64"/>
  <c r="X177"/>
  <c r="W32"/>
  <c r="Y229"/>
  <c r="X134"/>
  <c r="Y128"/>
  <c r="X130"/>
  <c r="X77"/>
  <c r="Z66"/>
  <c r="Z105"/>
  <c r="X175"/>
  <c r="W137"/>
  <c r="X265"/>
  <c r="Y203"/>
  <c r="Y207"/>
  <c r="Z134"/>
  <c r="W128"/>
  <c r="Z275"/>
  <c r="AA81"/>
  <c r="Z199"/>
  <c r="AA167"/>
  <c r="Z257"/>
  <c r="Y232"/>
  <c r="Z47"/>
  <c r="W34"/>
  <c r="X56"/>
  <c r="X38"/>
  <c r="X42"/>
  <c r="W61"/>
  <c r="Y75"/>
  <c r="W107"/>
  <c r="AA117"/>
  <c r="Y57"/>
  <c r="X205"/>
  <c r="W79"/>
  <c r="AA6"/>
  <c r="Z248"/>
  <c r="AA21"/>
  <c r="Y27"/>
  <c r="AA48"/>
  <c r="Y213"/>
  <c r="Y220"/>
  <c r="X72"/>
  <c r="Z243"/>
  <c r="Y105"/>
  <c r="W59"/>
  <c r="Z137"/>
  <c r="AA207"/>
  <c r="AA134"/>
  <c r="X25"/>
  <c r="X7"/>
  <c r="Y97"/>
  <c r="AA225"/>
  <c r="W81"/>
  <c r="X223"/>
  <c r="X167"/>
  <c r="W257"/>
  <c r="AA232"/>
  <c r="X190"/>
  <c r="AA115"/>
  <c r="Y174"/>
  <c r="Y166"/>
  <c r="AA109"/>
  <c r="W280"/>
  <c r="Z61"/>
  <c r="X179"/>
  <c r="X37"/>
  <c r="W37"/>
  <c r="W142"/>
  <c r="Y64"/>
  <c r="Z205"/>
  <c r="X125"/>
  <c r="Y26"/>
  <c r="AA26"/>
  <c r="Z126"/>
  <c r="Y6"/>
  <c r="X171"/>
  <c r="W85"/>
  <c r="AA4"/>
  <c r="AA275"/>
  <c r="AA253"/>
  <c r="Z7"/>
  <c r="Y118"/>
  <c r="X118"/>
  <c r="Z233"/>
  <c r="Z97"/>
  <c r="AA71"/>
  <c r="X225"/>
  <c r="Y81"/>
  <c r="Y199"/>
  <c r="AA199"/>
  <c r="X252"/>
  <c r="Z223"/>
  <c r="Z182"/>
  <c r="Y161"/>
  <c r="Y219"/>
  <c r="Y167"/>
  <c r="AA257"/>
  <c r="Z232"/>
  <c r="W190"/>
  <c r="Z115"/>
  <c r="Y115"/>
  <c r="X34"/>
  <c r="AA34"/>
  <c r="AA174"/>
  <c r="X84"/>
  <c r="Z74"/>
  <c r="W228"/>
  <c r="AA237"/>
  <c r="AA166"/>
  <c r="X166"/>
  <c r="W38"/>
  <c r="X109"/>
  <c r="Z280"/>
  <c r="Y280"/>
  <c r="W258"/>
  <c r="X61"/>
  <c r="Y55"/>
  <c r="AA55"/>
  <c r="Z179"/>
  <c r="AA179"/>
  <c r="Y37"/>
  <c r="Y142"/>
  <c r="AA164"/>
  <c r="Y107"/>
  <c r="Z64"/>
  <c r="X117"/>
  <c r="W117"/>
  <c r="W57"/>
  <c r="Y205"/>
  <c r="Y125"/>
  <c r="AA125"/>
  <c r="W26"/>
  <c r="Y126"/>
  <c r="W63"/>
  <c r="X63"/>
  <c r="W6"/>
  <c r="Z6"/>
  <c r="W227"/>
  <c r="Z227"/>
  <c r="W171"/>
  <c r="Z171"/>
  <c r="AA231"/>
  <c r="W231"/>
  <c r="Y248"/>
  <c r="AA248"/>
  <c r="X85"/>
  <c r="Z85"/>
  <c r="AA180"/>
  <c r="X180"/>
  <c r="X123"/>
  <c r="W123"/>
  <c r="W21"/>
  <c r="Z21"/>
  <c r="AA69"/>
  <c r="W69"/>
  <c r="Y177"/>
  <c r="W177"/>
  <c r="Y262"/>
  <c r="AA262"/>
  <c r="W27"/>
  <c r="Z27"/>
  <c r="W230"/>
  <c r="Z230"/>
  <c r="Y255"/>
  <c r="W255"/>
  <c r="X183"/>
  <c r="W183"/>
  <c r="W48"/>
  <c r="Z48"/>
  <c r="X4"/>
  <c r="Z220"/>
  <c r="Y139"/>
  <c r="Y146"/>
  <c r="AA243"/>
  <c r="Z200"/>
  <c r="Z175"/>
  <c r="Z59"/>
  <c r="X229"/>
  <c r="Z236"/>
  <c r="Z207"/>
  <c r="Z268"/>
  <c r="W77"/>
  <c r="AA77"/>
  <c r="Y253"/>
  <c r="W118"/>
  <c r="X97"/>
  <c r="X199"/>
  <c r="W223"/>
  <c r="AA219"/>
  <c r="Z34"/>
  <c r="W84"/>
  <c r="W74"/>
  <c r="Y237"/>
  <c r="Z38"/>
  <c r="AA38"/>
  <c r="X55"/>
  <c r="Y63"/>
  <c r="X227"/>
  <c r="Z231"/>
  <c r="W248"/>
  <c r="Y180"/>
  <c r="Y123"/>
  <c r="X21"/>
  <c r="Z69"/>
  <c r="AA177"/>
  <c r="W262"/>
  <c r="AA27"/>
  <c r="Y230"/>
  <c r="X255"/>
  <c r="AA183"/>
  <c r="X48"/>
  <c r="AA213"/>
  <c r="W213"/>
  <c r="Y15"/>
  <c r="AA220"/>
  <c r="W66"/>
  <c r="W139"/>
  <c r="W72"/>
  <c r="AA146"/>
  <c r="X146"/>
  <c r="Z20"/>
  <c r="W243"/>
  <c r="X32"/>
  <c r="AA200"/>
  <c r="W105"/>
  <c r="AA175"/>
  <c r="W175"/>
  <c r="X17"/>
  <c r="X59"/>
  <c r="Z273"/>
  <c r="AA137"/>
  <c r="Z229"/>
  <c r="AA236"/>
  <c r="X236"/>
  <c r="W23"/>
  <c r="X207"/>
  <c r="AA102"/>
  <c r="Y134"/>
  <c r="X268"/>
  <c r="W25"/>
  <c r="AA25"/>
  <c r="Y217"/>
  <c r="Y77"/>
  <c r="Z15"/>
  <c r="Z72"/>
  <c r="X82"/>
  <c r="Y20"/>
  <c r="X105"/>
  <c r="Z276"/>
  <c r="Y17"/>
  <c r="W229"/>
  <c r="Z203"/>
  <c r="AA23"/>
  <c r="AA268"/>
  <c r="W130"/>
  <c r="W217"/>
  <c r="W7"/>
  <c r="Y129"/>
  <c r="W233"/>
  <c r="X81"/>
  <c r="Z245"/>
  <c r="AA252"/>
  <c r="W167"/>
  <c r="Y257"/>
  <c r="AA190"/>
  <c r="AA136"/>
  <c r="W209"/>
  <c r="X174"/>
  <c r="W168"/>
  <c r="X74"/>
  <c r="X237"/>
  <c r="W202"/>
  <c r="Z258"/>
  <c r="X142"/>
  <c r="W204"/>
  <c r="W91"/>
  <c r="W126"/>
  <c r="W10"/>
  <c r="X157"/>
  <c r="X140"/>
  <c r="Y224"/>
  <c r="Z101"/>
  <c r="AA189"/>
  <c r="Z152"/>
  <c r="X3"/>
  <c r="Z141"/>
  <c r="Z111"/>
  <c r="W160"/>
  <c r="AA283"/>
  <c r="Y24"/>
  <c r="X165"/>
  <c r="Z264"/>
  <c r="Z215"/>
  <c r="AA67"/>
  <c r="Y93"/>
  <c r="W4"/>
  <c r="AA15"/>
  <c r="X135"/>
  <c r="AA82"/>
  <c r="Y275"/>
  <c r="AA129"/>
  <c r="X71"/>
  <c r="Z252"/>
  <c r="W182"/>
  <c r="X161"/>
  <c r="AA156"/>
  <c r="W47"/>
  <c r="Z209"/>
  <c r="X106"/>
  <c r="Z106"/>
  <c r="W260"/>
  <c r="Z228"/>
  <c r="Y202"/>
  <c r="Z140"/>
  <c r="X101"/>
  <c r="Y3"/>
  <c r="Y141"/>
  <c r="Z160"/>
  <c r="Y283"/>
  <c r="W24"/>
  <c r="Z165"/>
  <c r="X264"/>
  <c r="Y215"/>
  <c r="Z67"/>
  <c r="AA93"/>
  <c r="X15"/>
  <c r="Y66"/>
  <c r="Z135"/>
  <c r="Y82"/>
  <c r="X20"/>
  <c r="AA32"/>
  <c r="AA178"/>
  <c r="Y276"/>
  <c r="Z17"/>
  <c r="X273"/>
  <c r="Z265"/>
  <c r="X203"/>
  <c r="Z23"/>
  <c r="Z102"/>
  <c r="Z128"/>
  <c r="AA130"/>
  <c r="Z217"/>
  <c r="W275"/>
  <c r="X149"/>
  <c r="X129"/>
  <c r="Y233"/>
  <c r="W71"/>
  <c r="Y46"/>
  <c r="Y245"/>
  <c r="W252"/>
  <c r="Y182"/>
  <c r="W193"/>
  <c r="W161"/>
  <c r="X156"/>
  <c r="X68"/>
  <c r="AA68"/>
  <c r="Z208"/>
  <c r="X33"/>
  <c r="W98"/>
  <c r="Y47"/>
  <c r="Z136"/>
  <c r="Y209"/>
  <c r="AA209"/>
  <c r="Y251"/>
  <c r="W106"/>
  <c r="Y94"/>
  <c r="Y168"/>
  <c r="Z56"/>
  <c r="Y56"/>
  <c r="X244"/>
  <c r="Z260"/>
  <c r="X277"/>
  <c r="X228"/>
  <c r="W43"/>
  <c r="Y43"/>
  <c r="Y240"/>
  <c r="AA240"/>
  <c r="AA51"/>
  <c r="W250"/>
  <c r="AA187"/>
  <c r="X60"/>
  <c r="W104"/>
  <c r="Z104"/>
  <c r="Z202"/>
  <c r="AA42"/>
  <c r="W42"/>
  <c r="AA258"/>
  <c r="AA114"/>
  <c r="X75"/>
  <c r="AA153"/>
  <c r="Y153"/>
  <c r="Y164"/>
  <c r="W164"/>
  <c r="AA195"/>
  <c r="Y285"/>
  <c r="Y52"/>
  <c r="Y204"/>
  <c r="Z11"/>
  <c r="AA11"/>
  <c r="X113"/>
  <c r="Z91"/>
  <c r="X91"/>
  <c r="X79"/>
  <c r="Z10"/>
  <c r="Y157"/>
  <c r="W140"/>
  <c r="Z224"/>
  <c r="Y101"/>
  <c r="X189"/>
  <c r="AA152"/>
  <c r="Z3"/>
  <c r="AA141"/>
  <c r="Y111"/>
  <c r="AA160"/>
  <c r="W283"/>
  <c r="X24"/>
  <c r="AA165"/>
  <c r="Y264"/>
  <c r="AA215"/>
  <c r="X67"/>
  <c r="X93"/>
  <c r="X66"/>
  <c r="AA20"/>
  <c r="Z32"/>
  <c r="X178"/>
  <c r="X276"/>
  <c r="AA17"/>
  <c r="AA273"/>
  <c r="Y265"/>
  <c r="AA203"/>
  <c r="Y23"/>
  <c r="Y102"/>
  <c r="X128"/>
  <c r="Z130"/>
  <c r="X217"/>
  <c r="Z149"/>
  <c r="AA233"/>
  <c r="AA46"/>
  <c r="AA245"/>
  <c r="W68"/>
  <c r="W33"/>
  <c r="Z33"/>
  <c r="X136"/>
  <c r="Z168"/>
  <c r="AA56"/>
  <c r="X240"/>
  <c r="Z60"/>
  <c r="Y42"/>
  <c r="Y258"/>
  <c r="Z75"/>
  <c r="Z164"/>
  <c r="W52"/>
  <c r="AA204"/>
  <c r="Y91"/>
  <c r="Y79"/>
  <c r="X10"/>
  <c r="AA157"/>
  <c r="X224"/>
  <c r="Y189"/>
  <c r="Y152"/>
  <c r="X111"/>
  <c r="Z156"/>
  <c r="AA44"/>
  <c r="W208"/>
  <c r="W136"/>
  <c r="Z92"/>
  <c r="W251"/>
  <c r="Y277"/>
  <c r="Y228"/>
  <c r="Z250"/>
  <c r="W60"/>
  <c r="X114"/>
  <c r="AA75"/>
  <c r="AA285"/>
  <c r="Z204"/>
  <c r="Y10"/>
  <c r="W157"/>
  <c r="Y140"/>
  <c r="AA224"/>
  <c r="AA101"/>
  <c r="W189"/>
  <c r="X152"/>
  <c r="AA3"/>
  <c r="X141"/>
  <c r="AA111"/>
  <c r="Y160"/>
  <c r="X283"/>
  <c r="AA24"/>
  <c r="Y165"/>
  <c r="AA264"/>
  <c r="X215"/>
  <c r="Y67"/>
  <c r="W93"/>
  <c r="Z8"/>
  <c r="X162"/>
  <c r="Y196"/>
  <c r="X14"/>
  <c r="AA226"/>
  <c r="X73"/>
  <c r="X159"/>
  <c r="X286"/>
  <c r="Y65"/>
  <c r="X222"/>
  <c r="AA278"/>
  <c r="Z284"/>
  <c r="W31"/>
  <c r="AA122"/>
  <c r="X124"/>
  <c r="X16"/>
  <c r="X259"/>
  <c r="X234"/>
  <c r="X261"/>
  <c r="Z35"/>
  <c r="W41"/>
  <c r="Y99"/>
  <c r="W266"/>
  <c r="Y18"/>
  <c r="Z170"/>
  <c r="W212"/>
  <c r="X173"/>
  <c r="Z30"/>
  <c r="AA193"/>
  <c r="Y267"/>
  <c r="Y44"/>
  <c r="X208"/>
  <c r="AA98"/>
  <c r="X100"/>
  <c r="W92"/>
  <c r="Z251"/>
  <c r="W94"/>
  <c r="Y70"/>
  <c r="Z184"/>
  <c r="AA9"/>
  <c r="AA58"/>
  <c r="Y29"/>
  <c r="AA88"/>
  <c r="Z150"/>
  <c r="AA127"/>
  <c r="Y121"/>
  <c r="Z269"/>
  <c r="X270"/>
  <c r="Z158"/>
  <c r="Z62"/>
  <c r="Y119"/>
  <c r="Y13"/>
  <c r="Z144"/>
  <c r="Z272"/>
  <c r="AA8"/>
  <c r="Y162"/>
  <c r="AA196"/>
  <c r="W14"/>
  <c r="Y226"/>
  <c r="AA73"/>
  <c r="Z159"/>
  <c r="Z286"/>
  <c r="AA65"/>
  <c r="AA222"/>
  <c r="X278"/>
  <c r="X284"/>
  <c r="Z31"/>
  <c r="Y122"/>
  <c r="W124"/>
  <c r="W16"/>
  <c r="W259"/>
  <c r="W234"/>
  <c r="AA261"/>
  <c r="AA35"/>
  <c r="Z41"/>
  <c r="AA99"/>
  <c r="Z266"/>
  <c r="Z18"/>
  <c r="AA170"/>
  <c r="Z212"/>
  <c r="AA173"/>
  <c r="X30"/>
  <c r="X193"/>
  <c r="AA267"/>
  <c r="Z44"/>
  <c r="AA208"/>
  <c r="X98"/>
  <c r="W100"/>
  <c r="Y92"/>
  <c r="X251"/>
  <c r="Z94"/>
  <c r="AA70"/>
  <c r="X184"/>
  <c r="X9"/>
  <c r="X58"/>
  <c r="Z29"/>
  <c r="Z88"/>
  <c r="X150"/>
  <c r="Y127"/>
  <c r="X121"/>
  <c r="W269"/>
  <c r="Y270"/>
  <c r="Y158"/>
  <c r="Y62"/>
  <c r="AA119"/>
  <c r="Z13"/>
  <c r="W144"/>
  <c r="AA272"/>
  <c r="Y8"/>
  <c r="AA162"/>
  <c r="W196"/>
  <c r="Z14"/>
  <c r="X226"/>
  <c r="Z73"/>
  <c r="W159"/>
  <c r="W286"/>
  <c r="X65"/>
  <c r="Z222"/>
  <c r="W278"/>
  <c r="W284"/>
  <c r="AA31"/>
  <c r="Z122"/>
  <c r="Z124"/>
  <c r="Z16"/>
  <c r="Z259"/>
  <c r="Z234"/>
  <c r="Z261"/>
  <c r="W35"/>
  <c r="Y41"/>
  <c r="X99"/>
  <c r="Y266"/>
  <c r="AA18"/>
  <c r="W170"/>
  <c r="Y212"/>
  <c r="Z173"/>
  <c r="W30"/>
  <c r="X70"/>
  <c r="Y184"/>
  <c r="W9"/>
  <c r="W58"/>
  <c r="X29"/>
  <c r="X88"/>
  <c r="Y150"/>
  <c r="W127"/>
  <c r="Z121"/>
  <c r="Y269"/>
  <c r="W270"/>
  <c r="AA158"/>
  <c r="AA62"/>
  <c r="X119"/>
  <c r="X13"/>
  <c r="Y144"/>
  <c r="Y272"/>
  <c r="W8"/>
  <c r="Y4"/>
  <c r="AT10"/>
  <c r="AT5" s="1"/>
  <c r="AH28" s="1"/>
  <c r="Q22" s="1"/>
  <c r="AR10"/>
  <c r="AR6" s="1"/>
  <c r="AH17" s="1"/>
  <c r="AU10"/>
  <c r="AU9" s="1"/>
  <c r="AH38" s="1"/>
  <c r="Q32" s="1"/>
  <c r="AS10"/>
  <c r="AS9" s="1"/>
  <c r="AH26" s="1"/>
  <c r="AQ10"/>
  <c r="AQ5" s="1"/>
  <c r="AH10" s="1"/>
  <c r="B12" i="16"/>
  <c r="D33"/>
  <c r="C66"/>
  <c r="B33"/>
  <c r="D12"/>
  <c r="B62"/>
  <c r="U8" i="29"/>
  <c r="U4"/>
  <c r="C8" i="16"/>
  <c r="C14"/>
  <c r="AC22" i="27"/>
  <c r="M16" s="1"/>
  <c r="N16"/>
  <c r="M31" i="29"/>
  <c r="N31" s="1"/>
  <c r="O31" s="1"/>
  <c r="P31" s="1"/>
  <c r="M32"/>
  <c r="N32" s="1"/>
  <c r="O32" s="1"/>
  <c r="P32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26"/>
  <c r="N26" s="1"/>
  <c r="O26" s="1"/>
  <c r="P26" s="1"/>
  <c r="M8"/>
  <c r="N8" s="1"/>
  <c r="O8" s="1"/>
  <c r="P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N10" i="27"/>
  <c r="AC16"/>
  <c r="M10" s="1"/>
  <c r="AT6" i="19"/>
  <c r="AH30" s="1"/>
  <c r="Q24" s="1"/>
  <c r="AT7"/>
  <c r="AH31" s="1"/>
  <c r="Q25" s="1"/>
  <c r="AT4"/>
  <c r="AH28" s="1"/>
  <c r="Q22" s="1"/>
  <c r="AT5"/>
  <c r="AH29" s="1"/>
  <c r="Q23" s="1"/>
  <c r="AT8"/>
  <c r="AH32" s="1"/>
  <c r="Q26" s="1"/>
  <c r="AQ5"/>
  <c r="AH11" s="1"/>
  <c r="Q5" s="1"/>
  <c r="AQ6"/>
  <c r="AH12" s="1"/>
  <c r="Q6" s="1"/>
  <c r="AH10"/>
  <c r="Q4" s="1"/>
  <c r="AQ7"/>
  <c r="AH13" s="1"/>
  <c r="Q7" s="1"/>
  <c r="AQ8"/>
  <c r="AH14" s="1"/>
  <c r="Q8" s="1"/>
  <c r="AR4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AS7"/>
  <c r="AH25" s="1"/>
  <c r="Q19" s="1"/>
  <c r="AS8"/>
  <c r="AH26" s="1"/>
  <c r="Q20" s="1"/>
  <c r="AS4"/>
  <c r="AH22" s="1"/>
  <c r="Q16" s="1"/>
  <c r="AS5"/>
  <c r="AH23" s="1"/>
  <c r="Q17" s="1"/>
  <c r="AS6"/>
  <c r="AH24" s="1"/>
  <c r="Q18" s="1"/>
  <c r="AG10"/>
  <c r="AE10" s="1"/>
  <c r="AD10" s="1"/>
  <c r="AG11"/>
  <c r="AG13"/>
  <c r="AG12"/>
  <c r="AG14"/>
  <c r="AG23"/>
  <c r="AG25"/>
  <c r="AG24"/>
  <c r="AG26"/>
  <c r="AG22"/>
  <c r="AG30"/>
  <c r="AG31"/>
  <c r="AG28"/>
  <c r="AG29"/>
  <c r="AG32"/>
  <c r="AG17"/>
  <c r="AG19"/>
  <c r="AG18"/>
  <c r="AG16"/>
  <c r="AG20"/>
  <c r="AG38"/>
  <c r="AG36"/>
  <c r="AG37"/>
  <c r="AG34"/>
  <c r="AG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T9" i="25" l="1"/>
  <c r="AH32" s="1"/>
  <c r="Q26" s="1"/>
  <c r="AU6"/>
  <c r="AH35" s="1"/>
  <c r="Q29" s="1"/>
  <c r="AG33"/>
  <c r="AF33" s="1"/>
  <c r="AG31"/>
  <c r="AF31" s="1"/>
  <c r="AG25"/>
  <c r="AF25" s="1"/>
  <c r="AR5"/>
  <c r="AH16" s="1"/>
  <c r="AG22"/>
  <c r="AF22" s="1"/>
  <c r="O16" s="1"/>
  <c r="AG10"/>
  <c r="AE10" s="1"/>
  <c r="AG35"/>
  <c r="AJ34" s="1"/>
  <c r="AG38"/>
  <c r="AF38" s="1"/>
  <c r="AG16"/>
  <c r="P10" s="1"/>
  <c r="AR8"/>
  <c r="AH19" s="1"/>
  <c r="AT6"/>
  <c r="AH29" s="1"/>
  <c r="Q23" s="1"/>
  <c r="AR9"/>
  <c r="AH20" s="1"/>
  <c r="AT8"/>
  <c r="AH31" s="1"/>
  <c r="Q25" s="1"/>
  <c r="AQ9"/>
  <c r="AH14" s="1"/>
  <c r="AG14"/>
  <c r="AE14" s="1"/>
  <c r="AG30"/>
  <c r="AG17"/>
  <c r="AE17" s="1"/>
  <c r="AG36"/>
  <c r="AE36" s="1"/>
  <c r="AG26"/>
  <c r="AE26" s="1"/>
  <c r="AG34"/>
  <c r="AF34" s="1"/>
  <c r="O28" s="1"/>
  <c r="AR7"/>
  <c r="AH18" s="1"/>
  <c r="AT7"/>
  <c r="AH30" s="1"/>
  <c r="Q24" s="1"/>
  <c r="AG27"/>
  <c r="AF27" s="1"/>
  <c r="AG11"/>
  <c r="AE11" s="1"/>
  <c r="AG29"/>
  <c r="AG23"/>
  <c r="AE23" s="1"/>
  <c r="AG37"/>
  <c r="AF37" s="1"/>
  <c r="AG19"/>
  <c r="AG12"/>
  <c r="AF12" s="1"/>
  <c r="AG15"/>
  <c r="AE15" s="1"/>
  <c r="AD15" s="1"/>
  <c r="AK16" s="1"/>
  <c r="AU7"/>
  <c r="AH36" s="1"/>
  <c r="Q30" s="1"/>
  <c r="AU8"/>
  <c r="AH37" s="1"/>
  <c r="Q31" s="1"/>
  <c r="AG13"/>
  <c r="AE13" s="1"/>
  <c r="AG28"/>
  <c r="AF28" s="1"/>
  <c r="O22" s="1"/>
  <c r="AG32"/>
  <c r="AG24"/>
  <c r="AG18"/>
  <c r="AJ17" s="1"/>
  <c r="AG20"/>
  <c r="AF20" s="1"/>
  <c r="AG21"/>
  <c r="AE21" s="1"/>
  <c r="AD21" s="1"/>
  <c r="AK22" s="1"/>
  <c r="AU5"/>
  <c r="AH34" s="1"/>
  <c r="Q28" s="1"/>
  <c r="AG39"/>
  <c r="AE39" s="1"/>
  <c r="AD39" s="1"/>
  <c r="AK40" s="1"/>
  <c r="AS5"/>
  <c r="AH22" s="1"/>
  <c r="AS8"/>
  <c r="AH25" s="1"/>
  <c r="AS6"/>
  <c r="AH23" s="1"/>
  <c r="AS7"/>
  <c r="AH24" s="1"/>
  <c r="AQ8"/>
  <c r="AH13" s="1"/>
  <c r="AQ6"/>
  <c r="AH11" s="1"/>
  <c r="AQ7"/>
  <c r="AH12" s="1"/>
  <c r="AE33"/>
  <c r="AD33" s="1"/>
  <c r="AK34" s="1"/>
  <c r="W4" i="29"/>
  <c r="Z4"/>
  <c r="Y4"/>
  <c r="V4"/>
  <c r="X4"/>
  <c r="X8"/>
  <c r="W8"/>
  <c r="V8"/>
  <c r="Y8"/>
  <c r="Z8"/>
  <c r="Z167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P9"/>
  <c r="AR9"/>
  <c r="AS9"/>
  <c r="AQ9"/>
  <c r="AN13"/>
  <c r="V264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V231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Z273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E14" i="19"/>
  <c r="AD14" s="1"/>
  <c r="AF14"/>
  <c r="AE20"/>
  <c r="AD20" s="1"/>
  <c r="N14" s="1"/>
  <c r="AF20"/>
  <c r="AE24"/>
  <c r="AD24" s="1"/>
  <c r="M18" s="1"/>
  <c r="AF24"/>
  <c r="AE37"/>
  <c r="AD37" s="1"/>
  <c r="AF37"/>
  <c r="AE16"/>
  <c r="AD16" s="1"/>
  <c r="AF16"/>
  <c r="AF32"/>
  <c r="AE32"/>
  <c r="AD32" s="1"/>
  <c r="N26" s="1"/>
  <c r="AF30"/>
  <c r="AE30"/>
  <c r="AD30" s="1"/>
  <c r="M24" s="1"/>
  <c r="AE25"/>
  <c r="AD25" s="1"/>
  <c r="AF25"/>
  <c r="AE12"/>
  <c r="AD12" s="1"/>
  <c r="M6" s="1"/>
  <c r="AF12"/>
  <c r="AF34"/>
  <c r="AE34"/>
  <c r="AD34" s="1"/>
  <c r="AF31"/>
  <c r="AE31"/>
  <c r="AD31" s="1"/>
  <c r="AF36"/>
  <c r="AE36"/>
  <c r="AD36" s="1"/>
  <c r="M30" s="1"/>
  <c r="AE18"/>
  <c r="AD18" s="1"/>
  <c r="M12" s="1"/>
  <c r="AF18"/>
  <c r="AF29"/>
  <c r="AE29"/>
  <c r="AD29" s="1"/>
  <c r="M23" s="1"/>
  <c r="AE22"/>
  <c r="AD22" s="1"/>
  <c r="AF22"/>
  <c r="AF23"/>
  <c r="AE23"/>
  <c r="AD23" s="1"/>
  <c r="M17" s="1"/>
  <c r="AE13"/>
  <c r="AD13" s="1"/>
  <c r="M7" s="1"/>
  <c r="N7" s="1"/>
  <c r="O7" s="1"/>
  <c r="P7" s="1"/>
  <c r="AF13"/>
  <c r="AF17"/>
  <c r="AE17"/>
  <c r="AD17" s="1"/>
  <c r="M11" s="1"/>
  <c r="AE35"/>
  <c r="AD35" s="1"/>
  <c r="M29" s="1"/>
  <c r="AF35"/>
  <c r="AF38"/>
  <c r="AE38"/>
  <c r="AD38" s="1"/>
  <c r="N32" s="1"/>
  <c r="AE19"/>
  <c r="AD19" s="1"/>
  <c r="AF19"/>
  <c r="AF28"/>
  <c r="AE28"/>
  <c r="AD28" s="1"/>
  <c r="AF26"/>
  <c r="AE26"/>
  <c r="AD26" s="1"/>
  <c r="N20" s="1"/>
  <c r="AF10"/>
  <c r="AF11"/>
  <c r="AE11"/>
  <c r="AD11" s="1"/>
  <c r="M5" s="1"/>
  <c r="B2" i="17"/>
  <c r="A2" i="13"/>
  <c r="J9" s="1"/>
  <c r="J11" s="1"/>
  <c r="J9" i="16"/>
  <c r="J22"/>
  <c r="I22" s="1"/>
  <c r="J18"/>
  <c r="J17"/>
  <c r="H17" s="1"/>
  <c r="G17" s="1"/>
  <c r="J15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I15" i="16"/>
  <c r="H18"/>
  <c r="G18" s="1"/>
  <c r="I9"/>
  <c r="AJ28" i="25" l="1"/>
  <c r="AE18"/>
  <c r="AF13"/>
  <c r="AE12"/>
  <c r="AF17"/>
  <c r="AF18"/>
  <c r="AF14"/>
  <c r="AF29"/>
  <c r="AE35"/>
  <c r="AD35" s="1"/>
  <c r="AK36" s="1"/>
  <c r="AE25"/>
  <c r="AF35"/>
  <c r="AF21"/>
  <c r="AF39"/>
  <c r="AJ18"/>
  <c r="AF23"/>
  <c r="AE28"/>
  <c r="N22" s="1"/>
  <c r="AJ16"/>
  <c r="AE22"/>
  <c r="AF16"/>
  <c r="O10" s="1"/>
  <c r="AF10"/>
  <c r="O4" s="1"/>
  <c r="AE31"/>
  <c r="AE16"/>
  <c r="N10" s="1"/>
  <c r="P16"/>
  <c r="H5" i="26" s="1"/>
  <c r="AJ13" i="25"/>
  <c r="AJ35"/>
  <c r="AE38"/>
  <c r="AD38" s="1"/>
  <c r="AK39" s="1"/>
  <c r="AE29"/>
  <c r="AJ23"/>
  <c r="AD23" s="1"/>
  <c r="AK24" s="1"/>
  <c r="AJ30"/>
  <c r="AE20"/>
  <c r="AJ26"/>
  <c r="AD26" s="1"/>
  <c r="AK27" s="1"/>
  <c r="AJ22"/>
  <c r="P4"/>
  <c r="H3" i="26" s="1"/>
  <c r="P22" i="25"/>
  <c r="H6" i="26" s="1"/>
  <c r="AJ19" i="25"/>
  <c r="AF15"/>
  <c r="AJ36"/>
  <c r="AF36"/>
  <c r="AE24"/>
  <c r="AE34"/>
  <c r="AD34" s="1"/>
  <c r="AK35" s="1"/>
  <c r="AJ31"/>
  <c r="AJ37"/>
  <c r="AE37"/>
  <c r="AD37" s="1"/>
  <c r="AF26"/>
  <c r="AE27"/>
  <c r="AD27" s="1"/>
  <c r="AK28" s="1"/>
  <c r="AJ38"/>
  <c r="P28"/>
  <c r="H7" i="26" s="1"/>
  <c r="AE30" i="25"/>
  <c r="AF32"/>
  <c r="AJ32"/>
  <c r="AJ14"/>
  <c r="AD14" s="1"/>
  <c r="AK15" s="1"/>
  <c r="AF30"/>
  <c r="AF19"/>
  <c r="AE32"/>
  <c r="AD32" s="1"/>
  <c r="AK33" s="1"/>
  <c r="AJ11"/>
  <c r="AD11" s="1"/>
  <c r="AK12" s="1"/>
  <c r="AJ29"/>
  <c r="AE19"/>
  <c r="AF24"/>
  <c r="AF11"/>
  <c r="AJ25"/>
  <c r="AJ24"/>
  <c r="AJ12"/>
  <c r="AJ20"/>
  <c r="AJ10"/>
  <c r="AD10" s="1"/>
  <c r="AK11" s="1"/>
  <c r="Q16"/>
  <c r="N26"/>
  <c r="O26" s="1"/>
  <c r="P26" s="1"/>
  <c r="N32"/>
  <c r="O32" s="1"/>
  <c r="P32" s="1"/>
  <c r="N20"/>
  <c r="O20" s="1"/>
  <c r="P20" s="1"/>
  <c r="N14"/>
  <c r="O14" s="1"/>
  <c r="P14" s="1"/>
  <c r="AD17"/>
  <c r="AK18" s="1"/>
  <c r="AD36"/>
  <c r="AD13"/>
  <c r="I21" i="16"/>
  <c r="H24"/>
  <c r="G24" s="1"/>
  <c r="H10"/>
  <c r="G10" s="1"/>
  <c r="I17"/>
  <c r="A2" i="17"/>
  <c r="AF19" i="29"/>
  <c r="AF17"/>
  <c r="AF18"/>
  <c r="AF20"/>
  <c r="AF16"/>
  <c r="AR8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AF37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N4" i="25"/>
  <c r="H4" i="26"/>
  <c r="AF29" i="29"/>
  <c r="AF28"/>
  <c r="AF31"/>
  <c r="AF30"/>
  <c r="AF32"/>
  <c r="AF24"/>
  <c r="AF22"/>
  <c r="AF26"/>
  <c r="AF23"/>
  <c r="AF25"/>
  <c r="AQ4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AF11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D12" i="25" l="1"/>
  <c r="AK13" s="1"/>
  <c r="AD25"/>
  <c r="AK26" s="1"/>
  <c r="AD31"/>
  <c r="AK32" s="1"/>
  <c r="AD20"/>
  <c r="AK21" s="1"/>
  <c r="AD30"/>
  <c r="AK31" s="1"/>
  <c r="AD24"/>
  <c r="M18" s="1"/>
  <c r="R18" s="1"/>
  <c r="AD29"/>
  <c r="AK30" s="1"/>
  <c r="AD22"/>
  <c r="AK23" s="1"/>
  <c r="AD19"/>
  <c r="M13" s="1"/>
  <c r="R13" s="1"/>
  <c r="AD18"/>
  <c r="M12" s="1"/>
  <c r="R12" s="1"/>
  <c r="AD28"/>
  <c r="AK29" s="1"/>
  <c r="N16"/>
  <c r="AD16"/>
  <c r="AK17" s="1"/>
  <c r="M28"/>
  <c r="R28" s="1"/>
  <c r="N28"/>
  <c r="M30"/>
  <c r="R30" s="1"/>
  <c r="AK37"/>
  <c r="M31"/>
  <c r="R31" s="1"/>
  <c r="AK38"/>
  <c r="AK14"/>
  <c r="M7"/>
  <c r="R7" s="1"/>
  <c r="Q10"/>
  <c r="Q17"/>
  <c r="M5"/>
  <c r="M11"/>
  <c r="N11" s="1"/>
  <c r="O11" s="1"/>
  <c r="P11" s="1"/>
  <c r="Q4"/>
  <c r="M17"/>
  <c r="R17" s="1"/>
  <c r="M29"/>
  <c r="R29" s="1"/>
  <c r="N8"/>
  <c r="O8" s="1"/>
  <c r="P8" s="1"/>
  <c r="M4"/>
  <c r="Q18"/>
  <c r="R13" i="16"/>
  <c r="R15" s="1"/>
  <c r="R16" s="1"/>
  <c r="M13" i="13"/>
  <c r="N13" s="1"/>
  <c r="O13" s="1"/>
  <c r="P13" s="1"/>
  <c r="AD13" i="29"/>
  <c r="AC13" s="1"/>
  <c r="AE13"/>
  <c r="AE26"/>
  <c r="AD26"/>
  <c r="AC26" s="1"/>
  <c r="AD30"/>
  <c r="AC30" s="1"/>
  <c r="M24" s="1"/>
  <c r="N24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M6" s="1"/>
  <c r="N6" s="1"/>
  <c r="AE12"/>
  <c r="AE11"/>
  <c r="AD11"/>
  <c r="AC11" s="1"/>
  <c r="M5" s="1"/>
  <c r="N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M18" s="1"/>
  <c r="N18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M30" s="1"/>
  <c r="N30" s="1"/>
  <c r="AE37"/>
  <c r="AD37"/>
  <c r="AC37" s="1"/>
  <c r="AD18"/>
  <c r="AC18" s="1"/>
  <c r="M12" s="1"/>
  <c r="N12" s="1"/>
  <c r="AE18"/>
  <c r="G8" i="16"/>
  <c r="M4" i="13" s="1"/>
  <c r="G14" i="16"/>
  <c r="M10" i="13" s="1"/>
  <c r="N16"/>
  <c r="O18" i="29" l="1"/>
  <c r="P18" s="1"/>
  <c r="O24"/>
  <c r="P24" s="1"/>
  <c r="O6"/>
  <c r="P6" s="1"/>
  <c r="O30"/>
  <c r="P30" s="1"/>
  <c r="O12"/>
  <c r="P12" s="1"/>
  <c r="M6" i="25"/>
  <c r="R6" s="1"/>
  <c r="AK25"/>
  <c r="M19"/>
  <c r="R19" s="1"/>
  <c r="M24"/>
  <c r="R24" s="1"/>
  <c r="M25"/>
  <c r="R25" s="1"/>
  <c r="M23"/>
  <c r="R23" s="1"/>
  <c r="M22"/>
  <c r="R22" s="1"/>
  <c r="M16"/>
  <c r="R16" s="1"/>
  <c r="AK20"/>
  <c r="AK19"/>
  <c r="O5" i="29"/>
  <c r="P5" s="1"/>
  <c r="M10" i="25"/>
  <c r="R10" s="1"/>
  <c r="N30"/>
  <c r="O30" s="1"/>
  <c r="P30" s="1"/>
  <c r="N12"/>
  <c r="O12" s="1"/>
  <c r="P12" s="1"/>
  <c r="N31"/>
  <c r="O31" s="1"/>
  <c r="P31" s="1"/>
  <c r="N13"/>
  <c r="O13" s="1"/>
  <c r="P13" s="1"/>
  <c r="N18"/>
  <c r="O18" s="1"/>
  <c r="P18" s="1"/>
  <c r="N7"/>
  <c r="O7" s="1"/>
  <c r="P7" s="1"/>
  <c r="R11"/>
  <c r="N5"/>
  <c r="O5" s="1"/>
  <c r="P5" s="1"/>
  <c r="N17"/>
  <c r="O17" s="1"/>
  <c r="P17" s="1"/>
  <c r="Q5"/>
  <c r="R5"/>
  <c r="R4"/>
  <c r="N29"/>
  <c r="O29" s="1"/>
  <c r="P29" s="1"/>
  <c r="Q6"/>
  <c r="Q19"/>
  <c r="Q20"/>
  <c r="Q8"/>
  <c r="Q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O11" i="29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N6" i="25" l="1"/>
  <c r="O6" s="1"/>
  <c r="P6" s="1"/>
  <c r="N19"/>
  <c r="O19" s="1"/>
  <c r="P19" s="1"/>
  <c r="N24"/>
  <c r="O24" s="1"/>
  <c r="P24" s="1"/>
  <c r="N25"/>
  <c r="O25" s="1"/>
  <c r="P25" s="1"/>
  <c r="N23"/>
  <c r="O23" s="1"/>
  <c r="P23" s="1"/>
  <c r="Q11"/>
  <c r="V8" i="16"/>
  <c r="K21" s="1"/>
  <c r="Q17" i="13" s="1"/>
  <c r="V9" i="16"/>
  <c r="K22" s="1"/>
  <c r="Q18" i="13" s="1"/>
  <c r="V10" i="16"/>
  <c r="K23" s="1"/>
  <c r="Q19" i="13" s="1"/>
  <c r="V11" i="16"/>
  <c r="V7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K24" i="16"/>
  <c r="Q20" i="13" s="1"/>
  <c r="J9" i="19"/>
  <c r="Q12" i="25" l="1"/>
  <c r="J8" i="19"/>
  <c r="Q14" i="25" l="1"/>
  <c r="Q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<sst xmlns="http://schemas.openxmlformats.org/spreadsheetml/2006/main" count="635" uniqueCount="175">
  <si>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</si>
  <si>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</si>
  <si>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</si>
  <si>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</si>
  <si>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</si>
  <si>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</si>
  <si>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</si>
  <si>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</si>
  <si>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</si>
  <si>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</si>
  <si>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</si>
  <si>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</si>
  <si>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</si>
  <si>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</si>
  <si>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</si>
  <si>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</si>
  <si>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</si>
  <si>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</si>
  <si>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</si>
  <si>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</si>
  <si>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</si>
  <si>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</si>
  <si>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</si>
  <si>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</si>
  <si>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</si>
  <si>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</si>
  <si>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</si>
  <si>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</si>
  <si>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</si>
  <si>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</si>
  <si>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</si>
  <si>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</si>
  <si>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</si>
  <si>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</si>
  <si>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</si>
  <si>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</si>
  <si>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</si>
  <si>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</si>
  <si>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</si>
  <si>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</si>
  <si>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</si>
  <si>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</si>
  <si>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</si>
  <si>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</si>
  <si>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</si>
  <si>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</si>
  <si>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</si>
  <si>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</si>
  <si>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</si>
  <si>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</si>
  <si>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</si>
  <si>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</si>
  <si>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</si>
  <si>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</si>
  <si>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</si>
  <si>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</si>
  <si>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</si>
  <si>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</si>
  <si>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</si>
  <si>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</si>
  <si>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</si>
  <si>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</si>
  <si>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</si>
  <si>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</si>
  <si>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</si>
  <si>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</si>
  <si>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</si>
  <si>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</si>
  <si>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</si>
  <si>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</si>
  <si>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</si>
  <si>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</si>
  <si>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</si>
  <si>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</si>
  <si>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</si>
  <si>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</si>
  <si>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</si>
  <si>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</si>
  <si>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</si>
  <si>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</si>
  <si>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</si>
  <si>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</si>
  <si>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</si>
  <si>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</si>
  <si>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</si>
  <si>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</si>
  <si>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>Kamber Warne</t>
  </si>
  <si>
    <t>Scooters Maydays</t>
  </si>
  <si>
    <t>Shari Kennedy</t>
  </si>
  <si>
    <t>Kris Lammers</t>
  </si>
  <si>
    <t>Sawyer</t>
  </si>
  <si>
    <t>Hillery Yager</t>
  </si>
  <si>
    <t>TC Frosted Cinnamon</t>
  </si>
  <si>
    <t>Theresa Navrkal</t>
  </si>
  <si>
    <t>Bid for Zahara</t>
  </si>
  <si>
    <t>Rochele Chapman</t>
  </si>
  <si>
    <t>Fancy</t>
  </si>
  <si>
    <t>Trinity Chapman</t>
  </si>
  <si>
    <t>Gabby</t>
  </si>
  <si>
    <t>Brooklyn Chapman</t>
  </si>
  <si>
    <t>Tori</t>
  </si>
  <si>
    <t>Tyra Harrington</t>
  </si>
  <si>
    <t>Kirby</t>
  </si>
  <si>
    <t>Breeze</t>
  </si>
  <si>
    <t>Tana Harrington</t>
  </si>
  <si>
    <t>Sweet Pea</t>
  </si>
  <si>
    <t>Kellie VanDerBrink</t>
  </si>
  <si>
    <t>Cowboy</t>
  </si>
  <si>
    <t>Brenda Deters</t>
  </si>
  <si>
    <t>Fantastic French Fling</t>
  </si>
  <si>
    <t xml:space="preserve">Kaylee Stabe </t>
  </si>
  <si>
    <t>Ticket</t>
  </si>
  <si>
    <t>Tia Esser</t>
  </si>
  <si>
    <t>Ethel</t>
  </si>
  <si>
    <t>Monica Ensminger</t>
  </si>
  <si>
    <t>Clyde</t>
  </si>
  <si>
    <t>Lexy Leischner</t>
  </si>
  <si>
    <t>Bug</t>
  </si>
  <si>
    <t>Paisley</t>
  </si>
  <si>
    <t>Kiah Zomer</t>
  </si>
  <si>
    <t>Seeker</t>
  </si>
  <si>
    <t>Alison West</t>
  </si>
  <si>
    <t>Dynamic Dynamite</t>
  </si>
  <si>
    <t>Bailey Ard</t>
  </si>
  <si>
    <t>Fruit</t>
  </si>
  <si>
    <t>Amanda Long</t>
  </si>
  <si>
    <t>Jazzy</t>
  </si>
  <si>
    <t>Shanna Schulz</t>
  </si>
  <si>
    <t>Raisen Expectaions</t>
  </si>
  <si>
    <t>Sara Steiner</t>
  </si>
  <si>
    <t>Smart Frosted Slate</t>
  </si>
  <si>
    <t>Mike Boomgarden</t>
  </si>
  <si>
    <t>Peanut</t>
  </si>
  <si>
    <t>Striker</t>
  </si>
  <si>
    <t>Morgan Maxwell</t>
  </si>
  <si>
    <t>French Sugar Fame</t>
  </si>
  <si>
    <t>Mariah Maxwell</t>
  </si>
  <si>
    <t>My French Firewater</t>
  </si>
  <si>
    <t>Melissa Maxwell</t>
  </si>
  <si>
    <t>Tex</t>
  </si>
  <si>
    <t>Maggie Noonan</t>
  </si>
  <si>
    <t>Chief</t>
  </si>
  <si>
    <t>Outlaw</t>
  </si>
  <si>
    <t>Melissa Sheppard</t>
  </si>
  <si>
    <t>Guys I'm Smokin</t>
  </si>
  <si>
    <t>Hailey Sheppard</t>
  </si>
  <si>
    <t>Crickets Dash of Pie</t>
  </si>
  <si>
    <t>Alaynah Harkless</t>
  </si>
  <si>
    <t>Ima JT Starlight</t>
  </si>
  <si>
    <t>Rylee Jennings</t>
  </si>
  <si>
    <t>Ellie</t>
  </si>
  <si>
    <t>Bently</t>
  </si>
  <si>
    <t>Chelsie Cunningham</t>
  </si>
  <si>
    <t>Zeeneth</t>
  </si>
  <si>
    <t>Sydney Cunningham</t>
  </si>
  <si>
    <t>Deans Treasure</t>
  </si>
  <si>
    <t>Buck</t>
  </si>
  <si>
    <t>Sandy Highland</t>
  </si>
  <si>
    <t>Jerzee</t>
  </si>
  <si>
    <t>Millie</t>
  </si>
  <si>
    <t>Savvy</t>
  </si>
  <si>
    <t>Lilly</t>
  </si>
  <si>
    <t>Mosey</t>
  </si>
  <si>
    <t>Martini</t>
  </si>
  <si>
    <t>Barb Preusker</t>
  </si>
  <si>
    <t>Scooter</t>
  </si>
  <si>
    <t>Playboy</t>
  </si>
  <si>
    <t>Stannis Hoffmann</t>
  </si>
  <si>
    <t>Frosty Drift of Hempen</t>
  </si>
  <si>
    <t>Houey</t>
  </si>
  <si>
    <t>Sami Schumacher</t>
  </si>
  <si>
    <t>Buddy</t>
  </si>
  <si>
    <t>Jordan Matthews</t>
  </si>
  <si>
    <t>Lucy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</si>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</sst>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1" t="s">
        <v>36</v>
      </c>
      <c r="B1" s="201"/>
      <c r="C1" s="201"/>
    </row>
    <row r="2" spans="1:13" ht="16.5" customHeight="1" thickBot="1">
      <c r="A2" s="202" t="s">
        <v>38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2" t="s">
        <v>39</v>
      </c>
      <c r="B16" s="203"/>
      <c r="C16" s="203"/>
      <c r="D16" s="203"/>
      <c r="E16" s="203"/>
      <c r="F16" s="203"/>
      <c r="G16" s="203"/>
      <c r="H16" s="203"/>
      <c r="I16" s="203"/>
      <c r="J16" s="204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2" t="s">
        <v>52</v>
      </c>
      <c r="B57" s="203"/>
      <c r="C57" s="203"/>
      <c r="D57" s="203"/>
      <c r="E57" s="203"/>
      <c r="F57" s="203"/>
      <c r="G57" s="203"/>
      <c r="H57" s="203"/>
      <c r="I57" s="203"/>
      <c r="J57" s="204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2" t="s">
        <v>37</v>
      </c>
      <c r="B76" s="203"/>
      <c r="C76" s="203"/>
      <c r="D76" s="203"/>
      <c r="E76" s="203"/>
      <c r="F76" s="203"/>
      <c r="G76" s="203"/>
      <c r="H76" s="203"/>
      <c r="I76" s="203"/>
      <c r="J76" s="204"/>
    </row>
    <row r="77" spans="1:12" ht="15" customHeight="1">
      <c r="A77" s="192" t="s">
        <v>65</v>
      </c>
      <c r="B77" s="193"/>
      <c r="C77" s="193"/>
      <c r="D77" s="193"/>
      <c r="E77" s="193"/>
      <c r="F77" s="193"/>
      <c r="G77" s="193"/>
      <c r="H77" s="193"/>
      <c r="I77" s="193"/>
      <c r="J77" s="194"/>
      <c r="K77" s="128"/>
      <c r="L77" s="128"/>
    </row>
    <row r="78" spans="1:12">
      <c r="A78" s="195"/>
      <c r="B78" s="196"/>
      <c r="C78" s="196"/>
      <c r="D78" s="196"/>
      <c r="E78" s="196"/>
      <c r="F78" s="196"/>
      <c r="G78" s="196"/>
      <c r="H78" s="196"/>
      <c r="I78" s="196"/>
      <c r="J78" s="197"/>
      <c r="K78" s="128"/>
      <c r="L78" s="128"/>
    </row>
    <row r="79" spans="1:12" ht="15.75" thickBot="1">
      <c r="A79" s="198"/>
      <c r="B79" s="199"/>
      <c r="C79" s="199"/>
      <c r="D79" s="199"/>
      <c r="E79" s="199"/>
      <c r="F79" s="199"/>
      <c r="G79" s="199"/>
      <c r="H79" s="199"/>
      <c r="I79" s="199"/>
      <c r="J79" s="200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14" priority="4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D35" sqref="D35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5" style="17" hidden="1" customWidth="1"/>
    <col min="40" max="40" width="8.5703125" style="17" hidden="1" customWidth="1"/>
    <col min="41" max="41" width="5" style="17" hidden="1" customWidth="1"/>
    <col min="42" max="43" width="8.5703125" style="17" hidden="1" customWidth="1"/>
    <col min="44" max="45" width="8.28515625" style="17" hidden="1" customWidth="1"/>
    <col min="46" max="46" width="5.85546875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>
        <f>IF(B2="","",Draw!F2)</f>
        <v>1</v>
      </c>
      <c r="B2" s="19" t="str">
        <f>IFERROR(Draw!G2,"")</f>
        <v>Shari Kennedy</v>
      </c>
      <c r="C2" s="19" t="str">
        <f>IFERROR(Draw!H2,"")</f>
        <v>Martini</v>
      </c>
      <c r="D2" s="51">
        <v>18.64</v>
      </c>
      <c r="E2" s="92">
        <v>1.0000000000000001E-9</v>
      </c>
      <c r="F2" s="93">
        <f>IF(D2="scratch",3000+E2,IF(D2="nt",1000+E2,IF((D2+E2)&gt;5,D2+E2,"")))</f>
        <v>18.640000001000001</v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>4D</v>
      </c>
      <c r="V2" s="7" t="str">
        <f>IFERROR(IF(U2=$V$1,'Open 2'!F2,""),"")</f>
        <v/>
      </c>
      <c r="W2" s="7" t="str">
        <f>IFERROR(IF(U2=$W$1,'Open 2'!F2,""),"")</f>
        <v/>
      </c>
      <c r="X2" s="7" t="str">
        <f>IFERROR(IF(U2=$X$1,'Open 2'!F2,""),"")</f>
        <v/>
      </c>
      <c r="Y2" s="7">
        <f>IFERROR(IF($U2=$Y$1,'Open 2'!F2,""),"")</f>
        <v>18.640000001000001</v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>
        <f>IF(B3="","",Draw!F3)</f>
        <v>2</v>
      </c>
      <c r="B3" s="19" t="str">
        <f>IFERROR(Draw!G3,"")</f>
        <v>Kamber Warne</v>
      </c>
      <c r="C3" s="19" t="str">
        <f>IFERROR(Draw!H3,"")</f>
        <v>Scooters Maydays</v>
      </c>
      <c r="D3" s="52">
        <v>16.155000000000001</v>
      </c>
      <c r="E3" s="92">
        <v>2.0000000000000001E-9</v>
      </c>
      <c r="F3" s="93">
        <f t="shared" ref="F3:F66" si="0">IF(D3="scratch",3000+E3,IF(D3="nt",1000+E3,IF((D3+E3)&gt;5,D3+E3,"")))</f>
        <v>16.155000002000001</v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>2D</v>
      </c>
      <c r="V3" s="7" t="str">
        <f>IFERROR(IF(U3=$V$1,'Open 2'!F3,""),"")</f>
        <v/>
      </c>
      <c r="W3" s="7">
        <f>IFERROR(IF(U3=$W$1,'Open 2'!F3,""),"")</f>
        <v>16.155000002000001</v>
      </c>
      <c r="X3" s="7" t="str">
        <f>IFERROR(IF(U3=$X$1,'Open 2'!F3,""),"")</f>
        <v/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15.342000000000001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>
        <f>IF(B4="","",Draw!F4)</f>
        <v>3</v>
      </c>
      <c r="B4" s="19" t="str">
        <f>IFERROR(Draw!G4,"")</f>
        <v>Trinity Chapman</v>
      </c>
      <c r="C4" s="19" t="str">
        <f>IFERROR(Draw!H4,"")</f>
        <v>Gabby</v>
      </c>
      <c r="D4" s="53">
        <v>15.986000000000001</v>
      </c>
      <c r="E4" s="92">
        <v>3E-9</v>
      </c>
      <c r="F4" s="93">
        <f t="shared" si="0"/>
        <v>15.986000003000001</v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26" t="s">
        <v>3</v>
      </c>
      <c r="M4" s="39" t="str">
        <f>'Open 2'!AC10</f>
        <v>1st</v>
      </c>
      <c r="N4" s="18" t="str">
        <f>'Open 2'!AD10</f>
        <v>Melissa Maxwell</v>
      </c>
      <c r="O4" s="18" t="str">
        <f>'Open 2'!AE10</f>
        <v>Tex</v>
      </c>
      <c r="P4" s="40">
        <f>'Open 2'!AF10</f>
        <v>15.342000025000001</v>
      </c>
      <c r="Q4" s="156">
        <f>AG10</f>
        <v>75.599999999999994</v>
      </c>
      <c r="U4" s="3" t="str">
        <f>IFERROR(VLOOKUP('Open 2'!F4,$AB$3:$AC$7,2,TRUE),"")</f>
        <v>2D</v>
      </c>
      <c r="V4" s="7" t="str">
        <f>IFERROR(IF(U4=$V$1,'Open 2'!F4,""),"")</f>
        <v/>
      </c>
      <c r="W4" s="7">
        <f>IFERROR(IF(U4=$W$1,'Open 2'!F4,""),"")</f>
        <v>15.986000003000001</v>
      </c>
      <c r="X4" s="7" t="str">
        <f>IFERROR(IF(U4=$X$1,'Open 2'!F4,""),"")</f>
        <v/>
      </c>
      <c r="Y4" s="7" t="str">
        <f>IFERROR(IF($U4=$Y$1,'Open 2'!F4,""),"")</f>
        <v/>
      </c>
      <c r="Z4" s="7" t="str">
        <f>IFERROR(IF(U4=$Z$1,'Open 2'!F4,""),"")</f>
        <v/>
      </c>
      <c r="AA4" s="3"/>
      <c r="AB4" s="9">
        <f>AB3+0.5</f>
        <v>15.842000000000001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IF($J$11&lt;=12,$AK4,IF(AND($J$11&gt;12,$J$11&lt;=20),$AL4,IF(AND($J$11&gt;20,$J$11&lt;=40),$AM4,IF(AND($J$11&gt;40,$J$11&lt;=80),$AN4,IF(AND($J$11&gt;80,$J$11&lt;=120),$AO4,"")))))*AP$9</f>
        <v>75.599999999999994</v>
      </c>
      <c r="AQ4" s="152">
        <f t="shared" si="1"/>
        <v>64.8</v>
      </c>
      <c r="AR4" s="152">
        <f t="shared" si="1"/>
        <v>43.2</v>
      </c>
      <c r="AS4" s="152">
        <f t="shared" si="1"/>
        <v>32.4</v>
      </c>
    </row>
    <row r="5" spans="1:46" ht="16.5" thickBot="1">
      <c r="A5" s="18">
        <f>IF(B5="","",Draw!F5)</f>
        <v>4</v>
      </c>
      <c r="B5" s="19" t="str">
        <f>IFERROR(Draw!G5,"")</f>
        <v>Sara Steiner</v>
      </c>
      <c r="C5" s="19" t="str">
        <f>IFERROR(Draw!H5,"")</f>
        <v>Smart Frosted Slate</v>
      </c>
      <c r="D5" s="54">
        <v>16.670000000000002</v>
      </c>
      <c r="E5" s="92">
        <v>4.0000000000000002E-9</v>
      </c>
      <c r="F5" s="93">
        <f t="shared" si="0"/>
        <v>16.670000004000002</v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15.342000000000001</v>
      </c>
      <c r="L5" s="227"/>
      <c r="M5" s="30" t="str">
        <f>IF($J$13&lt;"2","",'Open 2'!AC11)</f>
        <v>2nd</v>
      </c>
      <c r="N5" s="20" t="str">
        <f>IF(M5="","",'Open 2'!AD11)</f>
        <v>Mariah Maxwell</v>
      </c>
      <c r="O5" s="20" t="str">
        <f>IF(N5="","",'Open 2'!AE11)</f>
        <v>My French Firewater</v>
      </c>
      <c r="P5" s="41">
        <f>IF(O5="","",'Open 2'!AF11)</f>
        <v>15.659000009000001</v>
      </c>
      <c r="Q5" s="157">
        <f>AG11</f>
        <v>45.359999999999992</v>
      </c>
      <c r="U5" s="3" t="str">
        <f>IFERROR(VLOOKUP('Open 2'!F5,$AB$3:$AC$7,2,TRUE),"")</f>
        <v>3D</v>
      </c>
      <c r="V5" s="7" t="str">
        <f>IFERROR(IF(U5=$V$1,'Open 2'!F5,""),"")</f>
        <v/>
      </c>
      <c r="W5" s="7" t="str">
        <f>IFERROR(IF(U5=$W$1,'Open 2'!F5,""),"")</f>
        <v/>
      </c>
      <c r="X5" s="7">
        <f>IFERROR(IF(U5=$X$1,'Open 2'!F5,""),"")</f>
        <v>16.670000004000002</v>
      </c>
      <c r="Y5" s="7" t="str">
        <f>IFERROR(IF($U5=$Y$1,'Open 2'!F5,""),"")</f>
        <v/>
      </c>
      <c r="Z5" s="7" t="str">
        <f>IFERROR(IF(U5=$Z$1,'Open 2'!F5,""),"")</f>
        <v/>
      </c>
      <c r="AA5" s="3"/>
      <c r="AB5" s="9">
        <f>AB4+0.5</f>
        <v>16.341999999999999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45.359999999999992</v>
      </c>
      <c r="AQ5" s="152">
        <f t="shared" si="1"/>
        <v>38.879999999999995</v>
      </c>
      <c r="AR5" s="152">
        <f t="shared" si="1"/>
        <v>25.92</v>
      </c>
      <c r="AS5" s="152">
        <f t="shared" si="1"/>
        <v>19.439999999999998</v>
      </c>
    </row>
    <row r="6" spans="1:46" ht="16.5" thickBot="1">
      <c r="A6" s="18">
        <f>IF(B6="","",Draw!F6)</f>
        <v>5</v>
      </c>
      <c r="B6" s="19" t="str">
        <f>IFERROR(Draw!G6,"")</f>
        <v>Barb Preusker</v>
      </c>
      <c r="C6" s="19" t="str">
        <f>IFERROR(Draw!H6,"")</f>
        <v>Scooter</v>
      </c>
      <c r="D6" s="54">
        <v>15.666</v>
      </c>
      <c r="E6" s="92">
        <v>5.0000000000000001E-9</v>
      </c>
      <c r="F6" s="93">
        <f t="shared" si="0"/>
        <v>15.666000005000001</v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15.842000000000001</v>
      </c>
      <c r="L6" s="227"/>
      <c r="M6" s="30" t="str">
        <f>IF($J$13&lt;"3","",'Open 2'!AC12)</f>
        <v>3rd</v>
      </c>
      <c r="N6" s="20" t="str">
        <f>IF(M6="","",'Open 2'!AD12)</f>
        <v>Barb Preusker</v>
      </c>
      <c r="O6" s="20" t="str">
        <f>IF(N6="","",'Open 2'!AE12)</f>
        <v>Scooter</v>
      </c>
      <c r="P6" s="41">
        <f>IF(O6="","",'Open 2'!AF12)</f>
        <v>15.666000005000001</v>
      </c>
      <c r="Q6" s="157">
        <f>AG12</f>
        <v>30.24</v>
      </c>
      <c r="U6" s="3" t="str">
        <f>IFERROR(VLOOKUP('Open 2'!F6,$AB$3:$AC$7,2,TRUE),"")</f>
        <v>1D</v>
      </c>
      <c r="V6" s="7">
        <f>IFERROR(IF(U6=$V$1,'Open 2'!F6,""),"")</f>
        <v>15.666000005000001</v>
      </c>
      <c r="W6" s="7" t="str">
        <f>IFERROR(IF(U6=$W$1,'Open 2'!F6,""),"")</f>
        <v/>
      </c>
      <c r="X6" s="7" t="str">
        <f>IFERROR(IF(U6=$X$1,'Open 2'!F6,""),"")</f>
        <v/>
      </c>
      <c r="Y6" s="7" t="str">
        <f>IFERROR(IF($U6=$Y$1,'Open 2'!F6,""),"")</f>
        <v/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17.341999999999999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30.24</v>
      </c>
      <c r="AQ6" s="152">
        <f t="shared" si="1"/>
        <v>25.92</v>
      </c>
      <c r="AR6" s="152">
        <f t="shared" si="1"/>
        <v>17.28</v>
      </c>
      <c r="AS6" s="152">
        <f t="shared" si="1"/>
        <v>12.96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16.341999999999999</v>
      </c>
      <c r="L7" s="227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>
        <f>IF(B8="","",Draw!F8)</f>
        <v>6</v>
      </c>
      <c r="B8" s="19" t="str">
        <f>IFERROR(Draw!G8,"")</f>
        <v>Kiah Zomer</v>
      </c>
      <c r="C8" s="19" t="str">
        <f>IFERROR(Draw!H8,"")</f>
        <v>Seeker</v>
      </c>
      <c r="D8" s="53">
        <v>935.36800000000005</v>
      </c>
      <c r="E8" s="92">
        <v>6.9999999999999998E-9</v>
      </c>
      <c r="F8" s="93">
        <f t="shared" si="0"/>
        <v>935.36800000700009</v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17.341999999999999</v>
      </c>
      <c r="L8" s="228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>4D</v>
      </c>
      <c r="V8" s="7" t="str">
        <f>IFERROR(IF(U8=$V$1,'Open 2'!F8,""),"")</f>
        <v/>
      </c>
      <c r="W8" s="7" t="str">
        <f>IFERROR(IF(U8=$W$1,'Open 2'!F8,""),"")</f>
        <v/>
      </c>
      <c r="X8" s="7" t="str">
        <f>IFERROR(IF(U8=$X$1,'Open 2'!F8,""),"")</f>
        <v/>
      </c>
      <c r="Y8" s="7">
        <f>IFERROR(IF($U8=$Y$1,'Open 2'!F8,""),"")</f>
        <v>935.36800000700009</v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>
        <f>IF(B9="","",Draw!F9)</f>
        <v>7</v>
      </c>
      <c r="B9" s="19" t="str">
        <f>IFERROR(Draw!G9,"")</f>
        <v>Rylee Jennings</v>
      </c>
      <c r="C9" s="19" t="str">
        <f>IFERROR(Draw!H9,"")</f>
        <v>Ellie</v>
      </c>
      <c r="D9" s="52">
        <v>16.367999999999999</v>
      </c>
      <c r="E9" s="92">
        <v>8.0000000000000005E-9</v>
      </c>
      <c r="F9" s="93">
        <f t="shared" si="0"/>
        <v>16.368000007999999</v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>3D</v>
      </c>
      <c r="V9" s="7" t="str">
        <f>IFERROR(IF(U9=$V$1,'Open 2'!F9,""),"")</f>
        <v/>
      </c>
      <c r="W9" s="7" t="str">
        <f>IFERROR(IF(U9=$W$1,'Open 2'!F9,""),"")</f>
        <v/>
      </c>
      <c r="X9" s="7">
        <f>IFERROR(IF(U9=$X$1,'Open 2'!F9,""),"")</f>
        <v>16.368000007999999</v>
      </c>
      <c r="Y9" s="7" t="str">
        <f>IFERROR(IF($U9=$Y$1,'Open 2'!F9,""),"")</f>
        <v/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151.19999999999999</v>
      </c>
      <c r="AQ9" s="151">
        <f>AQ2*$AN$12</f>
        <v>129.6</v>
      </c>
      <c r="AR9" s="151">
        <f>AR2*$AN$12</f>
        <v>86.4</v>
      </c>
      <c r="AS9" s="151">
        <f>AS2*$AN$12</f>
        <v>64.8</v>
      </c>
    </row>
    <row r="10" spans="1:46" ht="16.5" thickBot="1">
      <c r="A10" s="18">
        <f>IF(B10="","",Draw!F10)</f>
        <v>8</v>
      </c>
      <c r="B10" s="19" t="str">
        <f>IFERROR(Draw!G10,"")</f>
        <v>Mariah Maxwell</v>
      </c>
      <c r="C10" s="19" t="str">
        <f>IFERROR(Draw!H10,"")</f>
        <v>My French Firewater</v>
      </c>
      <c r="D10" s="51">
        <v>15.659000000000001</v>
      </c>
      <c r="E10" s="92">
        <v>8.9999999999999995E-9</v>
      </c>
      <c r="F10" s="93">
        <f t="shared" si="0"/>
        <v>15.659000009000001</v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29" t="s">
        <v>4</v>
      </c>
      <c r="M10" s="39" t="str">
        <f>'Open 2'!AC16</f>
        <v>1st</v>
      </c>
      <c r="N10" s="18" t="str">
        <f>'Open 2'!AD16</f>
        <v>Trinity Chapman</v>
      </c>
      <c r="O10" s="18" t="str">
        <f>'Open 2'!AE16</f>
        <v>Gabby</v>
      </c>
      <c r="P10" s="40">
        <f>'Open 2'!AF16</f>
        <v>15.986000003000001</v>
      </c>
      <c r="Q10" s="156">
        <f>AG16</f>
        <v>64.8</v>
      </c>
      <c r="U10" s="3" t="str">
        <f>IFERROR(VLOOKUP('Open 2'!F10,$AB$3:$AC$7,2,TRUE),"")</f>
        <v>1D</v>
      </c>
      <c r="V10" s="7">
        <f>IFERROR(IF(U10=$V$1,'Open 2'!F10,""),"")</f>
        <v>15.659000009000001</v>
      </c>
      <c r="W10" s="7" t="str">
        <f>IFERROR(IF(U10=$W$1,'Open 2'!F10,""),"")</f>
        <v/>
      </c>
      <c r="X10" s="7" t="str">
        <f>IFERROR(IF(U10=$X$1,'Open 2'!F10,""),"")</f>
        <v/>
      </c>
      <c r="Y10" s="7" t="str">
        <f>IFERROR(IF($U10=$Y$1,'Open 2'!F10,""),"")</f>
        <v/>
      </c>
      <c r="Z10" s="7" t="str">
        <f>IFERROR(IF(U10=$Z$1,'Open 2'!F10,""),"")</f>
        <v/>
      </c>
      <c r="AA10" s="3" t="s">
        <v>20</v>
      </c>
      <c r="AB10" s="247" t="s">
        <v>3</v>
      </c>
      <c r="AC10" s="64" t="str">
        <f>IF(AD10="-","-",AA10)</f>
        <v>1st</v>
      </c>
      <c r="AD10" s="64" t="str">
        <f>IFERROR(INDEX('Open 2'!B:F,MATCH(AF10,'Open 2'!$F:$F,0),1),"-")</f>
        <v>Melissa Maxwell</v>
      </c>
      <c r="AE10" s="64" t="str">
        <f>IFERROR(INDEX('Open 2'!$B:$F,MATCH(AF10,'Open 2'!$F:$F,0),2),"-")</f>
        <v>Tex</v>
      </c>
      <c r="AF10" s="7">
        <f>IFERROR(SMALL($V$2:$V$286,AH10),"-")</f>
        <v>15.342000025000001</v>
      </c>
      <c r="AG10" s="153">
        <f>IF(AP4&gt;0,AP4,"")</f>
        <v>75.599999999999994</v>
      </c>
      <c r="AH10">
        <v>1</v>
      </c>
      <c r="AI10"/>
      <c r="AJ10"/>
      <c r="AK10" s="234" t="s">
        <v>75</v>
      </c>
      <c r="AL10" s="234"/>
      <c r="AM10" s="234"/>
      <c r="AN10" s="17">
        <f>J11</f>
        <v>27</v>
      </c>
    </row>
    <row r="11" spans="1:46" ht="16.5" thickBot="1">
      <c r="A11" s="18">
        <f>IF(B11="","",Draw!F11)</f>
        <v>9</v>
      </c>
      <c r="B11" s="19" t="str">
        <f>IFERROR(Draw!G11,"")</f>
        <v>Tia Esser</v>
      </c>
      <c r="C11" s="19" t="str">
        <f>IFERROR(Draw!H11,"")</f>
        <v>Ethel</v>
      </c>
      <c r="D11" s="52">
        <v>17.001999999999999</v>
      </c>
      <c r="E11" s="92">
        <v>1E-8</v>
      </c>
      <c r="F11" s="93">
        <f t="shared" si="0"/>
        <v>17.00200001</v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24" t="s">
        <v>77</v>
      </c>
      <c r="I11" s="225"/>
      <c r="J11" s="189">
        <f>COUNTIF('Open 2'!$A$2:$A$286,"&gt;0")+COUNTIF('Open 2'!$A$2:$A$286,"co")+COUNTIF('Open 2'!$A$2:$A$286,"yco")-COUNTIF(D2:D286,"scratch")</f>
        <v>27</v>
      </c>
      <c r="K11" s="50">
        <v>2</v>
      </c>
      <c r="L11" s="230"/>
      <c r="M11" s="30" t="str">
        <f>IF($J$13&lt;"2","",'Open 2'!AC17)</f>
        <v>2nd</v>
      </c>
      <c r="N11" s="20" t="str">
        <f>IF(M11="","",'Open 2'!AD17)</f>
        <v>Morgan Maxwell</v>
      </c>
      <c r="O11" s="20" t="str">
        <f>IF(N11="","",'Open 2'!AE17)</f>
        <v>Buddy</v>
      </c>
      <c r="P11" s="41">
        <f>IF(O11="","",'Open 2'!AF17)</f>
        <v>16.079000019000002</v>
      </c>
      <c r="Q11" s="157">
        <f>AG17</f>
        <v>38.879999999999995</v>
      </c>
      <c r="U11" s="3" t="str">
        <f>IFERROR(VLOOKUP('Open 2'!F11,$AB$3:$AC$7,2,TRUE),"")</f>
        <v>3D</v>
      </c>
      <c r="V11" s="7" t="str">
        <f>IFERROR(IF(U11=$V$1,'Open 2'!F11,""),"")</f>
        <v/>
      </c>
      <c r="W11" s="7" t="str">
        <f>IFERROR(IF(U11=$W$1,'Open 2'!F11,""),"")</f>
        <v/>
      </c>
      <c r="X11" s="7">
        <f>IFERROR(IF(U11=$X$1,'Open 2'!F11,""),"")</f>
        <v>17.00200001</v>
      </c>
      <c r="Y11" s="7" t="str">
        <f>IFERROR(IF($U11=$Y$1,'Open 2'!F11,""),"")</f>
        <v/>
      </c>
      <c r="Z11" s="7" t="str">
        <f>IFERROR(IF(U11=$Z$1,'Open 2'!F11,""),"")</f>
        <v/>
      </c>
      <c r="AA11" s="3" t="s">
        <v>21</v>
      </c>
      <c r="AB11" s="233"/>
      <c r="AC11" s="64" t="str">
        <f>IF(AD11="-","-",AA11)</f>
        <v>2nd</v>
      </c>
      <c r="AD11" s="64" t="str">
        <f>IFERROR(INDEX('Open 2'!B:F,MATCH(AF11,'Open 2'!$F:$F,0),1),"-")</f>
        <v>Mariah Maxwell</v>
      </c>
      <c r="AE11" s="64" t="str">
        <f>IFERROR(INDEX('Open 2'!$B:$F,MATCH(AF11,'Open 2'!$F:$F,0),2),"-")</f>
        <v>My French Firewater</v>
      </c>
      <c r="AF11" s="7">
        <f>IFERROR(SMALL($V$2:$V$286,AH11),"-")</f>
        <v>15.659000009000001</v>
      </c>
      <c r="AG11" s="153">
        <f>IF(AP5&gt;0,AP5,"")</f>
        <v>45.359999999999992</v>
      </c>
      <c r="AH11">
        <v>2</v>
      </c>
      <c r="AI11"/>
      <c r="AJ11"/>
      <c r="AK11" s="234" t="s">
        <v>76</v>
      </c>
      <c r="AL11" s="234"/>
      <c r="AM11" s="234"/>
      <c r="AN11" s="151">
        <v>16</v>
      </c>
    </row>
    <row r="12" spans="1:46" ht="16.5" thickBot="1">
      <c r="A12" s="18">
        <f>IF(B12="","",Draw!F12)</f>
        <v>10</v>
      </c>
      <c r="B12" s="19" t="str">
        <f>IFERROR(Draw!G12,"")</f>
        <v>Shanna Schulz</v>
      </c>
      <c r="C12" s="19" t="str">
        <f>IFERROR(Draw!H12,"")</f>
        <v>Raisen Expectaions</v>
      </c>
      <c r="D12" s="54">
        <v>918.94500000000005</v>
      </c>
      <c r="E12" s="92">
        <v>1.0999999999999999E-8</v>
      </c>
      <c r="F12" s="93">
        <f t="shared" si="0"/>
        <v>918.94500001100005</v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30"/>
      <c r="M12" s="30" t="str">
        <f>IF($J$13&lt;"3","",'Open 2'!AC18)</f>
        <v>3rd</v>
      </c>
      <c r="N12" s="20" t="str">
        <f>IF(M12="","",'Open 2'!AD18)</f>
        <v>Bailey Ard</v>
      </c>
      <c r="O12" s="20" t="str">
        <f>IF(N12="","",'Open 2'!AE18)</f>
        <v>Fruit</v>
      </c>
      <c r="P12" s="41">
        <f>IF(O12="","",'Open 2'!AF18)</f>
        <v>16.101000031999998</v>
      </c>
      <c r="Q12" s="157">
        <f>AG18</f>
        <v>25.92</v>
      </c>
      <c r="U12" s="3" t="str">
        <f>IFERROR(VLOOKUP('Open 2'!F12,$AB$3:$AC$7,2,TRUE),"")</f>
        <v>4D</v>
      </c>
      <c r="V12" s="7" t="str">
        <f>IFERROR(IF(U12=$V$1,'Open 2'!F12,""),"")</f>
        <v/>
      </c>
      <c r="W12" s="7" t="str">
        <f>IFERROR(IF(U12=$W$1,'Open 2'!F12,""),"")</f>
        <v/>
      </c>
      <c r="X12" s="7" t="str">
        <f>IFERROR(IF(U12=$X$1,'Open 2'!F12,""),"")</f>
        <v/>
      </c>
      <c r="Y12" s="7">
        <f>IFERROR(IF($U12=$Y$1,'Open 2'!F12,""),"")</f>
        <v>918.94500001100005</v>
      </c>
      <c r="Z12" s="7" t="str">
        <f>IFERROR(IF(U12=$Z$1,'Open 2'!F12,""),"")</f>
        <v/>
      </c>
      <c r="AA12" s="3" t="s">
        <v>24</v>
      </c>
      <c r="AB12" s="233"/>
      <c r="AC12" s="64" t="str">
        <f>IF(AD12="-","-",AA12)</f>
        <v>3rd</v>
      </c>
      <c r="AD12" s="64" t="str">
        <f>IFERROR(INDEX('Open 2'!B:F,MATCH(AF12,'Open 2'!$F:$F,0),1),"-")</f>
        <v>Barb Preusker</v>
      </c>
      <c r="AE12" s="64" t="str">
        <f>IFERROR(INDEX('Open 2'!$B:$F,MATCH(AF12,'Open 2'!$F:$F,0),2),"-")</f>
        <v>Scooter</v>
      </c>
      <c r="AF12" s="7">
        <f>IFERROR(SMALL($V$2:$V$286,AH12),"-")</f>
        <v>15.666000005000001</v>
      </c>
      <c r="AG12" s="153">
        <f>IF(AP6&gt;0,AP6,"")</f>
        <v>30.24</v>
      </c>
      <c r="AH12">
        <v>3</v>
      </c>
      <c r="AI12"/>
      <c r="AJ12"/>
      <c r="AK12" s="234" t="s">
        <v>79</v>
      </c>
      <c r="AL12" s="234"/>
      <c r="AM12" s="234"/>
      <c r="AN12" s="151">
        <f>(AN10*AN11)+J3</f>
        <v>432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3</v>
      </c>
      <c r="K13" s="50">
        <v>4</v>
      </c>
      <c r="L13" s="230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IFERROR(INDEX('Open 2'!B:F,MATCH(AF13,'Open 2'!$F:$F,0),1),"-")</f>
        <v>-</v>
      </c>
      <c r="AE13" s="64" t="str">
        <f>IFERROR(INDEX('Open 2'!$B:$F,MATCH(AF13,'Open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431.99999999999994</v>
      </c>
    </row>
    <row r="14" spans="1:46" ht="16.5" thickBot="1">
      <c r="A14" s="18">
        <f>IF(B14="","",Draw!F14)</f>
        <v>11</v>
      </c>
      <c r="B14" s="19" t="str">
        <f>IFERROR(Draw!G14,"")</f>
        <v>Brooklyn Chapman</v>
      </c>
      <c r="C14" s="19" t="str">
        <f>IFERROR(Draw!H14,"")</f>
        <v>Tori</v>
      </c>
      <c r="D14" s="51">
        <v>22.946000000000002</v>
      </c>
      <c r="E14" s="92">
        <v>1.3000000000000001E-8</v>
      </c>
      <c r="F14" s="93">
        <f t="shared" si="0"/>
        <v>22.946000013000003</v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31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>4D</v>
      </c>
      <c r="V14" s="7" t="str">
        <f>IFERROR(IF(U14=$V$1,'Open 2'!F14,""),"")</f>
        <v/>
      </c>
      <c r="W14" s="7" t="str">
        <f>IFERROR(IF(U14=$W$1,'Open 2'!F14,""),"")</f>
        <v/>
      </c>
      <c r="X14" s="7" t="str">
        <f>IFERROR(IF(U14=$X$1,'Open 2'!F14,""),"")</f>
        <v/>
      </c>
      <c r="Y14" s="7">
        <f>IFERROR(IF($U14=$Y$1,'Open 2'!F14,""),"")</f>
        <v>22.946000013000003</v>
      </c>
      <c r="Z14" s="7" t="str">
        <f>IFERROR(IF(U14=$Z$1,'Open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>
        <f>IF(B15="","",Draw!F15)</f>
        <v>12</v>
      </c>
      <c r="B15" s="19" t="str">
        <f>IFERROR(Draw!G15,"")</f>
        <v>Theresa Navrkal</v>
      </c>
      <c r="C15" s="19" t="str">
        <f>IFERROR(Draw!H15,"")</f>
        <v>Bid for Zahara</v>
      </c>
      <c r="D15" s="56">
        <v>925.89300000000003</v>
      </c>
      <c r="E15" s="92">
        <v>1.4E-8</v>
      </c>
      <c r="F15" s="93">
        <f t="shared" si="0"/>
        <v>925.89300001399999</v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>4D</v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>
        <f>IFERROR(IF($U15=$Y$1,'Open 2'!F15,""),"")</f>
        <v>925.89300001399999</v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>
        <f>IF(B16="","",Draw!F16)</f>
        <v>13</v>
      </c>
      <c r="B16" s="19" t="str">
        <f>IFERROR(Draw!G16,"")</f>
        <v>Kellie VanDerBrink</v>
      </c>
      <c r="C16" s="19" t="str">
        <f>IFERROR(Draw!H16,"")</f>
        <v>Cowboy</v>
      </c>
      <c r="D16" s="52">
        <v>916.73500000000001</v>
      </c>
      <c r="E16" s="92">
        <v>1.4999999999999999E-8</v>
      </c>
      <c r="F16" s="93">
        <f t="shared" si="0"/>
        <v>916.73500001499997</v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41" t="s">
        <v>5</v>
      </c>
      <c r="M16" s="39" t="str">
        <f>'Open 2'!AC22</f>
        <v>1st</v>
      </c>
      <c r="N16" s="18" t="str">
        <f>'Open 2'!AD22</f>
        <v>Rylee Jennings</v>
      </c>
      <c r="O16" s="18" t="str">
        <f>'Open 2'!AE22</f>
        <v>Ellie</v>
      </c>
      <c r="P16" s="40">
        <f>'Open 2'!AF22</f>
        <v>16.368000007999999</v>
      </c>
      <c r="Q16" s="156">
        <f>AG22</f>
        <v>43.2</v>
      </c>
      <c r="U16" s="3" t="str">
        <f>IFERROR(VLOOKUP('Open 2'!F16,$AB$3:$AC$7,2,TRUE),"")</f>
        <v>4D</v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>
        <f>IFERROR(IF($U16=$Y$1,'Open 2'!F16,""),"")</f>
        <v>916.73500001499997</v>
      </c>
      <c r="Z16" s="7" t="str">
        <f>IFERROR(IF(U16=$Z$1,'Open 2'!F16,""),"")</f>
        <v/>
      </c>
      <c r="AA16" s="3" t="s">
        <v>20</v>
      </c>
      <c r="AB16" s="233" t="s">
        <v>4</v>
      </c>
      <c r="AC16" s="16" t="str">
        <f>IF(AD16="-","-",AA16)</f>
        <v>1st</v>
      </c>
      <c r="AD16" s="16" t="str">
        <f>IFERROR(INDEX('Open 2'!B:F,MATCH(AF16,'Open 2'!F:F,0),1),"-")</f>
        <v>Trinity Chapman</v>
      </c>
      <c r="AE16" s="16" t="str">
        <f>IFERROR(INDEX('Open 2'!B:F,MATCH(AF16,'Open 2'!F:F,0),2),"-")</f>
        <v>Gabby</v>
      </c>
      <c r="AF16" s="4">
        <f>IFERROR(SMALL($W$2:$W$286,AH16),"-")</f>
        <v>15.986000003000001</v>
      </c>
      <c r="AG16" s="154">
        <f>IF(AQ4&gt;0,AQ4,"")</f>
        <v>64.8</v>
      </c>
      <c r="AH16">
        <v>1</v>
      </c>
      <c r="AI16"/>
      <c r="AJ16"/>
    </row>
    <row r="17" spans="1:36">
      <c r="A17" s="18">
        <f>IF(B17="","",Draw!F17)</f>
        <v>14</v>
      </c>
      <c r="B17" s="19" t="str">
        <f>IFERROR(Draw!G17,"")</f>
        <v>Amanda Long</v>
      </c>
      <c r="C17" s="19" t="str">
        <f>IFERROR(Draw!H17,"")</f>
        <v>Jazzy</v>
      </c>
      <c r="D17" s="52">
        <v>17.885999999999999</v>
      </c>
      <c r="E17" s="92">
        <v>1.6000000000000001E-8</v>
      </c>
      <c r="F17" s="93">
        <f t="shared" si="0"/>
        <v>17.886000016000001</v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42"/>
      <c r="M17" s="30" t="str">
        <f>IF($J$13&lt;"2","",'Open 2'!AC23)</f>
        <v>2nd</v>
      </c>
      <c r="N17" s="20" t="str">
        <f>IF(M17="","",'Open 2'!AD23)</f>
        <v>Mike Boomgarden</v>
      </c>
      <c r="O17" s="20" t="str">
        <f>IF(N17="","",'Open 2'!AE23)</f>
        <v>Lucy</v>
      </c>
      <c r="P17" s="41">
        <f>IF(O17="","",'Open 2'!AF23)</f>
        <v>16.396000025999999</v>
      </c>
      <c r="Q17" s="157">
        <f>AG23</f>
        <v>25.92</v>
      </c>
      <c r="U17" s="3" t="str">
        <f>IFERROR(VLOOKUP('Open 2'!F17,$AB$3:$AC$7,2,TRUE),"")</f>
        <v>4D</v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>
        <f>IFERROR(IF($U17=$Y$1,'Open 2'!F17,""),"")</f>
        <v>17.886000016000001</v>
      </c>
      <c r="Z17" s="7" t="str">
        <f>IFERROR(IF(U17=$Z$1,'Open 2'!F17,""),"")</f>
        <v/>
      </c>
      <c r="AA17" s="3" t="s">
        <v>21</v>
      </c>
      <c r="AB17" s="233"/>
      <c r="AC17" s="16" t="str">
        <f>IF(AD17="-","-",AA17)</f>
        <v>2nd</v>
      </c>
      <c r="AD17" s="16" t="str">
        <f>IFERROR(INDEX('Open 2'!B:F,MATCH(AF17,'Open 2'!F:F,0),1),"-")</f>
        <v>Morgan Maxwell</v>
      </c>
      <c r="AE17" s="16" t="str">
        <f>IFERROR(INDEX('Open 2'!B:F,MATCH(AF17,'Open 2'!F:F,0),2),"-")</f>
        <v>Buddy</v>
      </c>
      <c r="AF17" s="4">
        <f>IFERROR(SMALL($W$2:$W$286,AH17),"-")</f>
        <v>16.079000019000002</v>
      </c>
      <c r="AG17" s="154">
        <f>IF(AQ5&gt;0,AQ5,"")</f>
        <v>38.879999999999995</v>
      </c>
      <c r="AH17">
        <v>2</v>
      </c>
      <c r="AI17"/>
      <c r="AJ17"/>
    </row>
    <row r="18" spans="1:36" ht="16.5" thickBot="1">
      <c r="A18" s="18">
        <f>IF(B18="","",Draw!F18)</f>
        <v>15</v>
      </c>
      <c r="B18" s="19" t="str">
        <f>IFERROR(Draw!G18,"")</f>
        <v xml:space="preserve">Kaylee Stabe </v>
      </c>
      <c r="C18" s="19" t="str">
        <f>IFERROR(Draw!H18,"")</f>
        <v>Ticket</v>
      </c>
      <c r="D18" s="53">
        <v>919.19600000000003</v>
      </c>
      <c r="E18" s="92">
        <v>1.7E-8</v>
      </c>
      <c r="F18" s="93">
        <f t="shared" si="0"/>
        <v>919.19600001700007</v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42"/>
      <c r="M18" s="30" t="str">
        <f>IF($J$13&lt;"3","",'Open 2'!AC24)</f>
        <v>3rd</v>
      </c>
      <c r="N18" s="20" t="str">
        <f>IF(M18="","",'Open 2'!AD24)</f>
        <v>Kris Lammers</v>
      </c>
      <c r="O18" s="20" t="str">
        <f>IF(N18="","",'Open 2'!AE24)</f>
        <v>Sawyer</v>
      </c>
      <c r="P18" s="41">
        <f>IF(O18="","",'Open 2'!AF24)</f>
        <v>16.420000027</v>
      </c>
      <c r="Q18" s="157">
        <f>AG24</f>
        <v>17.28</v>
      </c>
      <c r="U18" s="3" t="str">
        <f>IFERROR(VLOOKUP('Open 2'!F18,$AB$3:$AC$7,2,TRUE),"")</f>
        <v>4D</v>
      </c>
      <c r="V18" s="7" t="str">
        <f>IFERROR(IF(U18=$V$1,'Open 2'!F18,""),"")</f>
        <v/>
      </c>
      <c r="W18" s="7" t="str">
        <f>IFERROR(IF(U18=$W$1,'Open 2'!F18,""),"")</f>
        <v/>
      </c>
      <c r="X18" s="7" t="str">
        <f>IFERROR(IF(U18=$X$1,'Open 2'!F18,""),"")</f>
        <v/>
      </c>
      <c r="Y18" s="7">
        <f>IFERROR(IF($U18=$Y$1,'Open 2'!F18,""),"")</f>
        <v>919.19600001700007</v>
      </c>
      <c r="Z18" s="7" t="str">
        <f>IFERROR(IF(U18=$Z$1,'Open 2'!F18,""),"")</f>
        <v/>
      </c>
      <c r="AA18" s="3" t="s">
        <v>24</v>
      </c>
      <c r="AB18" s="233"/>
      <c r="AC18" s="16" t="str">
        <f>IF(AD18="-","-",AA18)</f>
        <v>3rd</v>
      </c>
      <c r="AD18" s="16" t="str">
        <f>IFERROR(INDEX('Open 2'!B:F,MATCH(AF18,'Open 2'!F:F,0),1),"-")</f>
        <v>Bailey Ard</v>
      </c>
      <c r="AE18" s="16" t="str">
        <f>IFERROR(INDEX('Open 2'!B:F,MATCH(AF18,'Open 2'!F:F,0),2),"-")</f>
        <v>Fruit</v>
      </c>
      <c r="AF18" s="4">
        <f>IFERROR(SMALL($W$2:$W$286,AH18),"-")</f>
        <v>16.101000031999998</v>
      </c>
      <c r="AG18" s="154">
        <f>IF(AQ6&gt;0,AQ6,"")</f>
        <v>25.92</v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42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33"/>
      <c r="AC19" s="16" t="str">
        <f>IF(AD19="-","-",AA19)</f>
        <v>4th</v>
      </c>
      <c r="AD19" s="16" t="str">
        <f>IFERROR(INDEX('Open 2'!B:F,MATCH(AF19,'Open 2'!F:F,0),1),"-")</f>
        <v>Jordan Matthews</v>
      </c>
      <c r="AE19" s="16" t="str">
        <f>IFERROR(INDEX('Open 2'!B:F,MATCH(AF19,'Open 2'!F:F,0),2),"-")</f>
        <v>Houey</v>
      </c>
      <c r="AF19" s="4">
        <f>IFERROR(SMALL($W$2:$W$286,AH19),"-")</f>
        <v>16.139000022999998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>
        <f>IF(B20="","",Draw!F20)</f>
        <v>16</v>
      </c>
      <c r="B20" s="19" t="str">
        <f>IFERROR(Draw!G20,"")</f>
        <v>Morgan Maxwell</v>
      </c>
      <c r="C20" s="19" t="str">
        <f>IFERROR(Draw!H20,"")</f>
        <v>Buddy</v>
      </c>
      <c r="D20" s="51">
        <v>16.079000000000001</v>
      </c>
      <c r="E20" s="92">
        <v>1.9000000000000001E-8</v>
      </c>
      <c r="F20" s="93">
        <f t="shared" si="0"/>
        <v>16.079000019000002</v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43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>2D</v>
      </c>
      <c r="V20" s="7" t="str">
        <f>IFERROR(IF(U20=$V$1,'Open 2'!F20,""),"")</f>
        <v/>
      </c>
      <c r="W20" s="7">
        <f>IFERROR(IF(U20=$W$1,'Open 2'!F20,""),"")</f>
        <v>16.079000019000002</v>
      </c>
      <c r="X20" s="7" t="str">
        <f>IFERROR(IF(U20=$X$1,'Open 2'!F20,""),"")</f>
        <v/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33"/>
      <c r="AC20" s="16" t="str">
        <f>IF(AD20="-","-",AA20)</f>
        <v>5th</v>
      </c>
      <c r="AD20" s="16" t="str">
        <f>IFERROR(INDEX('Open 2'!B:F,MATCH(AF20,'Open 2'!F:F,0),1),"-")</f>
        <v>Kamber Warne</v>
      </c>
      <c r="AE20" s="16" t="str">
        <f>IFERROR(INDEX('Open 2'!B:F,MATCH(AF20,'Open 2'!F:F,0),2),"-")</f>
        <v>Scooters Maydays</v>
      </c>
      <c r="AF20" s="4">
        <f>IFERROR(SMALL($W$2:$W$286,AH20),"-")</f>
        <v>16.155000002000001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>
        <f>IF(B21="","",Draw!F21)</f>
        <v>17</v>
      </c>
      <c r="B21" s="19" t="str">
        <f>IFERROR(Draw!G21,"")</f>
        <v>Monica Ensminger</v>
      </c>
      <c r="C21" s="19" t="str">
        <f>IFERROR(Draw!H21,"")</f>
        <v>Clyde</v>
      </c>
      <c r="D21" s="52">
        <v>936.45100000000002</v>
      </c>
      <c r="E21" s="92">
        <v>2E-8</v>
      </c>
      <c r="F21" s="93">
        <f t="shared" si="0"/>
        <v>936.45100002000004</v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>4D</v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>
        <f>IFERROR(IF($U21=$Y$1,'Open 2'!F21,""),"")</f>
        <v>936.45100002000004</v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>
        <f>IF(B22="","",Draw!F22)</f>
        <v>18</v>
      </c>
      <c r="B22" s="19" t="str">
        <f>IFERROR(Draw!G22,"")</f>
        <v>Alison West</v>
      </c>
      <c r="C22" s="19" t="str">
        <f>IFERROR(Draw!H22,"")</f>
        <v>Dynamic Dynamite</v>
      </c>
      <c r="D22" s="52">
        <v>22.725999999999999</v>
      </c>
      <c r="E22" s="92">
        <v>2.0999999999999999E-8</v>
      </c>
      <c r="F22" s="93">
        <f t="shared" si="0"/>
        <v>22.726000021000001</v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44" t="s">
        <v>6</v>
      </c>
      <c r="M22" s="39" t="str">
        <f>'Open 2'!AC28</f>
        <v>1st</v>
      </c>
      <c r="N22" s="18" t="str">
        <f>'Open 2'!AD28</f>
        <v>Amanda Long</v>
      </c>
      <c r="O22" s="18" t="str">
        <f>'Open 2'!AE28</f>
        <v>Jazzy</v>
      </c>
      <c r="P22" s="40">
        <f>'Open 2'!AF28</f>
        <v>17.886000016000001</v>
      </c>
      <c r="Q22" s="156">
        <f>AG28</f>
        <v>32.4</v>
      </c>
      <c r="U22" s="3" t="str">
        <f>IFERROR(VLOOKUP('Open 2'!F22,$AB$3:$AC$7,2,TRUE),"")</f>
        <v>4D</v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>
        <f>IFERROR(IF($U22=$Y$1,'Open 2'!F22,""),"")</f>
        <v>22.726000021000001</v>
      </c>
      <c r="Z22" s="7" t="str">
        <f>IFERROR(IF(U22=$Z$1,'Open 2'!F22,""),"")</f>
        <v/>
      </c>
      <c r="AA22" s="3" t="s">
        <v>20</v>
      </c>
      <c r="AB22" s="233" t="s">
        <v>5</v>
      </c>
      <c r="AC22" s="16" t="str">
        <f>IF(AD22="-","-","1st")</f>
        <v>1st</v>
      </c>
      <c r="AD22" s="16" t="str">
        <f>IFERROR(INDEX('Open 2'!B:F,MATCH(AF22,'Open 2'!F:F,0),1),"-")</f>
        <v>Rylee Jennings</v>
      </c>
      <c r="AE22" s="16" t="str">
        <f>IFERROR(INDEX('Open 2'!B:F,MATCH(AF22,'Open 2'!F:F,0),2),"-")</f>
        <v>Ellie</v>
      </c>
      <c r="AF22" s="4">
        <f>IFERROR(SMALL($X$2:$X$286,AH22),"-")</f>
        <v>16.368000007999999</v>
      </c>
      <c r="AG22" s="154">
        <f>IF(AR4&gt;0,AR4,"")</f>
        <v>43.2</v>
      </c>
      <c r="AH22">
        <v>1</v>
      </c>
      <c r="AI22"/>
      <c r="AJ22"/>
    </row>
    <row r="23" spans="1:36">
      <c r="A23" s="18">
        <f>IF(B23="","",Draw!F23)</f>
        <v>19</v>
      </c>
      <c r="B23" s="19" t="str">
        <f>IFERROR(Draw!G23,"")</f>
        <v>Sami Schumacher</v>
      </c>
      <c r="C23" s="19" t="str">
        <f>IFERROR(Draw!H23,"")</f>
        <v>Lilly</v>
      </c>
      <c r="D23" s="52">
        <v>17.149000000000001</v>
      </c>
      <c r="E23" s="92">
        <v>2.1999999999999998E-8</v>
      </c>
      <c r="F23" s="93">
        <f t="shared" si="0"/>
        <v>17.149000021999999</v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45"/>
      <c r="M23" s="30" t="str">
        <f>IF($J$13&lt;"2","",'Open 2'!AC29)</f>
        <v>2nd</v>
      </c>
      <c r="N23" s="20" t="str">
        <f>IF(M23="","",'Open 2'!AD29)</f>
        <v>Shari Kennedy</v>
      </c>
      <c r="O23" s="20" t="str">
        <f>IF(N23="","",'Open 2'!AE29)</f>
        <v>Martini</v>
      </c>
      <c r="P23" s="41">
        <f>IF(O23="","",'Open 2'!AF29)</f>
        <v>18.640000001000001</v>
      </c>
      <c r="Q23" s="157">
        <f>AG29</f>
        <v>19.439999999999998</v>
      </c>
      <c r="U23" s="3" t="str">
        <f>IFERROR(VLOOKUP('Open 2'!F23,$AB$3:$AC$7,2,TRUE),"")</f>
        <v>3D</v>
      </c>
      <c r="V23" s="7" t="str">
        <f>IFERROR(IF(U23=$V$1,'Open 2'!F23,""),"")</f>
        <v/>
      </c>
      <c r="W23" s="7" t="str">
        <f>IFERROR(IF(U23=$W$1,'Open 2'!F23,""),"")</f>
        <v/>
      </c>
      <c r="X23" s="7">
        <f>IFERROR(IF(U23=$X$1,'Open 2'!F23,""),"")</f>
        <v>17.149000021999999</v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33"/>
      <c r="AC23" s="16" t="str">
        <f>IF(AD23="-","-","2nd")</f>
        <v>2nd</v>
      </c>
      <c r="AD23" s="16" t="str">
        <f>IFERROR(INDEX('Open 2'!B:F,MATCH(AF23,'Open 2'!F:F,0),1),"-")</f>
        <v>Mike Boomgarden</v>
      </c>
      <c r="AE23" s="16" t="str">
        <f>IFERROR(INDEX('Open 2'!B:F,MATCH(AF23,'Open 2'!F:F,0),2),"-")</f>
        <v>Lucy</v>
      </c>
      <c r="AF23" s="4">
        <f>IFERROR(SMALL($X$2:$X$286,AH23),"-")</f>
        <v>16.396000025999999</v>
      </c>
      <c r="AG23" s="154">
        <f>IF(AR5&gt;0,AR5,"")</f>
        <v>25.92</v>
      </c>
      <c r="AH23">
        <v>2</v>
      </c>
      <c r="AI23"/>
      <c r="AJ23"/>
    </row>
    <row r="24" spans="1:36">
      <c r="A24" s="18">
        <f>IF(B24="","",Draw!F24)</f>
        <v>20</v>
      </c>
      <c r="B24" s="19" t="str">
        <f>IFERROR(Draw!G24,"")</f>
        <v>Jordan Matthews</v>
      </c>
      <c r="C24" s="19" t="str">
        <f>IFERROR(Draw!H24,"")</f>
        <v>Houey</v>
      </c>
      <c r="D24" s="54">
        <v>16.138999999999999</v>
      </c>
      <c r="E24" s="92">
        <v>2.3000000000000001E-8</v>
      </c>
      <c r="F24" s="93">
        <f t="shared" si="0"/>
        <v>16.139000022999998</v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45"/>
      <c r="M24" s="30" t="str">
        <f>IF($J$13&lt;"3","",'Open 2'!AC30)</f>
        <v>3rd</v>
      </c>
      <c r="N24" s="20" t="str">
        <f>IF(M24="","",'Open 2'!AD30)</f>
        <v>Rochele Chapman</v>
      </c>
      <c r="O24" s="20" t="str">
        <f>IF(N24="","",'Open 2'!AE30)</f>
        <v>Fancy</v>
      </c>
      <c r="P24" s="41">
        <f>IF(O24="","",'Open 2'!AF30)</f>
        <v>19.544000028999999</v>
      </c>
      <c r="Q24" s="157">
        <f>AG30</f>
        <v>12.96</v>
      </c>
      <c r="U24" s="3" t="str">
        <f>IFERROR(VLOOKUP('Open 2'!F24,$AB$3:$AC$7,2,TRUE),"")</f>
        <v>2D</v>
      </c>
      <c r="V24" s="7" t="str">
        <f>IFERROR(IF(U24=$V$1,'Open 2'!F24,""),"")</f>
        <v/>
      </c>
      <c r="W24" s="7">
        <f>IFERROR(IF(U24=$W$1,'Open 2'!F24,""),"")</f>
        <v>16.139000022999998</v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33"/>
      <c r="AC24" s="16" t="str">
        <f>IF(AD24="-","-","3rd")</f>
        <v>3rd</v>
      </c>
      <c r="AD24" s="16" t="str">
        <f>IFERROR(INDEX('Open 2'!B:F,MATCH(AF24,'Open 2'!F:F,0),1),"-")</f>
        <v>Kris Lammers</v>
      </c>
      <c r="AE24" s="16" t="str">
        <f>IFERROR(INDEX('Open 2'!B:F,MATCH(AF24,'Open 2'!F:F,0),2),"-")</f>
        <v>Sawyer</v>
      </c>
      <c r="AF24" s="4">
        <f>IFERROR(SMALL($X$2:$X$286,AH24),"-")</f>
        <v>16.420000027</v>
      </c>
      <c r="AG24" s="154">
        <f>IF(AR6&gt;0,AR6,"")</f>
        <v>17.28</v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45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33"/>
      <c r="AC25" s="16" t="str">
        <f>IF(AD25="-","-","4th")</f>
        <v>4th</v>
      </c>
      <c r="AD25" s="16" t="str">
        <f>IFERROR(INDEX('Open 2'!B:F,MATCH(AF25,'Open 2'!F:F,0),1),"-")</f>
        <v>Shari Kennedy</v>
      </c>
      <c r="AE25" s="16" t="str">
        <f>IFERROR(INDEX('Open 2'!B:F,MATCH(AF25,'Open 2'!F:F,0),2),"-")</f>
        <v>Mosey</v>
      </c>
      <c r="AF25" s="4">
        <f>IFERROR(SMALL($X$2:$X$286,AH25),"-")</f>
        <v>16.616000030999999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>
        <f>IF(B26="","",Draw!F26)</f>
        <v>21</v>
      </c>
      <c r="B26" s="19" t="str">
        <f>IFERROR(Draw!G26,"")</f>
        <v>Melissa Maxwell</v>
      </c>
      <c r="C26" s="19" t="str">
        <f>IFERROR(Draw!H26,"")</f>
        <v>Tex</v>
      </c>
      <c r="D26" s="143">
        <v>15.342000000000001</v>
      </c>
      <c r="E26" s="92">
        <v>2.4999999999999999E-8</v>
      </c>
      <c r="F26" s="93">
        <f t="shared" si="0"/>
        <v>15.342000025000001</v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46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>1D</v>
      </c>
      <c r="V26" s="7">
        <f>IFERROR(IF(U26=$V$1,'Open 2'!F26,""),"")</f>
        <v>15.342000025000001</v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33"/>
      <c r="AC26" s="16" t="str">
        <f>IF(AD26="-","-","5th")</f>
        <v>5th</v>
      </c>
      <c r="AD26" s="16" t="str">
        <f>IFERROR(INDEX('Open 2'!B:F,MATCH(AF26,'Open 2'!F:F,0),1),"-")</f>
        <v>Sara Steiner</v>
      </c>
      <c r="AE26" s="16" t="str">
        <f>IFERROR(INDEX('Open 2'!B:F,MATCH(AF26,'Open 2'!F:F,0),2),"-")</f>
        <v>Smart Frosted Slate</v>
      </c>
      <c r="AF26" s="4">
        <f>IFERROR(SMALL($X$2:$X$286,AH26),"-")</f>
        <v>16.670000004000002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>
        <f>IF(B27="","",Draw!F27)</f>
        <v>22</v>
      </c>
      <c r="B27" s="19" t="str">
        <f>IFERROR(Draw!G27,"")</f>
        <v>Mike Boomgarden</v>
      </c>
      <c r="C27" s="19" t="str">
        <f>IFERROR(Draw!H27,"")</f>
        <v>Lucy</v>
      </c>
      <c r="D27" s="52">
        <v>16.396000000000001</v>
      </c>
      <c r="E27" s="92">
        <v>2.6000000000000001E-8</v>
      </c>
      <c r="F27" s="93">
        <f t="shared" si="0"/>
        <v>16.396000025999999</v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>3D</v>
      </c>
      <c r="V27" s="7" t="str">
        <f>IFERROR(IF(U27=$V$1,'Open 2'!F27,""),"")</f>
        <v/>
      </c>
      <c r="W27" s="7" t="str">
        <f>IFERROR(IF(U27=$W$1,'Open 2'!F27,""),"")</f>
        <v/>
      </c>
      <c r="X27" s="7">
        <f>IFERROR(IF(U27=$X$1,'Open 2'!F27,""),"")</f>
        <v>16.396000025999999</v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>
        <f>IF(B28="","",Draw!F28)</f>
        <v>23</v>
      </c>
      <c r="B28" s="19" t="str">
        <f>IFERROR(Draw!G28,"")</f>
        <v>Kris Lammers</v>
      </c>
      <c r="C28" s="19" t="str">
        <f>IFERROR(Draw!H28,"")</f>
        <v>Sawyer</v>
      </c>
      <c r="D28" s="51">
        <v>16.420000000000002</v>
      </c>
      <c r="E28" s="92">
        <v>2.7E-8</v>
      </c>
      <c r="F28" s="93">
        <f t="shared" si="0"/>
        <v>16.420000027</v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35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>3D</v>
      </c>
      <c r="V28" s="7" t="str">
        <f>IFERROR(IF(U28=$V$1,'Open 2'!F28,""),"")</f>
        <v/>
      </c>
      <c r="W28" s="7" t="str">
        <f>IFERROR(IF(U28=$W$1,'Open 2'!F28,""),"")</f>
        <v/>
      </c>
      <c r="X28" s="7">
        <f>IFERROR(IF(U28=$X$1,'Open 2'!F28,""),"")</f>
        <v>16.420000027</v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33" t="s">
        <v>6</v>
      </c>
      <c r="AC28" s="16" t="str">
        <f>IF(AD28="-","-","1st")</f>
        <v>1st</v>
      </c>
      <c r="AD28" s="16" t="str">
        <f>IFERROR(INDEX('Open 2'!B:F,MATCH(AF28,'Open 2'!F:F,0),1),"-")</f>
        <v>Amanda Long</v>
      </c>
      <c r="AE28" s="16" t="str">
        <f>IFERROR(INDEX('Open 2'!B:F,MATCH(AF28,'Open 2'!F:F,0),2),"-")</f>
        <v>Jazzy</v>
      </c>
      <c r="AF28" s="4">
        <f>IFERROR(IF(SMALL($Y$2:$Y$286,AH28)&lt;900,SMALL($Y$2:$Y$286,AH28),"-"),"-")</f>
        <v>17.886000016000001</v>
      </c>
      <c r="AG28" s="154">
        <f>IF(AS4&gt;0,AS4,"")</f>
        <v>32.4</v>
      </c>
      <c r="AH28">
        <v>1</v>
      </c>
      <c r="AI28"/>
      <c r="AJ28"/>
    </row>
    <row r="29" spans="1:36">
      <c r="A29" s="18">
        <f>IF(B29="","",Draw!F29)</f>
        <v>24</v>
      </c>
      <c r="B29" s="19" t="str">
        <f>IFERROR(Draw!G29,"")</f>
        <v>Brenda Deters</v>
      </c>
      <c r="C29" s="19" t="str">
        <f>IFERROR(Draw!H29,"")</f>
        <v>Fantastic French Fling</v>
      </c>
      <c r="D29" s="52">
        <v>939.43799999999999</v>
      </c>
      <c r="E29" s="92">
        <v>2.7999999999999999E-8</v>
      </c>
      <c r="F29" s="93">
        <f t="shared" si="0"/>
        <v>939.43800002800003</v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36"/>
      <c r="M29" s="30" t="str">
        <f>IF($J$13&lt;"2","",'Open 2'!AC35)</f>
        <v>-</v>
      </c>
      <c r="N29" s="20" t="str">
        <f>IF(M29="","",'Open 2'!AD35)</f>
        <v>-</v>
      </c>
      <c r="O29" s="20" t="str">
        <f>IF(N29="","",'Open 2'!AE35)</f>
        <v>-</v>
      </c>
      <c r="P29" s="41" t="str">
        <f>IF(O29="","",'Open 2'!AF35)</f>
        <v>-</v>
      </c>
      <c r="Q29" s="157"/>
      <c r="U29" s="3" t="str">
        <f>IFERROR(VLOOKUP('Open 2'!F29,$AB$3:$AC$7,2,TRUE),"")</f>
        <v>4D</v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>
        <f>IFERROR(IF($U29=$Y$1,'Open 2'!F29,""),"")</f>
        <v>939.43800002800003</v>
      </c>
      <c r="Z29" s="7" t="str">
        <f>IFERROR(IF(U29=$Z$1,'Open 2'!F29,""),"")</f>
        <v/>
      </c>
      <c r="AA29" s="3" t="s">
        <v>21</v>
      </c>
      <c r="AB29" s="233"/>
      <c r="AC29" s="16" t="str">
        <f>IF(AD29="-","-","2nd")</f>
        <v>2nd</v>
      </c>
      <c r="AD29" s="16" t="str">
        <f>IFERROR(INDEX('Open 2'!B:F,MATCH(AF29,'Open 2'!F:F,0),1),"-")</f>
        <v>Shari Kennedy</v>
      </c>
      <c r="AE29" s="16" t="str">
        <f>IFERROR(INDEX('Open 2'!B:F,MATCH(AF29,'Open 2'!F:F,0),2),"-")</f>
        <v>Martini</v>
      </c>
      <c r="AF29" s="4">
        <f>IFERROR(IF(SMALL($Y$2:$Y$286,AH29)&lt;900,SMALL($Y$2:$Y$286,AH29),"-"),"-")</f>
        <v>18.640000001000001</v>
      </c>
      <c r="AG29" s="154">
        <f>IF(AS5&gt;0,AS5,"")</f>
        <v>19.439999999999998</v>
      </c>
      <c r="AH29">
        <v>2</v>
      </c>
      <c r="AI29"/>
      <c r="AJ29"/>
    </row>
    <row r="30" spans="1:36">
      <c r="A30" s="18">
        <f>IF(B30="","",Draw!F30)</f>
        <v>25</v>
      </c>
      <c r="B30" s="19" t="str">
        <f>IFERROR(Draw!G30,"")</f>
        <v>Rochele Chapman</v>
      </c>
      <c r="C30" s="19" t="str">
        <f>IFERROR(Draw!H30,"")</f>
        <v>Fancy</v>
      </c>
      <c r="D30" s="54">
        <v>19.544</v>
      </c>
      <c r="E30" s="92">
        <v>2.9000000000000002E-8</v>
      </c>
      <c r="F30" s="93">
        <f t="shared" si="0"/>
        <v>19.544000028999999</v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36"/>
      <c r="M30" s="30" t="str">
        <f>IF($J$13&lt;"3","",'Open 2'!AC36)</f>
        <v>-</v>
      </c>
      <c r="N30" s="20" t="str">
        <f>IF(M30="","",'Open 2'!AD36)</f>
        <v>-</v>
      </c>
      <c r="O30" s="20" t="str">
        <f>IF(N30="","",'Open 2'!AE36)</f>
        <v>-</v>
      </c>
      <c r="P30" s="41" t="str">
        <f>IF(O30="","",'Open 2'!AF36)</f>
        <v>-</v>
      </c>
      <c r="Q30" s="157"/>
      <c r="U30" s="3" t="str">
        <f>IFERROR(VLOOKUP('Open 2'!F30,$AB$3:$AC$7,2,TRUE),"")</f>
        <v>4D</v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>
        <f>IFERROR(IF($U30=$Y$1,'Open 2'!F30,""),"")</f>
        <v>19.544000028999999</v>
      </c>
      <c r="Z30" s="7" t="str">
        <f>IFERROR(IF(U30=$Z$1,'Open 2'!F30,""),"")</f>
        <v/>
      </c>
      <c r="AA30" s="3" t="s">
        <v>24</v>
      </c>
      <c r="AB30" s="233"/>
      <c r="AC30" s="16" t="str">
        <f>IF(AD30="-","-","3rd")</f>
        <v>3rd</v>
      </c>
      <c r="AD30" s="16" t="str">
        <f>IFERROR(INDEX('Open 2'!B:F,MATCH(AF30,'Open 2'!F:F,0),1),"-")</f>
        <v>Rochele Chapman</v>
      </c>
      <c r="AE30" s="16" t="str">
        <f>IFERROR(INDEX('Open 2'!B:F,MATCH(AF30,'Open 2'!F:F,0),2),"-")</f>
        <v>Fancy</v>
      </c>
      <c r="AF30" s="4">
        <f>IFERROR(IF(SMALL($Y$2:$Y$286,AH30)&lt;900,SMALL($Y$2:$Y$286,AH30),"-"),"-")</f>
        <v>19.544000028999999</v>
      </c>
      <c r="AG30" s="154">
        <f>IF(AS6&gt;0,AS6,"")</f>
        <v>12.96</v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36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33"/>
      <c r="AC31" s="16" t="str">
        <f>IF(AD31="-","-","4th")</f>
        <v>4th</v>
      </c>
      <c r="AD31" s="16" t="str">
        <f>IFERROR(INDEX('Open 2'!B:F,MATCH(AF31,'Open 2'!F:F,0),1),"-")</f>
        <v>Alison West</v>
      </c>
      <c r="AE31" s="16" t="str">
        <f>IFERROR(INDEX('Open 2'!B:F,MATCH(AF31,'Open 2'!F:F,0),2),"-")</f>
        <v>Dynamic Dynamite</v>
      </c>
      <c r="AF31" s="4">
        <f>IFERROR(IF(SMALL($Y$2:$Y$286,AH31)&lt;900,SMALL($Y$2:$Y$286,AH31),"-"),"-")</f>
        <v>22.726000021000001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>
        <f>IF(B32="","",Draw!F32)</f>
        <v>26</v>
      </c>
      <c r="B32" s="19" t="str">
        <f>IFERROR(Draw!G32,"")</f>
        <v>Shari Kennedy</v>
      </c>
      <c r="C32" s="19" t="str">
        <f>IFERROR(Draw!H32,"")</f>
        <v>Mosey</v>
      </c>
      <c r="D32" s="53">
        <v>16.616</v>
      </c>
      <c r="E32" s="92">
        <v>3.1E-8</v>
      </c>
      <c r="F32" s="93">
        <f t="shared" si="0"/>
        <v>16.616000030999999</v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37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>3D</v>
      </c>
      <c r="V32" s="7" t="str">
        <f>IFERROR(IF(U32=$V$1,'Open 2'!F32,""),"")</f>
        <v/>
      </c>
      <c r="W32" s="7" t="str">
        <f>IFERROR(IF(U32=$W$1,'Open 2'!F32,""),"")</f>
        <v/>
      </c>
      <c r="X32" s="7">
        <f>IFERROR(IF(U32=$X$1,'Open 2'!F32,""),"")</f>
        <v>16.616000030999999</v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33"/>
      <c r="AC32" s="16" t="str">
        <f>IF(AD32="-","-","5th")</f>
        <v>5th</v>
      </c>
      <c r="AD32" s="16" t="str">
        <f>IFERROR(INDEX('Open 2'!B:F,MATCH(AF32,'Open 2'!F:F,0),1),"-")</f>
        <v>Brooklyn Chapman</v>
      </c>
      <c r="AE32" s="16" t="str">
        <f>IFERROR(INDEX('Open 2'!B:F,MATCH(AF32,'Open 2'!F:F,0),2),"-")</f>
        <v>Tori</v>
      </c>
      <c r="AF32" s="4">
        <f>IFERROR(IF(SMALL($Y$2:$Y$286,AH32)&lt;900,SMALL($Y$2:$Y$286,AH32),"-"),"-")</f>
        <v>22.946000013000003</v>
      </c>
      <c r="AG32" s="154" t="str">
        <f>IF(AS8&gt;0,AS8,"")</f>
        <v/>
      </c>
      <c r="AH32">
        <v>5</v>
      </c>
      <c r="AI32"/>
      <c r="AJ32"/>
    </row>
    <row r="33" spans="1:36">
      <c r="A33" s="18">
        <f>IF(B33="","",Draw!F33)</f>
        <v>27</v>
      </c>
      <c r="B33" s="19" t="str">
        <f>IFERROR(Draw!G33,"")</f>
        <v>Bailey Ard</v>
      </c>
      <c r="C33" s="19" t="str">
        <f>IFERROR(Draw!H33,"")</f>
        <v>Fruit</v>
      </c>
      <c r="D33" s="52">
        <v>16.100999999999999</v>
      </c>
      <c r="E33" s="92">
        <v>3.2000000000000002E-8</v>
      </c>
      <c r="F33" s="93">
        <f t="shared" si="0"/>
        <v>16.101000031999998</v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>2D</v>
      </c>
      <c r="V33" s="7" t="str">
        <f>IFERROR(IF(U33=$V$1,'Open 2'!F33,""),"")</f>
        <v/>
      </c>
      <c r="W33" s="7">
        <f>IFERROR(IF(U33=$W$1,'Open 2'!F33,""),"")</f>
        <v>16.101000031999998</v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7"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  <mergeCell ref="H3:I3"/>
    <mergeCell ref="L4:L8"/>
    <mergeCell ref="L10:L14"/>
    <mergeCell ref="AB10:AB14"/>
    <mergeCell ref="AK10:AM10"/>
    <mergeCell ref="AK11:AM11"/>
    <mergeCell ref="AK12:AM12"/>
    <mergeCell ref="H11:I11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tabSelected="1" workbookViewId="0">
      <pane ySplit="1" topLeftCell="A7" activePane="bottomLeft" state="frozen"/>
      <selection pane="bottomLeft" activeCell="K28" sqref="K28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2'!$A:$F,MATCH('Open 2 Results'!$E2,'Open 2'!$F:$F,0),1)&gt;0,INDEX('Open 2'!$A:$F,MATCH('Open 2 Results'!$E2,'Open 2'!$F:$F,0),1),""),"")</f>
        <v>21</v>
      </c>
      <c r="B2" s="84" t="str">
        <f>IFERROR(IF(INDEX('Open 2'!$A:$F,MATCH('Open 2 Results'!$E2,'Open 2'!$F:$F,0),2)&gt;0,INDEX('Open 2'!$A:$F,MATCH('Open 2 Results'!$E2,'Open 2'!$F:$F,0),2),""),"")</f>
        <v>Melissa Maxwell</v>
      </c>
      <c r="C2" s="84" t="str">
        <f>IFERROR(IF(INDEX('Open 2'!$A:$F,MATCH('Open 2 Results'!$E2,'Open 2'!$F:$F,0),3)&gt;0,INDEX('Open 2'!$A:$F,MATCH('Open 2 Results'!$E2,'Open 2'!$F:$F,0),3),""),"")</f>
        <v>Tex</v>
      </c>
      <c r="D2" s="85">
        <f>IFERROR(IF(AND(SMALL('Open 2'!F:F,L2)&gt;1000,SMALL('Open 2'!F:F,L2)&lt;3000),"nt",IF(SMALL('Open 2'!F:F,L2)&gt;3000,"",SMALL('Open 2'!F:F,L2))),"")</f>
        <v>15.342000025000001</v>
      </c>
      <c r="E2" s="115">
        <f>IF(D2="nt",IFERROR(SMALL('Open 2'!F:F,L2),""),IF(D2&gt;3000,"",IFERROR(SMALL('Open 2'!F:F,L2),"")))</f>
        <v>15.342000025000001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>
        <v>5</v>
      </c>
      <c r="K2" s="121"/>
      <c r="L2" s="24">
        <v>1</v>
      </c>
    </row>
    <row r="3" spans="1:12">
      <c r="A3" s="18">
        <f>IFERROR(IF(INDEX('Open 2'!$A:$F,MATCH('Open 2 Results'!$E3,'Open 2'!$F:$F,0),1)&gt;0,INDEX('Open 2'!$A:$F,MATCH('Open 2 Results'!$E3,'Open 2'!$F:$F,0),1),""),"")</f>
        <v>8</v>
      </c>
      <c r="B3" s="84" t="str">
        <f>IFERROR(IF(INDEX('Open 2'!$A:$F,MATCH('Open 2 Results'!$E3,'Open 2'!$F:$F,0),2)&gt;0,INDEX('Open 2'!$A:$F,MATCH('Open 2 Results'!$E3,'Open 2'!$F:$F,0),2),""),"")</f>
        <v>Mariah Maxwell</v>
      </c>
      <c r="C3" s="84" t="str">
        <f>IFERROR(IF(INDEX('Open 2'!$A:$F,MATCH('Open 2 Results'!$E3,'Open 2'!$F:$F,0),3)&gt;0,INDEX('Open 2'!$A:$F,MATCH('Open 2 Results'!$E3,'Open 2'!$F:$F,0),3),""),"")</f>
        <v>My French Firewater</v>
      </c>
      <c r="D3" s="85">
        <f>IFERROR(IF(AND(SMALL('Open 2'!F:F,L3)&gt;1000,SMALL('Open 2'!F:F,L3)&lt;3000),"nt",IF(SMALL('Open 2'!F:F,L3)&gt;3000,"",SMALL('Open 2'!F:F,L3))),"")</f>
        <v>15.659000009000001</v>
      </c>
      <c r="E3" s="115">
        <f>IF(D3="nt",IFERROR(SMALL('Open 2'!F:F,L3),""),IF(D3&gt;3000,"",IFERROR(SMALL('Open 2'!F:F,L3),"")))</f>
        <v>15.659000009000001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2'!P4</f>
        <v>15.342000025000001</v>
      </c>
      <c r="I3" s="24" t="s">
        <v>3</v>
      </c>
      <c r="J3" s="121">
        <v>4</v>
      </c>
      <c r="K3" s="121">
        <v>5</v>
      </c>
      <c r="L3" s="24">
        <v>2</v>
      </c>
    </row>
    <row r="4" spans="1:12">
      <c r="A4" s="18">
        <f>IFERROR(IF(INDEX('Open 2'!$A:$F,MATCH('Open 2 Results'!$E4,'Open 2'!$F:$F,0),1)&gt;0,INDEX('Open 2'!$A:$F,MATCH('Open 2 Results'!$E4,'Open 2'!$F:$F,0),1),""),"")</f>
        <v>5</v>
      </c>
      <c r="B4" s="84" t="str">
        <f>IFERROR(IF(INDEX('Open 2'!$A:$F,MATCH('Open 2 Results'!$E4,'Open 2'!$F:$F,0),2)&gt;0,INDEX('Open 2'!$A:$F,MATCH('Open 2 Results'!$E4,'Open 2'!$F:$F,0),2),""),"")</f>
        <v>Barb Preusker</v>
      </c>
      <c r="C4" s="84" t="str">
        <f>IFERROR(IF(INDEX('Open 2'!$A:$F,MATCH('Open 2 Results'!$E4,'Open 2'!$F:$F,0),3)&gt;0,INDEX('Open 2'!$A:$F,MATCH('Open 2 Results'!$E4,'Open 2'!$F:$F,0),3),""),"")</f>
        <v>Scooter</v>
      </c>
      <c r="D4" s="85">
        <f>IFERROR(IF(AND(SMALL('Open 2'!F:F,L4)&gt;1000,SMALL('Open 2'!F:F,L4)&lt;3000),"nt",IF(SMALL('Open 2'!F:F,L4)&gt;3000,"",SMALL('Open 2'!F:F,L4))),"")</f>
        <v>15.666000005000001</v>
      </c>
      <c r="E4" s="115">
        <f>IF(D4="nt",IFERROR(SMALL('Open 2'!F:F,L4),""),IF(D4&gt;3000,"",IFERROR(SMALL('Open 2'!F:F,L4),"")))</f>
        <v>15.666000005000001</v>
      </c>
      <c r="F4" s="86" t="str">
        <f t="shared" si="0"/>
        <v>1D</v>
      </c>
      <c r="G4" s="91" t="str">
        <f t="shared" si="1"/>
        <v/>
      </c>
      <c r="H4" s="62">
        <f>'Open 2'!P10</f>
        <v>15.986000003000001</v>
      </c>
      <c r="I4" s="87" t="s">
        <v>4</v>
      </c>
      <c r="J4" s="163"/>
      <c r="K4" s="121"/>
      <c r="L4" s="24">
        <v>3</v>
      </c>
    </row>
    <row r="5" spans="1:12">
      <c r="A5" s="18">
        <f>IFERROR(IF(INDEX('Open 2'!$A:$F,MATCH('Open 2 Results'!$E5,'Open 2'!$F:$F,0),1)&gt;0,INDEX('Open 2'!$A:$F,MATCH('Open 2 Results'!$E5,'Open 2'!$F:$F,0),1),""),"")</f>
        <v>3</v>
      </c>
      <c r="B5" s="84" t="str">
        <f>IFERROR(IF(INDEX('Open 2'!$A:$F,MATCH('Open 2 Results'!$E5,'Open 2'!$F:$F,0),2)&gt;0,INDEX('Open 2'!$A:$F,MATCH('Open 2 Results'!$E5,'Open 2'!$F:$F,0),2),""),"")</f>
        <v>Trinity Chapman</v>
      </c>
      <c r="C5" s="84" t="str">
        <f>IFERROR(IF(INDEX('Open 2'!$A:$F,MATCH('Open 2 Results'!$E5,'Open 2'!$F:$F,0),3)&gt;0,INDEX('Open 2'!$A:$F,MATCH('Open 2 Results'!$E5,'Open 2'!$F:$F,0),3),""),"")</f>
        <v>Gabby</v>
      </c>
      <c r="D5" s="85">
        <f>IFERROR(IF(AND(SMALL('Open 2'!F:F,L5)&gt;1000,SMALL('Open 2'!F:F,L5)&lt;3000),"nt",IF(SMALL('Open 2'!F:F,L5)&gt;3000,"",SMALL('Open 2'!F:F,L5))),"")</f>
        <v>15.986000003000001</v>
      </c>
      <c r="E5" s="115">
        <f>IF(D5="nt",IFERROR(SMALL('Open 2'!F:F,L5),""),IF(D5&gt;3000,"",IFERROR(SMALL('Open 2'!F:F,L5),"")))</f>
        <v>15.986000003000001</v>
      </c>
      <c r="F5" s="86" t="str">
        <f t="shared" si="0"/>
        <v>2D</v>
      </c>
      <c r="G5" s="91" t="str">
        <f t="shared" si="1"/>
        <v>2D</v>
      </c>
      <c r="H5" s="62">
        <f>'Open 2'!P16</f>
        <v>16.368000007999999</v>
      </c>
      <c r="I5" s="87" t="s">
        <v>5</v>
      </c>
      <c r="J5" s="163">
        <v>5</v>
      </c>
      <c r="K5" s="122"/>
      <c r="L5" s="24">
        <v>4</v>
      </c>
    </row>
    <row r="6" spans="1:12">
      <c r="A6" s="18">
        <f>IFERROR(IF(INDEX('Open 2'!$A:$F,MATCH('Open 2 Results'!$E6,'Open 2'!$F:$F,0),1)&gt;0,INDEX('Open 2'!$A:$F,MATCH('Open 2 Results'!$E6,'Open 2'!$F:$F,0),1),""),"")</f>
        <v>16</v>
      </c>
      <c r="B6" s="84" t="str">
        <f>IFERROR(IF(INDEX('Open 2'!$A:$F,MATCH('Open 2 Results'!$E6,'Open 2'!$F:$F,0),2)&gt;0,INDEX('Open 2'!$A:$F,MATCH('Open 2 Results'!$E6,'Open 2'!$F:$F,0),2),""),"")</f>
        <v>Morgan Maxwell</v>
      </c>
      <c r="C6" s="84" t="str">
        <f>IFERROR(IF(INDEX('Open 2'!$A:$F,MATCH('Open 2 Results'!$E6,'Open 2'!$F:$F,0),3)&gt;0,INDEX('Open 2'!$A:$F,MATCH('Open 2 Results'!$E6,'Open 2'!$F:$F,0),3),""),"")</f>
        <v>Buddy</v>
      </c>
      <c r="D6" s="85">
        <f>IFERROR(IF(AND(SMALL('Open 2'!F:F,L6)&gt;1000,SMALL('Open 2'!F:F,L6)&lt;3000),"nt",IF(SMALL('Open 2'!F:F,L6)&gt;3000,"",SMALL('Open 2'!F:F,L6))),"")</f>
        <v>16.079000019000002</v>
      </c>
      <c r="E6" s="115">
        <f>IF(D6="nt",IFERROR(SMALL('Open 2'!F:F,L6),""),IF(D6&gt;3000,"",IFERROR(SMALL('Open 2'!F:F,L6),"")))</f>
        <v>16.079000019000002</v>
      </c>
      <c r="F6" s="86" t="str">
        <f t="shared" si="0"/>
        <v>2D</v>
      </c>
      <c r="G6" s="91" t="str">
        <f t="shared" si="1"/>
        <v/>
      </c>
      <c r="H6" s="62">
        <f>'Open 2'!P22</f>
        <v>17.886000016000001</v>
      </c>
      <c r="I6" s="87" t="s">
        <v>6</v>
      </c>
      <c r="J6" s="163">
        <v>4</v>
      </c>
      <c r="K6" s="121">
        <v>5</v>
      </c>
      <c r="L6" s="24">
        <v>5</v>
      </c>
    </row>
    <row r="7" spans="1:12">
      <c r="A7" s="18">
        <f>IFERROR(IF(INDEX('Open 2'!$A:$F,MATCH('Open 2 Results'!$E7,'Open 2'!$F:$F,0),1)&gt;0,INDEX('Open 2'!$A:$F,MATCH('Open 2 Results'!$E7,'Open 2'!$F:$F,0),1),""),"")</f>
        <v>27</v>
      </c>
      <c r="B7" s="84" t="str">
        <f>IFERROR(IF(INDEX('Open 2'!$A:$F,MATCH('Open 2 Results'!$E7,'Open 2'!$F:$F,0),2)&gt;0,INDEX('Open 2'!$A:$F,MATCH('Open 2 Results'!$E7,'Open 2'!$F:$F,0),2),""),"")</f>
        <v>Bailey Ard</v>
      </c>
      <c r="C7" s="84" t="str">
        <f>IFERROR(IF(INDEX('Open 2'!$A:$F,MATCH('Open 2 Results'!$E7,'Open 2'!$F:$F,0),3)&gt;0,INDEX('Open 2'!$A:$F,MATCH('Open 2 Results'!$E7,'Open 2'!$F:$F,0),3),""),"")</f>
        <v>Fruit</v>
      </c>
      <c r="D7" s="85">
        <f>IFERROR(IF(AND(SMALL('Open 2'!F:F,L7)&gt;1000,SMALL('Open 2'!F:F,L7)&lt;3000),"nt",IF(SMALL('Open 2'!F:F,L7)&gt;3000,"",SMALL('Open 2'!F:F,L7))),"")</f>
        <v>16.101000031999998</v>
      </c>
      <c r="E7" s="115">
        <f>IF(D7="nt",IFERROR(SMALL('Open 2'!F:F,L7),""),IF(D7&gt;3000,"",IFERROR(SMALL('Open 2'!F:F,L7),"")))</f>
        <v>16.101000031999998</v>
      </c>
      <c r="F7" s="86" t="str">
        <f t="shared" si="0"/>
        <v>2D</v>
      </c>
      <c r="G7" s="91" t="str">
        <f t="shared" si="1"/>
        <v/>
      </c>
      <c r="H7" s="24" t="str">
        <f>'Open 2'!P28</f>
        <v>-</v>
      </c>
      <c r="I7" s="87" t="s">
        <v>13</v>
      </c>
      <c r="J7" s="163"/>
      <c r="K7" s="121"/>
      <c r="L7" s="24">
        <v>6</v>
      </c>
    </row>
    <row r="8" spans="1:12">
      <c r="A8" s="18">
        <f>IFERROR(IF(INDEX('Open 2'!$A:$F,MATCH('Open 2 Results'!$E8,'Open 2'!$F:$F,0),1)&gt;0,INDEX('Open 2'!$A:$F,MATCH('Open 2 Results'!$E8,'Open 2'!$F:$F,0),1),""),"")</f>
        <v>20</v>
      </c>
      <c r="B8" s="84" t="str">
        <f>IFERROR(IF(INDEX('Open 2'!$A:$F,MATCH('Open 2 Results'!$E8,'Open 2'!$F:$F,0),2)&gt;0,INDEX('Open 2'!$A:$F,MATCH('Open 2 Results'!$E8,'Open 2'!$F:$F,0),2),""),"")</f>
        <v>Jordan Matthews</v>
      </c>
      <c r="C8" s="84" t="str">
        <f>IFERROR(IF(INDEX('Open 2'!$A:$F,MATCH('Open 2 Results'!$E8,'Open 2'!$F:$F,0),3)&gt;0,INDEX('Open 2'!$A:$F,MATCH('Open 2 Results'!$E8,'Open 2'!$F:$F,0),3),""),"")</f>
        <v>Houey</v>
      </c>
      <c r="D8" s="85">
        <f>IFERROR(IF(AND(SMALL('Open 2'!F:F,L8)&gt;1000,SMALL('Open 2'!F:F,L8)&lt;3000),"nt",IF(SMALL('Open 2'!F:F,L8)&gt;3000,"",SMALL('Open 2'!F:F,L8))),"")</f>
        <v>16.139000022999998</v>
      </c>
      <c r="E8" s="115">
        <f>IF(D8="nt",IFERROR(SMALL('Open 2'!F:F,L8),""),IF(D8&gt;3000,"",IFERROR(SMALL('Open 2'!F:F,L8),"")))</f>
        <v>16.139000022999998</v>
      </c>
      <c r="F8" s="86" t="str">
        <f t="shared" si="0"/>
        <v>2D</v>
      </c>
      <c r="G8" s="91" t="str">
        <f t="shared" si="1"/>
        <v/>
      </c>
      <c r="J8" s="162"/>
      <c r="K8" s="121"/>
      <c r="L8" s="24">
        <v>7</v>
      </c>
    </row>
    <row r="9" spans="1:12">
      <c r="A9" s="18">
        <f>IFERROR(IF(INDEX('Open 2'!$A:$F,MATCH('Open 2 Results'!$E9,'Open 2'!$F:$F,0),1)&gt;0,INDEX('Open 2'!$A:$F,MATCH('Open 2 Results'!$E9,'Open 2'!$F:$F,0),1),""),"")</f>
        <v>2</v>
      </c>
      <c r="B9" s="84" t="str">
        <f>IFERROR(IF(INDEX('Open 2'!$A:$F,MATCH('Open 2 Results'!$E9,'Open 2'!$F:$F,0),2)&gt;0,INDEX('Open 2'!$A:$F,MATCH('Open 2 Results'!$E9,'Open 2'!$F:$F,0),2),""),"")</f>
        <v>Kamber Warne</v>
      </c>
      <c r="C9" s="84" t="str">
        <f>IFERROR(IF(INDEX('Open 2'!$A:$F,MATCH('Open 2 Results'!$E9,'Open 2'!$F:$F,0),3)&gt;0,INDEX('Open 2'!$A:$F,MATCH('Open 2 Results'!$E9,'Open 2'!$F:$F,0),3),""),"")</f>
        <v>Scooters Maydays</v>
      </c>
      <c r="D9" s="85">
        <f>IFERROR(IF(AND(SMALL('Open 2'!F:F,L9)&gt;1000,SMALL('Open 2'!F:F,L9)&lt;3000),"nt",IF(SMALL('Open 2'!F:F,L9)&gt;3000,"",SMALL('Open 2'!F:F,L9))),"")</f>
        <v>16.155000002000001</v>
      </c>
      <c r="E9" s="115">
        <f>IF(D9="nt",IFERROR(SMALL('Open 2'!F:F,L9),""),IF(D9&gt;3000,"",IFERROR(SMALL('Open 2'!F:F,L9),"")))</f>
        <v>16.155000002000001</v>
      </c>
      <c r="F9" s="86" t="str">
        <f t="shared" si="0"/>
        <v>2D</v>
      </c>
      <c r="G9" s="91" t="str">
        <f t="shared" si="1"/>
        <v/>
      </c>
      <c r="J9" s="162"/>
      <c r="K9" s="121"/>
      <c r="L9" s="24">
        <v>8</v>
      </c>
    </row>
    <row r="10" spans="1:12">
      <c r="A10" s="18">
        <f>IFERROR(IF(INDEX('Open 2'!$A:$F,MATCH('Open 2 Results'!$E10,'Open 2'!$F:$F,0),1)&gt;0,INDEX('Open 2'!$A:$F,MATCH('Open 2 Results'!$E10,'Open 2'!$F:$F,0),1),""),"")</f>
        <v>7</v>
      </c>
      <c r="B10" s="84" t="str">
        <f>IFERROR(IF(INDEX('Open 2'!$A:$F,MATCH('Open 2 Results'!$E10,'Open 2'!$F:$F,0),2)&gt;0,INDEX('Open 2'!$A:$F,MATCH('Open 2 Results'!$E10,'Open 2'!$F:$F,0),2),""),"")</f>
        <v>Rylee Jennings</v>
      </c>
      <c r="C10" s="84" t="str">
        <f>IFERROR(IF(INDEX('Open 2'!$A:$F,MATCH('Open 2 Results'!$E10,'Open 2'!$F:$F,0),3)&gt;0,INDEX('Open 2'!$A:$F,MATCH('Open 2 Results'!$E10,'Open 2'!$F:$F,0),3),""),"")</f>
        <v>Ellie</v>
      </c>
      <c r="D10" s="85">
        <f>IFERROR(IF(AND(SMALL('Open 2'!F:F,L10)&gt;1000,SMALL('Open 2'!F:F,L10)&lt;3000),"nt",IF(SMALL('Open 2'!F:F,L10)&gt;3000,"",SMALL('Open 2'!F:F,L10))),"")</f>
        <v>16.368000007999999</v>
      </c>
      <c r="E10" s="115">
        <f>IF(D10="nt",IFERROR(SMALL('Open 2'!F:F,L10),""),IF(D10&gt;3000,"",IFERROR(SMALL('Open 2'!F:F,L10),"")))</f>
        <v>16.368000007999999</v>
      </c>
      <c r="F10" s="86" t="str">
        <f t="shared" si="0"/>
        <v>3D</v>
      </c>
      <c r="G10" s="91" t="str">
        <f t="shared" si="1"/>
        <v>3D</v>
      </c>
      <c r="J10" s="162">
        <v>5</v>
      </c>
      <c r="K10" s="121">
        <v>5</v>
      </c>
      <c r="L10" s="24">
        <v>9</v>
      </c>
    </row>
    <row r="11" spans="1:12">
      <c r="A11" s="18">
        <f>IFERROR(IF(INDEX('Open 2'!$A:$F,MATCH('Open 2 Results'!$E11,'Open 2'!$F:$F,0),1)&gt;0,INDEX('Open 2'!$A:$F,MATCH('Open 2 Results'!$E11,'Open 2'!$F:$F,0),1),""),"")</f>
        <v>22</v>
      </c>
      <c r="B11" s="84" t="str">
        <f>IFERROR(IF(INDEX('Open 2'!$A:$F,MATCH('Open 2 Results'!$E11,'Open 2'!$F:$F,0),2)&gt;0,INDEX('Open 2'!$A:$F,MATCH('Open 2 Results'!$E11,'Open 2'!$F:$F,0),2),""),"")</f>
        <v>Mike Boomgarden</v>
      </c>
      <c r="C11" s="84" t="str">
        <f>IFERROR(IF(INDEX('Open 2'!$A:$F,MATCH('Open 2 Results'!$E11,'Open 2'!$F:$F,0),3)&gt;0,INDEX('Open 2'!$A:$F,MATCH('Open 2 Results'!$E11,'Open 2'!$F:$F,0),3),""),"")</f>
        <v>Lucy</v>
      </c>
      <c r="D11" s="85">
        <f>IFERROR(IF(AND(SMALL('Open 2'!F:F,L11)&gt;1000,SMALL('Open 2'!F:F,L11)&lt;3000),"nt",IF(SMALL('Open 2'!F:F,L11)&gt;3000,"",SMALL('Open 2'!F:F,L11))),"")</f>
        <v>16.396000025999999</v>
      </c>
      <c r="E11" s="115">
        <f>IF(D11="nt",IFERROR(SMALL('Open 2'!F:F,L11),""),IF(D11&gt;3000,"",IFERROR(SMALL('Open 2'!F:F,L11),"")))</f>
        <v>16.396000025999999</v>
      </c>
      <c r="F11" s="86" t="str">
        <f t="shared" si="0"/>
        <v>3D</v>
      </c>
      <c r="G11" s="91" t="str">
        <f t="shared" si="1"/>
        <v/>
      </c>
      <c r="J11" s="162">
        <v>4</v>
      </c>
      <c r="K11" s="121"/>
      <c r="L11" s="24">
        <v>10</v>
      </c>
    </row>
    <row r="12" spans="1:12">
      <c r="A12" s="18">
        <f>IFERROR(IF(INDEX('Open 2'!$A:$F,MATCH('Open 2 Results'!$E12,'Open 2'!$F:$F,0),1)&gt;0,INDEX('Open 2'!$A:$F,MATCH('Open 2 Results'!$E12,'Open 2'!$F:$F,0),1),""),"")</f>
        <v>23</v>
      </c>
      <c r="B12" s="84" t="str">
        <f>IFERROR(IF(INDEX('Open 2'!$A:$F,MATCH('Open 2 Results'!$E12,'Open 2'!$F:$F,0),2)&gt;0,INDEX('Open 2'!$A:$F,MATCH('Open 2 Results'!$E12,'Open 2'!$F:$F,0),2),""),"")</f>
        <v>Kris Lammers</v>
      </c>
      <c r="C12" s="84" t="str">
        <f>IFERROR(IF(INDEX('Open 2'!$A:$F,MATCH('Open 2 Results'!$E12,'Open 2'!$F:$F,0),3)&gt;0,INDEX('Open 2'!$A:$F,MATCH('Open 2 Results'!$E12,'Open 2'!$F:$F,0),3),""),"")</f>
        <v>Sawyer</v>
      </c>
      <c r="D12" s="85">
        <f>IFERROR(IF(AND(SMALL('Open 2'!F:F,L12)&gt;1000,SMALL('Open 2'!F:F,L12)&lt;3000),"nt",IF(SMALL('Open 2'!F:F,L12)&gt;3000,"",SMALL('Open 2'!F:F,L12))),"")</f>
        <v>16.420000027</v>
      </c>
      <c r="E12" s="115">
        <f>IF(D12="nt",IFERROR(SMALL('Open 2'!F:F,L12),""),IF(D12&gt;3000,"",IFERROR(SMALL('Open 2'!F:F,L12),"")))</f>
        <v>16.420000027</v>
      </c>
      <c r="F12" s="86" t="str">
        <f t="shared" si="0"/>
        <v>3D</v>
      </c>
      <c r="G12" s="91" t="str">
        <f t="shared" si="1"/>
        <v/>
      </c>
      <c r="J12" s="162">
        <v>3</v>
      </c>
      <c r="K12" s="121"/>
      <c r="L12" s="24">
        <v>11</v>
      </c>
    </row>
    <row r="13" spans="1:12">
      <c r="A13" s="18">
        <f>IFERROR(IF(INDEX('Open 2'!$A:$F,MATCH('Open 2 Results'!$E13,'Open 2'!$F:$F,0),1)&gt;0,INDEX('Open 2'!$A:$F,MATCH('Open 2 Results'!$E13,'Open 2'!$F:$F,0),1),""),"")</f>
        <v>26</v>
      </c>
      <c r="B13" s="84" t="str">
        <f>IFERROR(IF(INDEX('Open 2'!$A:$F,MATCH('Open 2 Results'!$E13,'Open 2'!$F:$F,0),2)&gt;0,INDEX('Open 2'!$A:$F,MATCH('Open 2 Results'!$E13,'Open 2'!$F:$F,0),2),""),"")</f>
        <v>Shari Kennedy</v>
      </c>
      <c r="C13" s="84" t="str">
        <f>IFERROR(IF(INDEX('Open 2'!$A:$F,MATCH('Open 2 Results'!$E13,'Open 2'!$F:$F,0),3)&gt;0,INDEX('Open 2'!$A:$F,MATCH('Open 2 Results'!$E13,'Open 2'!$F:$F,0),3),""),"")</f>
        <v>Mosey</v>
      </c>
      <c r="D13" s="85">
        <f>IFERROR(IF(AND(SMALL('Open 2'!F:F,L13)&gt;1000,SMALL('Open 2'!F:F,L13)&lt;3000),"nt",IF(SMALL('Open 2'!F:F,L13)&gt;3000,"",SMALL('Open 2'!F:F,L13))),"")</f>
        <v>16.616000030999999</v>
      </c>
      <c r="E13" s="115">
        <f>IF(D13="nt",IFERROR(SMALL('Open 2'!F:F,L13),""),IF(D13&gt;3000,"",IFERROR(SMALL('Open 2'!F:F,L13),"")))</f>
        <v>16.616000030999999</v>
      </c>
      <c r="F13" s="86" t="str">
        <f t="shared" si="0"/>
        <v>3D</v>
      </c>
      <c r="G13" s="91" t="str">
        <f t="shared" si="1"/>
        <v/>
      </c>
      <c r="J13" s="162">
        <v>2</v>
      </c>
      <c r="K13" s="121"/>
      <c r="L13" s="24">
        <v>12</v>
      </c>
    </row>
    <row r="14" spans="1:12">
      <c r="A14" s="18">
        <f>IFERROR(IF(INDEX('Open 2'!$A:$F,MATCH('Open 2 Results'!$E14,'Open 2'!$F:$F,0),1)&gt;0,INDEX('Open 2'!$A:$F,MATCH('Open 2 Results'!$E14,'Open 2'!$F:$F,0),1),""),"")</f>
        <v>4</v>
      </c>
      <c r="B14" s="84" t="str">
        <f>IFERROR(IF(INDEX('Open 2'!$A:$F,MATCH('Open 2 Results'!$E14,'Open 2'!$F:$F,0),2)&gt;0,INDEX('Open 2'!$A:$F,MATCH('Open 2 Results'!$E14,'Open 2'!$F:$F,0),2),""),"")</f>
        <v>Sara Steiner</v>
      </c>
      <c r="C14" s="84" t="str">
        <f>IFERROR(IF(INDEX('Open 2'!$A:$F,MATCH('Open 2 Results'!$E14,'Open 2'!$F:$F,0),3)&gt;0,INDEX('Open 2'!$A:$F,MATCH('Open 2 Results'!$E14,'Open 2'!$F:$F,0),3),""),"")</f>
        <v>Smart Frosted Slate</v>
      </c>
      <c r="D14" s="85">
        <f>IFERROR(IF(AND(SMALL('Open 2'!F:F,L14)&gt;1000,SMALL('Open 2'!F:F,L14)&lt;3000),"nt",IF(SMALL('Open 2'!F:F,L14)&gt;3000,"",SMALL('Open 2'!F:F,L14))),"")</f>
        <v>16.670000004000002</v>
      </c>
      <c r="E14" s="115">
        <f>IF(D14="nt",IFERROR(SMALL('Open 2'!F:F,L14),""),IF(D14&gt;3000,"",IFERROR(SMALL('Open 2'!F:F,L14),"")))</f>
        <v>16.670000004000002</v>
      </c>
      <c r="F14" s="86" t="str">
        <f t="shared" si="0"/>
        <v>3D</v>
      </c>
      <c r="G14" s="91" t="str">
        <f t="shared" si="1"/>
        <v/>
      </c>
      <c r="J14" s="162">
        <v>1</v>
      </c>
      <c r="K14" s="121"/>
      <c r="L14" s="24">
        <v>13</v>
      </c>
    </row>
    <row r="15" spans="1:12">
      <c r="A15" s="18">
        <f>IFERROR(IF(INDEX('Open 2'!$A:$F,MATCH('Open 2 Results'!$E15,'Open 2'!$F:$F,0),1)&gt;0,INDEX('Open 2'!$A:$F,MATCH('Open 2 Results'!$E15,'Open 2'!$F:$F,0),1),""),"")</f>
        <v>9</v>
      </c>
      <c r="B15" s="84" t="str">
        <f>IFERROR(IF(INDEX('Open 2'!$A:$F,MATCH('Open 2 Results'!$E15,'Open 2'!$F:$F,0),2)&gt;0,INDEX('Open 2'!$A:$F,MATCH('Open 2 Results'!$E15,'Open 2'!$F:$F,0),2),""),"")</f>
        <v>Tia Esser</v>
      </c>
      <c r="C15" s="84" t="str">
        <f>IFERROR(IF(INDEX('Open 2'!$A:$F,MATCH('Open 2 Results'!$E15,'Open 2'!$F:$F,0),3)&gt;0,INDEX('Open 2'!$A:$F,MATCH('Open 2 Results'!$E15,'Open 2'!$F:$F,0),3),""),"")</f>
        <v>Ethel</v>
      </c>
      <c r="D15" s="85">
        <f>IFERROR(IF(AND(SMALL('Open 2'!F:F,L15)&gt;1000,SMALL('Open 2'!F:F,L15)&lt;3000),"nt",IF(SMALL('Open 2'!F:F,L15)&gt;3000,"",SMALL('Open 2'!F:F,L15))),"")</f>
        <v>17.00200001</v>
      </c>
      <c r="E15" s="115">
        <f>IF(D15="nt",IFERROR(SMALL('Open 2'!F:F,L15),""),IF(D15&gt;3000,"",IFERROR(SMALL('Open 2'!F:F,L15),"")))</f>
        <v>17.00200001</v>
      </c>
      <c r="F15" s="86" t="str">
        <f t="shared" si="0"/>
        <v>3D</v>
      </c>
      <c r="G15" s="91" t="str">
        <f t="shared" si="1"/>
        <v/>
      </c>
      <c r="J15" s="162"/>
      <c r="K15" s="121">
        <v>4</v>
      </c>
      <c r="L15" s="24">
        <v>14</v>
      </c>
    </row>
    <row r="16" spans="1:12">
      <c r="A16" s="18">
        <f>IFERROR(IF(INDEX('Open 2'!$A:$F,MATCH('Open 2 Results'!$E16,'Open 2'!$F:$F,0),1)&gt;0,INDEX('Open 2'!$A:$F,MATCH('Open 2 Results'!$E16,'Open 2'!$F:$F,0),1),""),"")</f>
        <v>19</v>
      </c>
      <c r="B16" s="84" t="str">
        <f>IFERROR(IF(INDEX('Open 2'!$A:$F,MATCH('Open 2 Results'!$E16,'Open 2'!$F:$F,0),2)&gt;0,INDEX('Open 2'!$A:$F,MATCH('Open 2 Results'!$E16,'Open 2'!$F:$F,0),2),""),"")</f>
        <v>Sami Schumacher</v>
      </c>
      <c r="C16" s="84" t="str">
        <f>IFERROR(IF(INDEX('Open 2'!$A:$F,MATCH('Open 2 Results'!$E16,'Open 2'!$F:$F,0),3)&gt;0,INDEX('Open 2'!$A:$F,MATCH('Open 2 Results'!$E16,'Open 2'!$F:$F,0),3),""),"")</f>
        <v>Lilly</v>
      </c>
      <c r="D16" s="85">
        <f>IFERROR(IF(AND(SMALL('Open 2'!F:F,L16)&gt;1000,SMALL('Open 2'!F:F,L16)&lt;3000),"nt",IF(SMALL('Open 2'!F:F,L16)&gt;3000,"",SMALL('Open 2'!F:F,L16))),"")</f>
        <v>17.149000021999999</v>
      </c>
      <c r="E16" s="115">
        <f>IF(D16="nt",IFERROR(SMALL('Open 2'!F:F,L16),""),IF(D16&gt;3000,"",IFERROR(SMALL('Open 2'!F:F,L16),"")))</f>
        <v>17.149000021999999</v>
      </c>
      <c r="F16" s="86" t="str">
        <f t="shared" si="0"/>
        <v>3D</v>
      </c>
      <c r="G16" s="91" t="str">
        <f t="shared" si="1"/>
        <v/>
      </c>
      <c r="J16" s="162"/>
      <c r="K16" s="121"/>
      <c r="L16" s="24">
        <v>15</v>
      </c>
    </row>
    <row r="17" spans="1:12">
      <c r="A17" s="18">
        <f>IFERROR(IF(INDEX('Open 2'!$A:$F,MATCH('Open 2 Results'!$E17,'Open 2'!$F:$F,0),1)&gt;0,INDEX('Open 2'!$A:$F,MATCH('Open 2 Results'!$E17,'Open 2'!$F:$F,0),1),""),"")</f>
        <v>14</v>
      </c>
      <c r="B17" s="84" t="str">
        <f>IFERROR(IF(INDEX('Open 2'!$A:$F,MATCH('Open 2 Results'!$E17,'Open 2'!$F:$F,0),2)&gt;0,INDEX('Open 2'!$A:$F,MATCH('Open 2 Results'!$E17,'Open 2'!$F:$F,0),2),""),"")</f>
        <v>Amanda Long</v>
      </c>
      <c r="C17" s="84" t="str">
        <f>IFERROR(IF(INDEX('Open 2'!$A:$F,MATCH('Open 2 Results'!$E17,'Open 2'!$F:$F,0),3)&gt;0,INDEX('Open 2'!$A:$F,MATCH('Open 2 Results'!$E17,'Open 2'!$F:$F,0),3),""),"")</f>
        <v>Jazzy</v>
      </c>
      <c r="D17" s="85">
        <f>IFERROR(IF(AND(SMALL('Open 2'!F:F,L17)&gt;1000,SMALL('Open 2'!F:F,L17)&lt;3000),"nt",IF(SMALL('Open 2'!F:F,L17)&gt;3000,"",SMALL('Open 2'!F:F,L17))),"")</f>
        <v>17.886000016000001</v>
      </c>
      <c r="E17" s="115">
        <f>IF(D17="nt",IFERROR(SMALL('Open 2'!F:F,L17),""),IF(D17&gt;3000,"",IFERROR(SMALL('Open 2'!F:F,L17),"")))</f>
        <v>17.886000016000001</v>
      </c>
      <c r="F17" s="86" t="str">
        <f t="shared" si="0"/>
        <v>4D</v>
      </c>
      <c r="G17" s="91" t="str">
        <f t="shared" si="1"/>
        <v>4D</v>
      </c>
      <c r="J17" s="162">
        <v>5</v>
      </c>
      <c r="K17" s="121"/>
      <c r="L17" s="24">
        <v>16</v>
      </c>
    </row>
    <row r="18" spans="1:12">
      <c r="A18" s="18">
        <f>IFERROR(IF(INDEX('Open 2'!$A:$F,MATCH('Open 2 Results'!$E18,'Open 2'!$F:$F,0),1)&gt;0,INDEX('Open 2'!$A:$F,MATCH('Open 2 Results'!$E18,'Open 2'!$F:$F,0),1),""),"")</f>
        <v>1</v>
      </c>
      <c r="B18" s="84" t="str">
        <f>IFERROR(IF(INDEX('Open 2'!$A:$F,MATCH('Open 2 Results'!$E18,'Open 2'!$F:$F,0),2)&gt;0,INDEX('Open 2'!$A:$F,MATCH('Open 2 Results'!$E18,'Open 2'!$F:$F,0),2),""),"")</f>
        <v>Shari Kennedy</v>
      </c>
      <c r="C18" s="84" t="str">
        <f>IFERROR(IF(INDEX('Open 2'!$A:$F,MATCH('Open 2 Results'!$E18,'Open 2'!$F:$F,0),3)&gt;0,INDEX('Open 2'!$A:$F,MATCH('Open 2 Results'!$E18,'Open 2'!$F:$F,0),3),""),"")</f>
        <v>Martini</v>
      </c>
      <c r="D18" s="85">
        <f>IFERROR(IF(AND(SMALL('Open 2'!F:F,L18)&gt;1000,SMALL('Open 2'!F:F,L18)&lt;3000),"nt",IF(SMALL('Open 2'!F:F,L18)&gt;3000,"",SMALL('Open 2'!F:F,L18))),"")</f>
        <v>18.640000001000001</v>
      </c>
      <c r="E18" s="115">
        <f>IF(D18="nt",IFERROR(SMALL('Open 2'!F:F,L18),""),IF(D18&gt;3000,"",IFERROR(SMALL('Open 2'!F:F,L18),"")))</f>
        <v>18.640000001000001</v>
      </c>
      <c r="F18" s="86" t="str">
        <f t="shared" si="0"/>
        <v>4D</v>
      </c>
      <c r="G18" s="91" t="str">
        <f t="shared" si="1"/>
        <v/>
      </c>
      <c r="J18" s="162">
        <v>4</v>
      </c>
      <c r="K18" s="121"/>
      <c r="L18" s="24">
        <v>17</v>
      </c>
    </row>
    <row r="19" spans="1:12">
      <c r="A19" s="18">
        <f>IFERROR(IF(INDEX('Open 2'!$A:$F,MATCH('Open 2 Results'!$E19,'Open 2'!$F:$F,0),1)&gt;0,INDEX('Open 2'!$A:$F,MATCH('Open 2 Results'!$E19,'Open 2'!$F:$F,0),1),""),"")</f>
        <v>25</v>
      </c>
      <c r="B19" s="84" t="str">
        <f>IFERROR(IF(INDEX('Open 2'!$A:$F,MATCH('Open 2 Results'!$E19,'Open 2'!$F:$F,0),2)&gt;0,INDEX('Open 2'!$A:$F,MATCH('Open 2 Results'!$E19,'Open 2'!$F:$F,0),2),""),"")</f>
        <v>Rochele Chapman</v>
      </c>
      <c r="C19" s="84" t="str">
        <f>IFERROR(IF(INDEX('Open 2'!$A:$F,MATCH('Open 2 Results'!$E19,'Open 2'!$F:$F,0),3)&gt;0,INDEX('Open 2'!$A:$F,MATCH('Open 2 Results'!$E19,'Open 2'!$F:$F,0),3),""),"")</f>
        <v>Fancy</v>
      </c>
      <c r="D19" s="85">
        <f>IFERROR(IF(AND(SMALL('Open 2'!F:F,L19)&gt;1000,SMALL('Open 2'!F:F,L19)&lt;3000),"nt",IF(SMALL('Open 2'!F:F,L19)&gt;3000,"",SMALL('Open 2'!F:F,L19))),"")</f>
        <v>19.544000028999999</v>
      </c>
      <c r="E19" s="115">
        <f>IF(D19="nt",IFERROR(SMALL('Open 2'!F:F,L19),""),IF(D19&gt;3000,"",IFERROR(SMALL('Open 2'!F:F,L19),"")))</f>
        <v>19.544000028999999</v>
      </c>
      <c r="F19" s="86" t="str">
        <f t="shared" si="0"/>
        <v>4D</v>
      </c>
      <c r="G19" s="91" t="str">
        <f t="shared" si="1"/>
        <v/>
      </c>
      <c r="J19" s="162">
        <v>3</v>
      </c>
      <c r="K19" s="121"/>
      <c r="L19" s="24">
        <v>18</v>
      </c>
    </row>
    <row r="20" spans="1:12">
      <c r="A20" s="18">
        <f>IFERROR(IF(INDEX('Open 2'!$A:$F,MATCH('Open 2 Results'!$E20,'Open 2'!$F:$F,0),1)&gt;0,INDEX('Open 2'!$A:$F,MATCH('Open 2 Results'!$E20,'Open 2'!$F:$F,0),1),""),"")</f>
        <v>18</v>
      </c>
      <c r="B20" s="84" t="str">
        <f>IFERROR(IF(INDEX('Open 2'!$A:$F,MATCH('Open 2 Results'!$E20,'Open 2'!$F:$F,0),2)&gt;0,INDEX('Open 2'!$A:$F,MATCH('Open 2 Results'!$E20,'Open 2'!$F:$F,0),2),""),"")</f>
        <v>Alison West</v>
      </c>
      <c r="C20" s="84" t="str">
        <f>IFERROR(IF(INDEX('Open 2'!$A:$F,MATCH('Open 2 Results'!$E20,'Open 2'!$F:$F,0),3)&gt;0,INDEX('Open 2'!$A:$F,MATCH('Open 2 Results'!$E20,'Open 2'!$F:$F,0),3),""),"")</f>
        <v>Dynamic Dynamite</v>
      </c>
      <c r="D20" s="85">
        <f>IFERROR(IF(AND(SMALL('Open 2'!F:F,L20)&gt;1000,SMALL('Open 2'!F:F,L20)&lt;3000),"nt",IF(SMALL('Open 2'!F:F,L20)&gt;3000,"",SMALL('Open 2'!F:F,L20))),"")</f>
        <v>22.726000021000001</v>
      </c>
      <c r="E20" s="115">
        <f>IF(D20="nt",IFERROR(SMALL('Open 2'!F:F,L20),""),IF(D20&gt;3000,"",IFERROR(SMALL('Open 2'!F:F,L20),"")))</f>
        <v>22.726000021000001</v>
      </c>
      <c r="F20" s="86" t="str">
        <f t="shared" si="0"/>
        <v>4D</v>
      </c>
      <c r="G20" s="91" t="str">
        <f t="shared" si="1"/>
        <v/>
      </c>
      <c r="J20" s="162"/>
      <c r="K20" s="121"/>
      <c r="L20" s="24">
        <v>19</v>
      </c>
    </row>
    <row r="21" spans="1:12">
      <c r="A21" s="18">
        <f>IFERROR(IF(INDEX('Open 2'!$A:$F,MATCH('Open 2 Results'!$E21,'Open 2'!$F:$F,0),1)&gt;0,INDEX('Open 2'!$A:$F,MATCH('Open 2 Results'!$E21,'Open 2'!$F:$F,0),1),""),"")</f>
        <v>11</v>
      </c>
      <c r="B21" s="84" t="str">
        <f>IFERROR(IF(INDEX('Open 2'!$A:$F,MATCH('Open 2 Results'!$E21,'Open 2'!$F:$F,0),2)&gt;0,INDEX('Open 2'!$A:$F,MATCH('Open 2 Results'!$E21,'Open 2'!$F:$F,0),2),""),"")</f>
        <v>Brooklyn Chapman</v>
      </c>
      <c r="C21" s="84" t="str">
        <f>IFERROR(IF(INDEX('Open 2'!$A:$F,MATCH('Open 2 Results'!$E21,'Open 2'!$F:$F,0),3)&gt;0,INDEX('Open 2'!$A:$F,MATCH('Open 2 Results'!$E21,'Open 2'!$F:$F,0),3),""),"")</f>
        <v>Tori</v>
      </c>
      <c r="D21" s="85">
        <f>IFERROR(IF(AND(SMALL('Open 2'!F:F,L21)&gt;1000,SMALL('Open 2'!F:F,L21)&lt;3000),"nt",IF(SMALL('Open 2'!F:F,L21)&gt;3000,"",SMALL('Open 2'!F:F,L21))),"")</f>
        <v>22.946000013000003</v>
      </c>
      <c r="E21" s="115">
        <f>IF(D21="nt",IFERROR(SMALL('Open 2'!F:F,L21),""),IF(D21&gt;3000,"",IFERROR(SMALL('Open 2'!F:F,L21),"")))</f>
        <v>22.946000013000003</v>
      </c>
      <c r="F21" s="86" t="str">
        <f t="shared" si="0"/>
        <v>4D</v>
      </c>
      <c r="G21" s="91" t="str">
        <f t="shared" si="1"/>
        <v/>
      </c>
      <c r="J21" s="162">
        <v>2</v>
      </c>
      <c r="K21" s="121"/>
      <c r="L21" s="24">
        <v>20</v>
      </c>
    </row>
    <row r="22" spans="1:12">
      <c r="A22" s="18">
        <f>IFERROR(IF(INDEX('Open 2'!$A:$F,MATCH('Open 2 Results'!$E22,'Open 2'!$F:$F,0),1)&gt;0,INDEX('Open 2'!$A:$F,MATCH('Open 2 Results'!$E22,'Open 2'!$F:$F,0),1),""),"")</f>
        <v>13</v>
      </c>
      <c r="B22" s="84" t="str">
        <f>IFERROR(IF(INDEX('Open 2'!$A:$F,MATCH('Open 2 Results'!$E22,'Open 2'!$F:$F,0),2)&gt;0,INDEX('Open 2'!$A:$F,MATCH('Open 2 Results'!$E22,'Open 2'!$F:$F,0),2),""),"")</f>
        <v>Kellie VanDerBrink</v>
      </c>
      <c r="C22" s="84" t="str">
        <f>IFERROR(IF(INDEX('Open 2'!$A:$F,MATCH('Open 2 Results'!$E22,'Open 2'!$F:$F,0),3)&gt;0,INDEX('Open 2'!$A:$F,MATCH('Open 2 Results'!$E22,'Open 2'!$F:$F,0),3),""),"")</f>
        <v>Cowboy</v>
      </c>
      <c r="D22" s="85">
        <f>IFERROR(IF(AND(SMALL('Open 2'!F:F,L22)&gt;1000,SMALL('Open 2'!F:F,L22)&lt;3000),"nt",IF(SMALL('Open 2'!F:F,L22)&gt;3000,"",SMALL('Open 2'!F:F,L22))),"")</f>
        <v>916.73500001499997</v>
      </c>
      <c r="E22" s="115">
        <f>IF(D22="nt",IFERROR(SMALL('Open 2'!F:F,L22),""),IF(D22&gt;3000,"",IFERROR(SMALL('Open 2'!F:F,L22),"")))</f>
        <v>916.73500001499997</v>
      </c>
      <c r="F22" s="86" t="str">
        <f t="shared" si="0"/>
        <v>4D</v>
      </c>
      <c r="G22" s="91" t="str">
        <f t="shared" si="1"/>
        <v/>
      </c>
      <c r="J22" s="162"/>
      <c r="K22" s="121" t="s">
        <v>174</v>
      </c>
      <c r="L22" s="24">
        <v>21</v>
      </c>
    </row>
    <row r="23" spans="1:12">
      <c r="A23" s="18">
        <f>IFERROR(IF(INDEX('Open 2'!$A:$F,MATCH('Open 2 Results'!$E23,'Open 2'!$F:$F,0),1)&gt;0,INDEX('Open 2'!$A:$F,MATCH('Open 2 Results'!$E23,'Open 2'!$F:$F,0),1),""),"")</f>
        <v>10</v>
      </c>
      <c r="B23" s="84" t="str">
        <f>IFERROR(IF(INDEX('Open 2'!$A:$F,MATCH('Open 2 Results'!$E23,'Open 2'!$F:$F,0),2)&gt;0,INDEX('Open 2'!$A:$F,MATCH('Open 2 Results'!$E23,'Open 2'!$F:$F,0),2),""),"")</f>
        <v>Shanna Schulz</v>
      </c>
      <c r="C23" s="84" t="str">
        <f>IFERROR(IF(INDEX('Open 2'!$A:$F,MATCH('Open 2 Results'!$E23,'Open 2'!$F:$F,0),3)&gt;0,INDEX('Open 2'!$A:$F,MATCH('Open 2 Results'!$E23,'Open 2'!$F:$F,0),3),""),"")</f>
        <v>Raisen Expectaions</v>
      </c>
      <c r="D23" s="85">
        <f>IFERROR(IF(AND(SMALL('Open 2'!F:F,L23)&gt;1000,SMALL('Open 2'!F:F,L23)&lt;3000),"nt",IF(SMALL('Open 2'!F:F,L23)&gt;3000,"",SMALL('Open 2'!F:F,L23))),"")</f>
        <v>918.94500001100005</v>
      </c>
      <c r="E23" s="115">
        <f>IF(D23="nt",IFERROR(SMALL('Open 2'!F:F,L23),""),IF(D23&gt;3000,"",IFERROR(SMALL('Open 2'!F:F,L23),"")))</f>
        <v>918.94500001100005</v>
      </c>
      <c r="F23" s="86" t="str">
        <f t="shared" si="0"/>
        <v>4D</v>
      </c>
      <c r="G23" s="91" t="str">
        <f t="shared" si="1"/>
        <v/>
      </c>
      <c r="J23" s="162" t="s">
        <v>174</v>
      </c>
      <c r="K23" s="121"/>
      <c r="L23" s="24">
        <v>22</v>
      </c>
    </row>
    <row r="24" spans="1:12">
      <c r="A24" s="18">
        <f>IFERROR(IF(INDEX('Open 2'!$A:$F,MATCH('Open 2 Results'!$E24,'Open 2'!$F:$F,0),1)&gt;0,INDEX('Open 2'!$A:$F,MATCH('Open 2 Results'!$E24,'Open 2'!$F:$F,0),1),""),"")</f>
        <v>15</v>
      </c>
      <c r="B24" s="84" t="str">
        <f>IFERROR(IF(INDEX('Open 2'!$A:$F,MATCH('Open 2 Results'!$E24,'Open 2'!$F:$F,0),2)&gt;0,INDEX('Open 2'!$A:$F,MATCH('Open 2 Results'!$E24,'Open 2'!$F:$F,0),2),""),"")</f>
        <v xml:space="preserve">Kaylee Stabe </v>
      </c>
      <c r="C24" s="84" t="str">
        <f>IFERROR(IF(INDEX('Open 2'!$A:$F,MATCH('Open 2 Results'!$E24,'Open 2'!$F:$F,0),3)&gt;0,INDEX('Open 2'!$A:$F,MATCH('Open 2 Results'!$E24,'Open 2'!$F:$F,0),3),""),"")</f>
        <v>Ticket</v>
      </c>
      <c r="D24" s="85">
        <f>IFERROR(IF(AND(SMALL('Open 2'!F:F,L24)&gt;1000,SMALL('Open 2'!F:F,L24)&lt;3000),"nt",IF(SMALL('Open 2'!F:F,L24)&gt;3000,"",SMALL('Open 2'!F:F,L24))),"")</f>
        <v>919.19600001700007</v>
      </c>
      <c r="E24" s="115">
        <f>IF(D24="nt",IFERROR(SMALL('Open 2'!F:F,L24),""),IF(D24&gt;3000,"",IFERROR(SMALL('Open 2'!F:F,L24),"")))</f>
        <v>919.19600001700007</v>
      </c>
      <c r="F24" s="86" t="str">
        <f t="shared" si="0"/>
        <v>4D</v>
      </c>
      <c r="G24" s="91" t="str">
        <f t="shared" si="1"/>
        <v/>
      </c>
      <c r="J24" s="162"/>
      <c r="K24" s="121" t="s">
        <v>174</v>
      </c>
      <c r="L24" s="24">
        <v>23</v>
      </c>
    </row>
    <row r="25" spans="1:12">
      <c r="A25" s="18">
        <f>IFERROR(IF(INDEX('Open 2'!$A:$F,MATCH('Open 2 Results'!$E25,'Open 2'!$F:$F,0),1)&gt;0,INDEX('Open 2'!$A:$F,MATCH('Open 2 Results'!$E25,'Open 2'!$F:$F,0),1),""),"")</f>
        <v>12</v>
      </c>
      <c r="B25" s="84" t="str">
        <f>IFERROR(IF(INDEX('Open 2'!$A:$F,MATCH('Open 2 Results'!$E25,'Open 2'!$F:$F,0),2)&gt;0,INDEX('Open 2'!$A:$F,MATCH('Open 2 Results'!$E25,'Open 2'!$F:$F,0),2),""),"")</f>
        <v>Theresa Navrkal</v>
      </c>
      <c r="C25" s="84" t="str">
        <f>IFERROR(IF(INDEX('Open 2'!$A:$F,MATCH('Open 2 Results'!$E25,'Open 2'!$F:$F,0),3)&gt;0,INDEX('Open 2'!$A:$F,MATCH('Open 2 Results'!$E25,'Open 2'!$F:$F,0),3),""),"")</f>
        <v>Bid for Zahara</v>
      </c>
      <c r="D25" s="85">
        <f>IFERROR(IF(AND(SMALL('Open 2'!F:F,L25)&gt;1000,SMALL('Open 2'!F:F,L25)&lt;3000),"nt",IF(SMALL('Open 2'!F:F,L25)&gt;3000,"",SMALL('Open 2'!F:F,L25))),"")</f>
        <v>925.89300001399999</v>
      </c>
      <c r="E25" s="115">
        <f>IF(D25="nt",IFERROR(SMALL('Open 2'!F:F,L25),""),IF(D25&gt;3000,"",IFERROR(SMALL('Open 2'!F:F,L25),"")))</f>
        <v>925.89300001399999</v>
      </c>
      <c r="F25" s="86" t="str">
        <f t="shared" si="0"/>
        <v>4D</v>
      </c>
      <c r="G25" s="91" t="str">
        <f t="shared" si="1"/>
        <v/>
      </c>
      <c r="J25" s="162" t="s">
        <v>174</v>
      </c>
      <c r="K25" s="121"/>
      <c r="L25" s="24">
        <v>24</v>
      </c>
    </row>
    <row r="26" spans="1:12">
      <c r="A26" s="18">
        <f>IFERROR(IF(INDEX('Open 2'!$A:$F,MATCH('Open 2 Results'!$E26,'Open 2'!$F:$F,0),1)&gt;0,INDEX('Open 2'!$A:$F,MATCH('Open 2 Results'!$E26,'Open 2'!$F:$F,0),1),""),"")</f>
        <v>6</v>
      </c>
      <c r="B26" s="84" t="str">
        <f>IFERROR(IF(INDEX('Open 2'!$A:$F,MATCH('Open 2 Results'!$E26,'Open 2'!$F:$F,0),2)&gt;0,INDEX('Open 2'!$A:$F,MATCH('Open 2 Results'!$E26,'Open 2'!$F:$F,0),2),""),"")</f>
        <v>Kiah Zomer</v>
      </c>
      <c r="C26" s="84" t="str">
        <f>IFERROR(IF(INDEX('Open 2'!$A:$F,MATCH('Open 2 Results'!$E26,'Open 2'!$F:$F,0),3)&gt;0,INDEX('Open 2'!$A:$F,MATCH('Open 2 Results'!$E26,'Open 2'!$F:$F,0),3),""),"")</f>
        <v>Seeker</v>
      </c>
      <c r="D26" s="85">
        <f>IFERROR(IF(AND(SMALL('Open 2'!F:F,L26)&gt;1000,SMALL('Open 2'!F:F,L26)&lt;3000),"nt",IF(SMALL('Open 2'!F:F,L26)&gt;3000,"",SMALL('Open 2'!F:F,L26))),"")</f>
        <v>935.36800000700009</v>
      </c>
      <c r="E26" s="115">
        <f>IF(D26="nt",IFERROR(SMALL('Open 2'!F:F,L26),""),IF(D26&gt;3000,"",IFERROR(SMALL('Open 2'!F:F,L26),"")))</f>
        <v>935.36800000700009</v>
      </c>
      <c r="F26" s="86" t="str">
        <f t="shared" si="0"/>
        <v>4D</v>
      </c>
      <c r="G26" s="91" t="str">
        <f t="shared" si="1"/>
        <v/>
      </c>
      <c r="J26" s="162"/>
      <c r="K26" s="121"/>
      <c r="L26" s="24">
        <v>25</v>
      </c>
    </row>
    <row r="27" spans="1:12">
      <c r="A27" s="18">
        <f>IFERROR(IF(INDEX('Open 2'!$A:$F,MATCH('Open 2 Results'!$E27,'Open 2'!$F:$F,0),1)&gt;0,INDEX('Open 2'!$A:$F,MATCH('Open 2 Results'!$E27,'Open 2'!$F:$F,0),1),""),"")</f>
        <v>17</v>
      </c>
      <c r="B27" s="84" t="str">
        <f>IFERROR(IF(INDEX('Open 2'!$A:$F,MATCH('Open 2 Results'!$E27,'Open 2'!$F:$F,0),2)&gt;0,INDEX('Open 2'!$A:$F,MATCH('Open 2 Results'!$E27,'Open 2'!$F:$F,0),2),""),"")</f>
        <v>Monica Ensminger</v>
      </c>
      <c r="C27" s="84" t="str">
        <f>IFERROR(IF(INDEX('Open 2'!$A:$F,MATCH('Open 2 Results'!$E27,'Open 2'!$F:$F,0),3)&gt;0,INDEX('Open 2'!$A:$F,MATCH('Open 2 Results'!$E27,'Open 2'!$F:$F,0),3),""),"")</f>
        <v>Clyde</v>
      </c>
      <c r="D27" s="85">
        <f>IFERROR(IF(AND(SMALL('Open 2'!F:F,L27)&gt;1000,SMALL('Open 2'!F:F,L27)&lt;3000),"nt",IF(SMALL('Open 2'!F:F,L27)&gt;3000,"",SMALL('Open 2'!F:F,L27))),"")</f>
        <v>936.45100002000004</v>
      </c>
      <c r="E27" s="115">
        <f>IF(D27="nt",IFERROR(SMALL('Open 2'!F:F,L27),""),IF(D27&gt;3000,"",IFERROR(SMALL('Open 2'!F:F,L27),"")))</f>
        <v>936.45100002000004</v>
      </c>
      <c r="F27" s="86" t="str">
        <f t="shared" si="0"/>
        <v>4D</v>
      </c>
      <c r="G27" s="91" t="str">
        <f t="shared" si="1"/>
        <v/>
      </c>
      <c r="J27" s="162" t="s">
        <v>174</v>
      </c>
      <c r="K27" s="121"/>
      <c r="L27" s="24">
        <v>26</v>
      </c>
    </row>
    <row r="28" spans="1:12">
      <c r="A28" s="18">
        <f>IFERROR(IF(INDEX('Open 2'!$A:$F,MATCH('Open 2 Results'!$E28,'Open 2'!$F:$F,0),1)&gt;0,INDEX('Open 2'!$A:$F,MATCH('Open 2 Results'!$E28,'Open 2'!$F:$F,0),1),""),"")</f>
        <v>24</v>
      </c>
      <c r="B28" s="84" t="str">
        <f>IFERROR(IF(INDEX('Open 2'!$A:$F,MATCH('Open 2 Results'!$E28,'Open 2'!$F:$F,0),2)&gt;0,INDEX('Open 2'!$A:$F,MATCH('Open 2 Results'!$E28,'Open 2'!$F:$F,0),2),""),"")</f>
        <v>Brenda Deters</v>
      </c>
      <c r="C28" s="84" t="str">
        <f>IFERROR(IF(INDEX('Open 2'!$A:$F,MATCH('Open 2 Results'!$E28,'Open 2'!$F:$F,0),3)&gt;0,INDEX('Open 2'!$A:$F,MATCH('Open 2 Results'!$E28,'Open 2'!$F:$F,0),3),""),"")</f>
        <v>Fantastic French Fling</v>
      </c>
      <c r="D28" s="85">
        <f>IFERROR(IF(AND(SMALL('Open 2'!F:F,L28)&gt;1000,SMALL('Open 2'!F:F,L28)&lt;3000),"nt",IF(SMALL('Open 2'!F:F,L28)&gt;3000,"",SMALL('Open 2'!F:F,L28))),"")</f>
        <v>939.43800002800003</v>
      </c>
      <c r="E28" s="115">
        <f>IF(D28="nt",IFERROR(SMALL('Open 2'!F:F,L28),""),IF(D28&gt;3000,"",IFERROR(SMALL('Open 2'!F:F,L28),"")))</f>
        <v>939.43800002800003</v>
      </c>
      <c r="F28" s="86" t="str">
        <f t="shared" si="0"/>
        <v>4D</v>
      </c>
      <c r="G28" s="91" t="str">
        <f t="shared" si="1"/>
        <v/>
      </c>
      <c r="J28" s="162" t="s">
        <v>174</v>
      </c>
      <c r="K28" s="121"/>
      <c r="L28" s="24">
        <v>27</v>
      </c>
    </row>
    <row r="29" spans="1:12">
      <c r="A29" s="18" t="str">
        <f>IFERROR(IF(INDEX('Open 2'!$A:$F,MATCH('Open 2 Results'!$E29,'Open 2'!$F:$F,0),1)&gt;0,INDEX('Open 2'!$A:$F,MATCH('Open 2 Results'!$E29,'Open 2'!$F:$F,0),1),""),"")</f>
        <v/>
      </c>
      <c r="B29" s="84" t="str">
        <f>IFERROR(IF(INDEX('Open 2'!$A:$F,MATCH('Open 2 Results'!$E29,'Open 2'!$F:$F,0),2)&gt;0,INDEX('Open 2'!$A:$F,MATCH('Open 2 Results'!$E29,'Open 2'!$F:$F,0),2),""),"")</f>
        <v/>
      </c>
      <c r="C29" s="84" t="str">
        <f>IFERROR(IF(INDEX('Open 2'!$A:$F,MATCH('Open 2 Results'!$E29,'Open 2'!$F:$F,0),3)&gt;0,INDEX('Open 2'!$A:$F,MATCH('Open 2 Results'!$E29,'Open 2'!$F:$F,0),3),""),"")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2'!$A:$F,MATCH('Open 2 Results'!$E30,'Open 2'!$F:$F,0),1)&gt;0,INDEX('Open 2'!$A:$F,MATCH('Open 2 Results'!$E30,'Open 2'!$F:$F,0),1),""),"")</f>
        <v/>
      </c>
      <c r="B30" s="84" t="str">
        <f>IFERROR(IF(INDEX('Open 2'!$A:$F,MATCH('Open 2 Results'!$E30,'Open 2'!$F:$F,0),2)&gt;0,INDEX('Open 2'!$A:$F,MATCH('Open 2 Results'!$E30,'Open 2'!$F:$F,0),2),""),"")</f>
        <v/>
      </c>
      <c r="C30" s="84" t="str">
        <f>IFERROR(IF(INDEX('Open 2'!$A:$F,MATCH('Open 2 Results'!$E30,'Open 2'!$F:$F,0),3)&gt;0,INDEX('Open 2'!$A:$F,MATCH('Open 2 Results'!$E30,'Open 2'!$F:$F,0),3),""),"")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2'!$A:$F,MATCH('Open 2 Results'!$E31,'Open 2'!$F:$F,0),1)&gt;0,INDEX('Open 2'!$A:$F,MATCH('Open 2 Results'!$E31,'Open 2'!$F:$F,0),1),""),"")</f>
        <v/>
      </c>
      <c r="B31" s="84" t="str">
        <f>IFERROR(IF(INDEX('Open 2'!$A:$F,MATCH('Open 2 Results'!$E31,'Open 2'!$F:$F,0),2)&gt;0,INDEX('Open 2'!$A:$F,MATCH('Open 2 Results'!$E31,'Open 2'!$F:$F,0),2),""),"")</f>
        <v/>
      </c>
      <c r="C31" s="84" t="str">
        <f>IFERROR(IF(INDEX('Open 2'!$A:$F,MATCH('Open 2 Results'!$E31,'Open 2'!$F:$F,0),3)&gt;0,INDEX('Open 2'!$A:$F,MATCH('Open 2 Results'!$E31,'Open 2'!$F:$F,0),3),""),"")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2'!$A:$F,MATCH('Open 2 Results'!$E32,'Open 2'!$F:$F,0),1)&gt;0,INDEX('Open 2'!$A:$F,MATCH('Open 2 Results'!$E32,'Open 2'!$F:$F,0),1),""),"")</f>
        <v/>
      </c>
      <c r="B32" s="84" t="str">
        <f>IFERROR(IF(INDEX('Open 2'!$A:$F,MATCH('Open 2 Results'!$E32,'Open 2'!$F:$F,0),2)&gt;0,INDEX('Open 2'!$A:$F,MATCH('Open 2 Results'!$E32,'Open 2'!$F:$F,0),2),""),"")</f>
        <v/>
      </c>
      <c r="C32" s="84" t="str">
        <f>IFERROR(IF(INDEX('Open 2'!$A:$F,MATCH('Open 2 Results'!$E32,'Open 2'!$F:$F,0),3)&gt;0,INDEX('Open 2'!$A:$F,MATCH('Open 2 Results'!$E32,'Open 2'!$F:$F,0),3),""),"")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2'!$A:$F,MATCH('Open 2 Results'!$E33,'Open 2'!$F:$F,0),1)&gt;0,INDEX('Open 2'!$A:$F,MATCH('Open 2 Results'!$E33,'Open 2'!$F:$F,0),1),""),"")</f>
        <v/>
      </c>
      <c r="B33" s="84" t="str">
        <f>IFERROR(IF(INDEX('Open 2'!$A:$F,MATCH('Open 2 Results'!$E33,'Open 2'!$F:$F,0),2)&gt;0,INDEX('Open 2'!$A:$F,MATCH('Open 2 Results'!$E33,'Open 2'!$F:$F,0),2),""),"")</f>
        <v/>
      </c>
      <c r="C33" s="84" t="str">
        <f>IFERROR(IF(INDEX('Open 2'!$A:$F,MATCH('Open 2 Results'!$E33,'Open 2'!$F:$F,0),3)&gt;0,INDEX('Open 2'!$A:$F,MATCH('Open 2 Results'!$E33,'Open 2'!$F:$F,0),3),""),"")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2'!$A:$F,MATCH('Open 2 Results'!$E34,'Open 2'!$F:$F,0),1)&gt;0,INDEX('Open 2'!$A:$F,MATCH('Open 2 Results'!$E34,'Open 2'!$F:$F,0),1),""),"")</f>
        <v/>
      </c>
      <c r="B34" s="84" t="str">
        <f>IFERROR(IF(INDEX('Open 2'!$A:$F,MATCH('Open 2 Results'!$E34,'Open 2'!$F:$F,0),2)&gt;0,INDEX('Open 2'!$A:$F,MATCH('Open 2 Results'!$E34,'Open 2'!$F:$F,0),2),""),"")</f>
        <v/>
      </c>
      <c r="C34" s="84" t="str">
        <f>IFERROR(IF(INDEX('Open 2'!$A:$F,MATCH('Open 2 Results'!$E34,'Open 2'!$F:$F,0),3)&gt;0,INDEX('Open 2'!$A:$F,MATCH('Open 2 Results'!$E34,'Open 2'!$F:$F,0),3),""),"")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2'!$A:$F,MATCH('Open 2 Results'!$E35,'Open 2'!$F:$F,0),1)&gt;0,INDEX('Open 2'!$A:$F,MATCH('Open 2 Results'!$E35,'Open 2'!$F:$F,0),1),""),"")</f>
        <v/>
      </c>
      <c r="B35" s="84" t="str">
        <f>IFERROR(IF(INDEX('Open 2'!$A:$F,MATCH('Open 2 Results'!$E35,'Open 2'!$F:$F,0),2)&gt;0,INDEX('Open 2'!$A:$F,MATCH('Open 2 Results'!$E35,'Open 2'!$F:$F,0),2),""),"")</f>
        <v/>
      </c>
      <c r="C35" s="84" t="str">
        <f>IFERROR(IF(INDEX('Open 2'!$A:$F,MATCH('Open 2 Results'!$E35,'Open 2'!$F:$F,0),3)&gt;0,INDEX('Open 2'!$A:$F,MATCH('Open 2 Results'!$E35,'Open 2'!$F:$F,0),3),""),"")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2'!$A:$F,MATCH('Open 2 Results'!$E36,'Open 2'!$F:$F,0),1)&gt;0,INDEX('Open 2'!$A:$F,MATCH('Open 2 Results'!$E36,'Open 2'!$F:$F,0),1),""),"")</f>
        <v/>
      </c>
      <c r="B36" s="84" t="str">
        <f>IFERROR(IF(INDEX('Open 2'!$A:$F,MATCH('Open 2 Results'!$E36,'Open 2'!$F:$F,0),2)&gt;0,INDEX('Open 2'!$A:$F,MATCH('Open 2 Results'!$E36,'Open 2'!$F:$F,0),2),""),"")</f>
        <v/>
      </c>
      <c r="C36" s="84" t="str">
        <f>IFERROR(IF(INDEX('Open 2'!$A:$F,MATCH('Open 2 Results'!$E36,'Open 2'!$F:$F,0),3)&gt;0,INDEX('Open 2'!$A:$F,MATCH('Open 2 Results'!$E36,'Open 2'!$F:$F,0),3),""),"")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2'!$A:$F,MATCH('Open 2 Results'!$E37,'Open 2'!$F:$F,0),1)&gt;0,INDEX('Open 2'!$A:$F,MATCH('Open 2 Results'!$E37,'Open 2'!$F:$F,0),1),""),"")</f>
        <v/>
      </c>
      <c r="B37" s="84" t="str">
        <f>IFERROR(IF(INDEX('Open 2'!$A:$F,MATCH('Open 2 Results'!$E37,'Open 2'!$F:$F,0),2)&gt;0,INDEX('Open 2'!$A:$F,MATCH('Open 2 Results'!$E37,'Open 2'!$F:$F,0),2),""),"")</f>
        <v/>
      </c>
      <c r="C37" s="84" t="str">
        <f>IFERROR(IF(INDEX('Open 2'!$A:$F,MATCH('Open 2 Results'!$E37,'Open 2'!$F:$F,0),3)&gt;0,INDEX('Open 2'!$A:$F,MATCH('Open 2 Results'!$E37,'Open 2'!$F:$F,0),3),""),"")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2'!$A:$F,MATCH('Open 2 Results'!$E38,'Open 2'!$F:$F,0),1)&gt;0,INDEX('Open 2'!$A:$F,MATCH('Open 2 Results'!$E38,'Open 2'!$F:$F,0),1),""),"")</f>
        <v/>
      </c>
      <c r="B38" s="84" t="str">
        <f>IFERROR(IF(INDEX('Open 2'!$A:$F,MATCH('Open 2 Results'!$E38,'Open 2'!$F:$F,0),2)&gt;0,INDEX('Open 2'!$A:$F,MATCH('Open 2 Results'!$E38,'Open 2'!$F:$F,0),2),""),"")</f>
        <v/>
      </c>
      <c r="C38" s="84" t="str">
        <f>IFERROR(IF(INDEX('Open 2'!$A:$F,MATCH('Open 2 Results'!$E38,'Open 2'!$F:$F,0),3)&gt;0,INDEX('Open 2'!$A:$F,MATCH('Open 2 Results'!$E38,'Open 2'!$F:$F,0),3),""),"")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2'!$A:$F,MATCH('Open 2 Results'!$E39,'Open 2'!$F:$F,0),1)&gt;0,INDEX('Open 2'!$A:$F,MATCH('Open 2 Results'!$E39,'Open 2'!$F:$F,0),1),""),"")</f>
        <v/>
      </c>
      <c r="B39" s="84" t="str">
        <f>IFERROR(IF(INDEX('Open 2'!$A:$F,MATCH('Open 2 Results'!$E39,'Open 2'!$F:$F,0),2)&gt;0,INDEX('Open 2'!$A:$F,MATCH('Open 2 Results'!$E39,'Open 2'!$F:$F,0),2),""),"")</f>
        <v/>
      </c>
      <c r="C39" s="84" t="str">
        <f>IFERROR(IF(INDEX('Open 2'!$A:$F,MATCH('Open 2 Results'!$E39,'Open 2'!$F:$F,0),3)&gt;0,INDEX('Open 2'!$A:$F,MATCH('Open 2 Results'!$E39,'Open 2'!$F:$F,0),3),""),"")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2'!$A:$F,MATCH('Open 2 Results'!$E40,'Open 2'!$F:$F,0),1)&gt;0,INDEX('Open 2'!$A:$F,MATCH('Open 2 Results'!$E40,'Open 2'!$F:$F,0),1),""),"")</f>
        <v/>
      </c>
      <c r="B40" s="84" t="str">
        <f>IFERROR(IF(INDEX('Open 2'!$A:$F,MATCH('Open 2 Results'!$E40,'Open 2'!$F:$F,0),2)&gt;0,INDEX('Open 2'!$A:$F,MATCH('Open 2 Results'!$E40,'Open 2'!$F:$F,0),2),""),"")</f>
        <v/>
      </c>
      <c r="C40" s="84" t="str">
        <f>IFERROR(IF(INDEX('Open 2'!$A:$F,MATCH('Open 2 Results'!$E40,'Open 2'!$F:$F,0),3)&gt;0,INDEX('Open 2'!$A:$F,MATCH('Open 2 Results'!$E40,'Open 2'!$F:$F,0),3),""),"")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2'!$A:$F,MATCH('Open 2 Results'!$E41,'Open 2'!$F:$F,0),1)&gt;0,INDEX('Open 2'!$A:$F,MATCH('Open 2 Results'!$E41,'Open 2'!$F:$F,0),1),""),"")</f>
        <v/>
      </c>
      <c r="B41" s="84" t="str">
        <f>IFERROR(IF(INDEX('Open 2'!$A:$F,MATCH('Open 2 Results'!$E41,'Open 2'!$F:$F,0),2)&gt;0,INDEX('Open 2'!$A:$F,MATCH('Open 2 Results'!$E41,'Open 2'!$F:$F,0),2),""),"")</f>
        <v/>
      </c>
      <c r="C41" s="84" t="str">
        <f>IFERROR(IF(INDEX('Open 2'!$A:$F,MATCH('Open 2 Results'!$E41,'Open 2'!$F:$F,0),3)&gt;0,INDEX('Open 2'!$A:$F,MATCH('Open 2 Results'!$E41,'Open 2'!$F:$F,0),3),""),"")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2'!$A:$F,MATCH('Open 2 Results'!$E42,'Open 2'!$F:$F,0),1)&gt;0,INDEX('Open 2'!$A:$F,MATCH('Open 2 Results'!$E42,'Open 2'!$F:$F,0),1),""),"")</f>
        <v/>
      </c>
      <c r="B42" s="84" t="str">
        <f>IFERROR(IF(INDEX('Open 2'!$A:$F,MATCH('Open 2 Results'!$E42,'Open 2'!$F:$F,0),2)&gt;0,INDEX('Open 2'!$A:$F,MATCH('Open 2 Results'!$E42,'Open 2'!$F:$F,0),2),""),"")</f>
        <v/>
      </c>
      <c r="C42" s="84" t="str">
        <f>IFERROR(IF(INDEX('Open 2'!$A:$F,MATCH('Open 2 Results'!$E42,'Open 2'!$F:$F,0),3)&gt;0,INDEX('Open 2'!$A:$F,MATCH('Open 2 Results'!$E42,'Open 2'!$F:$F,0),3),""),"")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2'!$A:$F,MATCH('Open 2 Results'!$E43,'Open 2'!$F:$F,0),1)&gt;0,INDEX('Open 2'!$A:$F,MATCH('Open 2 Results'!$E43,'Open 2'!$F:$F,0),1),""),"")</f>
        <v/>
      </c>
      <c r="B43" s="84" t="str">
        <f>IFERROR(IF(INDEX('Open 2'!$A:$F,MATCH('Open 2 Results'!$E43,'Open 2'!$F:$F,0),2)&gt;0,INDEX('Open 2'!$A:$F,MATCH('Open 2 Results'!$E43,'Open 2'!$F:$F,0),2),""),"")</f>
        <v/>
      </c>
      <c r="C43" s="84" t="str">
        <f>IFERROR(IF(INDEX('Open 2'!$A:$F,MATCH('Open 2 Results'!$E43,'Open 2'!$F:$F,0),3)&gt;0,INDEX('Open 2'!$A:$F,MATCH('Open 2 Results'!$E43,'Open 2'!$F:$F,0),3),""),"")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2'!$A:$F,MATCH('Open 2 Results'!$E44,'Open 2'!$F:$F,0),1)&gt;0,INDEX('Open 2'!$A:$F,MATCH('Open 2 Results'!$E44,'Open 2'!$F:$F,0),1),""),"")</f>
        <v/>
      </c>
      <c r="B44" s="84" t="str">
        <f>IFERROR(IF(INDEX('Open 2'!$A:$F,MATCH('Open 2 Results'!$E44,'Open 2'!$F:$F,0),2)&gt;0,INDEX('Open 2'!$A:$F,MATCH('Open 2 Results'!$E44,'Open 2'!$F:$F,0),2),""),"")</f>
        <v/>
      </c>
      <c r="C44" s="84" t="str">
        <f>IFERROR(IF(INDEX('Open 2'!$A:$F,MATCH('Open 2 Results'!$E44,'Open 2'!$F:$F,0),3)&gt;0,INDEX('Open 2'!$A:$F,MATCH('Open 2 Results'!$E44,'Open 2'!$F:$F,0),3),""),"")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2'!$A:$F,MATCH('Open 2 Results'!$E45,'Open 2'!$F:$F,0),1)&gt;0,INDEX('Open 2'!$A:$F,MATCH('Open 2 Results'!$E45,'Open 2'!$F:$F,0),1),""),"")</f>
        <v/>
      </c>
      <c r="B45" s="84" t="str">
        <f>IFERROR(IF(INDEX('Open 2'!$A:$F,MATCH('Open 2 Results'!$E45,'Open 2'!$F:$F,0),2)&gt;0,INDEX('Open 2'!$A:$F,MATCH('Open 2 Results'!$E45,'Open 2'!$F:$F,0),2),""),"")</f>
        <v/>
      </c>
      <c r="C45" s="84" t="str">
        <f>IFERROR(IF(INDEX('Open 2'!$A:$F,MATCH('Open 2 Results'!$E45,'Open 2'!$F:$F,0),3)&gt;0,INDEX('Open 2'!$A:$F,MATCH('Open 2 Results'!$E45,'Open 2'!$F:$F,0),3),""),"")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2'!$A:$F,MATCH('Open 2 Results'!$E46,'Open 2'!$F:$F,0),1)&gt;0,INDEX('Open 2'!$A:$F,MATCH('Open 2 Results'!$E46,'Open 2'!$F:$F,0),1),""),"")</f>
        <v/>
      </c>
      <c r="B46" s="84" t="str">
        <f>IFERROR(IF(INDEX('Open 2'!$A:$F,MATCH('Open 2 Results'!$E46,'Open 2'!$F:$F,0),2)&gt;0,INDEX('Open 2'!$A:$F,MATCH('Open 2 Results'!$E46,'Open 2'!$F:$F,0),2),""),"")</f>
        <v/>
      </c>
      <c r="C46" s="84" t="str">
        <f>IFERROR(IF(INDEX('Open 2'!$A:$F,MATCH('Open 2 Results'!$E46,'Open 2'!$F:$F,0),3)&gt;0,INDEX('Open 2'!$A:$F,MATCH('Open 2 Results'!$E46,'Open 2'!$F:$F,0),3),""),"")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2'!$A:$F,MATCH('Open 2 Results'!$E47,'Open 2'!$F:$F,0),1)&gt;0,INDEX('Open 2'!$A:$F,MATCH('Open 2 Results'!$E47,'Open 2'!$F:$F,0),1),""),"")</f>
        <v/>
      </c>
      <c r="B47" s="84" t="str">
        <f>IFERROR(IF(INDEX('Open 2'!$A:$F,MATCH('Open 2 Results'!$E47,'Open 2'!$F:$F,0),2)&gt;0,INDEX('Open 2'!$A:$F,MATCH('Open 2 Results'!$E47,'Open 2'!$F:$F,0),2),""),"")</f>
        <v/>
      </c>
      <c r="C47" s="84" t="str">
        <f>IFERROR(IF(INDEX('Open 2'!$A:$F,MATCH('Open 2 Results'!$E47,'Open 2'!$F:$F,0),3)&gt;0,INDEX('Open 2'!$A:$F,MATCH('Open 2 Results'!$E47,'Open 2'!$F:$F,0),3),""),"")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2'!$A:$F,MATCH('Open 2 Results'!$E48,'Open 2'!$F:$F,0),1)&gt;0,INDEX('Open 2'!$A:$F,MATCH('Open 2 Results'!$E48,'Open 2'!$F:$F,0),1),""),"")</f>
        <v/>
      </c>
      <c r="B48" s="84" t="str">
        <f>IFERROR(IF(INDEX('Open 2'!$A:$F,MATCH('Open 2 Results'!$E48,'Open 2'!$F:$F,0),2)&gt;0,INDEX('Open 2'!$A:$F,MATCH('Open 2 Results'!$E48,'Open 2'!$F:$F,0),2),""),"")</f>
        <v/>
      </c>
      <c r="C48" s="84" t="str">
        <f>IFERROR(IF(INDEX('Open 2'!$A:$F,MATCH('Open 2 Results'!$E48,'Open 2'!$F:$F,0),3)&gt;0,INDEX('Open 2'!$A:$F,MATCH('Open 2 Results'!$E48,'Open 2'!$F:$F,0),3),""),"")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2'!$A:$F,MATCH('Open 2 Results'!$E49,'Open 2'!$F:$F,0),1)&gt;0,INDEX('Open 2'!$A:$F,MATCH('Open 2 Results'!$E49,'Open 2'!$F:$F,0),1),""),"")</f>
        <v/>
      </c>
      <c r="B49" s="84" t="str">
        <f>IFERROR(IF(INDEX('Open 2'!$A:$F,MATCH('Open 2 Results'!$E49,'Open 2'!$F:$F,0),2)&gt;0,INDEX('Open 2'!$A:$F,MATCH('Open 2 Results'!$E49,'Open 2'!$F:$F,0),2),""),"")</f>
        <v/>
      </c>
      <c r="C49" s="84" t="str">
        <f>IFERROR(IF(INDEX('Open 2'!$A:$F,MATCH('Open 2 Results'!$E49,'Open 2'!$F:$F,0),3)&gt;0,INDEX('Open 2'!$A:$F,MATCH('Open 2 Results'!$E49,'Open 2'!$F:$F,0),3),""),"")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2'!$A:$F,MATCH('Open 2 Results'!$E50,'Open 2'!$F:$F,0),1)&gt;0,INDEX('Open 2'!$A:$F,MATCH('Open 2 Results'!$E50,'Open 2'!$F:$F,0),1),""),"")</f>
        <v/>
      </c>
      <c r="B50" s="84" t="str">
        <f>IFERROR(IF(INDEX('Open 2'!$A:$F,MATCH('Open 2 Results'!$E50,'Open 2'!$F:$F,0),2)&gt;0,INDEX('Open 2'!$A:$F,MATCH('Open 2 Results'!$E50,'Open 2'!$F:$F,0),2),""),"")</f>
        <v/>
      </c>
      <c r="C50" s="84" t="str">
        <f>IFERROR(IF(INDEX('Open 2'!$A:$F,MATCH('Open 2 Results'!$E50,'Open 2'!$F:$F,0),3)&gt;0,INDEX('Open 2'!$A:$F,MATCH('Open 2 Results'!$E50,'Open 2'!$F:$F,0),3),""),"")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2'!$A:$F,MATCH('Open 2 Results'!$E51,'Open 2'!$F:$F,0),1)&gt;0,INDEX('Open 2'!$A:$F,MATCH('Open 2 Results'!$E51,'Open 2'!$F:$F,0),1),""),"")</f>
        <v/>
      </c>
      <c r="B51" s="84" t="str">
        <f>IFERROR(IF(INDEX('Open 2'!$A:$F,MATCH('Open 2 Results'!$E51,'Open 2'!$F:$F,0),2)&gt;0,INDEX('Open 2'!$A:$F,MATCH('Open 2 Results'!$E51,'Open 2'!$F:$F,0),2),""),"")</f>
        <v/>
      </c>
      <c r="C51" s="84" t="str">
        <f>IFERROR(IF(INDEX('Open 2'!$A:$F,MATCH('Open 2 Results'!$E51,'Open 2'!$F:$F,0),3)&gt;0,INDEX('Open 2'!$A:$F,MATCH('Open 2 Results'!$E51,'Open 2'!$F:$F,0),3),""),"")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2'!$A:$F,MATCH('Open 2 Results'!$E52,'Open 2'!$F:$F,0),1)&gt;0,INDEX('Open 2'!$A:$F,MATCH('Open 2 Results'!$E52,'Open 2'!$F:$F,0),1),""),"")</f>
        <v/>
      </c>
      <c r="B52" s="84" t="str">
        <f>IFERROR(IF(INDEX('Open 2'!$A:$F,MATCH('Open 2 Results'!$E52,'Open 2'!$F:$F,0),2)&gt;0,INDEX('Open 2'!$A:$F,MATCH('Open 2 Results'!$E52,'Open 2'!$F:$F,0),2),""),"")</f>
        <v/>
      </c>
      <c r="C52" s="84" t="str">
        <f>IFERROR(IF(INDEX('Open 2'!$A:$F,MATCH('Open 2 Results'!$E52,'Open 2'!$F:$F,0),3)&gt;0,INDEX('Open 2'!$A:$F,MATCH('Open 2 Results'!$E52,'Open 2'!$F:$F,0),3),""),"")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2'!$A:$F,MATCH('Open 2 Results'!$E53,'Open 2'!$F:$F,0),1)&gt;0,INDEX('Open 2'!$A:$F,MATCH('Open 2 Results'!$E53,'Open 2'!$F:$F,0),1),""),"")</f>
        <v/>
      </c>
      <c r="B53" s="84" t="str">
        <f>IFERROR(IF(INDEX('Open 2'!$A:$F,MATCH('Open 2 Results'!$E53,'Open 2'!$F:$F,0),2)&gt;0,INDEX('Open 2'!$A:$F,MATCH('Open 2 Results'!$E53,'Open 2'!$F:$F,0),2),""),"")</f>
        <v/>
      </c>
      <c r="C53" s="84" t="str">
        <f>IFERROR(IF(INDEX('Open 2'!$A:$F,MATCH('Open 2 Results'!$E53,'Open 2'!$F:$F,0),3)&gt;0,INDEX('Open 2'!$A:$F,MATCH('Open 2 Results'!$E53,'Open 2'!$F:$F,0),3),""),"")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2'!$A:$F,MATCH('Open 2 Results'!$E54,'Open 2'!$F:$F,0),1)&gt;0,INDEX('Open 2'!$A:$F,MATCH('Open 2 Results'!$E54,'Open 2'!$F:$F,0),1),""),"")</f>
        <v/>
      </c>
      <c r="B54" s="84" t="str">
        <f>IFERROR(IF(INDEX('Open 2'!$A:$F,MATCH('Open 2 Results'!$E54,'Open 2'!$F:$F,0),2)&gt;0,INDEX('Open 2'!$A:$F,MATCH('Open 2 Results'!$E54,'Open 2'!$F:$F,0),2),""),"")</f>
        <v/>
      </c>
      <c r="C54" s="84" t="str">
        <f>IFERROR(IF(INDEX('Open 2'!$A:$F,MATCH('Open 2 Results'!$E54,'Open 2'!$F:$F,0),3)&gt;0,INDEX('Open 2'!$A:$F,MATCH('Open 2 Results'!$E54,'Open 2'!$F:$F,0),3),""),"")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2'!$A:$F,MATCH('Open 2 Results'!$E55,'Open 2'!$F:$F,0),1)&gt;0,INDEX('Open 2'!$A:$F,MATCH('Open 2 Results'!$E55,'Open 2'!$F:$F,0),1),""),"")</f>
        <v/>
      </c>
      <c r="B55" s="84" t="str">
        <f>IFERROR(IF(INDEX('Open 2'!$A:$F,MATCH('Open 2 Results'!$E55,'Open 2'!$F:$F,0),2)&gt;0,INDEX('Open 2'!$A:$F,MATCH('Open 2 Results'!$E55,'Open 2'!$F:$F,0),2),""),"")</f>
        <v/>
      </c>
      <c r="C55" s="84" t="str">
        <f>IFERROR(IF(INDEX('Open 2'!$A:$F,MATCH('Open 2 Results'!$E55,'Open 2'!$F:$F,0),3)&gt;0,INDEX('Open 2'!$A:$F,MATCH('Open 2 Results'!$E55,'Open 2'!$F:$F,0),3),""),"")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2'!$A:$F,MATCH('Open 2 Results'!$E56,'Open 2'!$F:$F,0),1)&gt;0,INDEX('Open 2'!$A:$F,MATCH('Open 2 Results'!$E56,'Open 2'!$F:$F,0),1),""),"")</f>
        <v/>
      </c>
      <c r="B56" s="84" t="str">
        <f>IFERROR(IF(INDEX('Open 2'!$A:$F,MATCH('Open 2 Results'!$E56,'Open 2'!$F:$F,0),2)&gt;0,INDEX('Open 2'!$A:$F,MATCH('Open 2 Results'!$E56,'Open 2'!$F:$F,0),2),""),"")</f>
        <v/>
      </c>
      <c r="C56" s="84" t="str">
        <f>IFERROR(IF(INDEX('Open 2'!$A:$F,MATCH('Open 2 Results'!$E56,'Open 2'!$F:$F,0),3)&gt;0,INDEX('Open 2'!$A:$F,MATCH('Open 2 Results'!$E56,'Open 2'!$F:$F,0),3),""),"")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2'!$A:$F,MATCH('Open 2 Results'!$E57,'Open 2'!$F:$F,0),1)&gt;0,INDEX('Open 2'!$A:$F,MATCH('Open 2 Results'!$E57,'Open 2'!$F:$F,0),1),""),"")</f>
        <v/>
      </c>
      <c r="B57" s="84" t="str">
        <f>IFERROR(IF(INDEX('Open 2'!$A:$F,MATCH('Open 2 Results'!$E57,'Open 2'!$F:$F,0),2)&gt;0,INDEX('Open 2'!$A:$F,MATCH('Open 2 Results'!$E57,'Open 2'!$F:$F,0),2),""),"")</f>
        <v/>
      </c>
      <c r="C57" s="84" t="str">
        <f>IFERROR(IF(INDEX('Open 2'!$A:$F,MATCH('Open 2 Results'!$E57,'Open 2'!$F:$F,0),3)&gt;0,INDEX('Open 2'!$A:$F,MATCH('Open 2 Results'!$E57,'Open 2'!$F:$F,0),3),""),"")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2'!$A:$F,MATCH('Open 2 Results'!$E58,'Open 2'!$F:$F,0),1)&gt;0,INDEX('Open 2'!$A:$F,MATCH('Open 2 Results'!$E58,'Open 2'!$F:$F,0),1),""),"")</f>
        <v/>
      </c>
      <c r="B58" s="84" t="str">
        <f>IFERROR(IF(INDEX('Open 2'!$A:$F,MATCH('Open 2 Results'!$E58,'Open 2'!$F:$F,0),2)&gt;0,INDEX('Open 2'!$A:$F,MATCH('Open 2 Results'!$E58,'Open 2'!$F:$F,0),2),""),"")</f>
        <v/>
      </c>
      <c r="C58" s="84" t="str">
        <f>IFERROR(IF(INDEX('Open 2'!$A:$F,MATCH('Open 2 Results'!$E58,'Open 2'!$F:$F,0),3)&gt;0,INDEX('Open 2'!$A:$F,MATCH('Open 2 Results'!$E58,'Open 2'!$F:$F,0),3),""),"")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2'!$A:$F,MATCH('Open 2 Results'!$E59,'Open 2'!$F:$F,0),1)&gt;0,INDEX('Open 2'!$A:$F,MATCH('Open 2 Results'!$E59,'Open 2'!$F:$F,0),1),""),"")</f>
        <v/>
      </c>
      <c r="B59" s="84" t="str">
        <f>IFERROR(IF(INDEX('Open 2'!$A:$F,MATCH('Open 2 Results'!$E59,'Open 2'!$F:$F,0),2)&gt;0,INDEX('Open 2'!$A:$F,MATCH('Open 2 Results'!$E59,'Open 2'!$F:$F,0),2),""),"")</f>
        <v/>
      </c>
      <c r="C59" s="84" t="str">
        <f>IFERROR(IF(INDEX('Open 2'!$A:$F,MATCH('Open 2 Results'!$E59,'Open 2'!$F:$F,0),3)&gt;0,INDEX('Open 2'!$A:$F,MATCH('Open 2 Results'!$E59,'Open 2'!$F:$F,0),3),""),"")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2'!$A:$F,MATCH('Open 2 Results'!$E60,'Open 2'!$F:$F,0),1)&gt;0,INDEX('Open 2'!$A:$F,MATCH('Open 2 Results'!$E60,'Open 2'!$F:$F,0),1),""),"")</f>
        <v/>
      </c>
      <c r="B60" s="84" t="str">
        <f>IFERROR(IF(INDEX('Open 2'!$A:$F,MATCH('Open 2 Results'!$E60,'Open 2'!$F:$F,0),2)&gt;0,INDEX('Open 2'!$A:$F,MATCH('Open 2 Results'!$E60,'Open 2'!$F:$F,0),2),""),"")</f>
        <v/>
      </c>
      <c r="C60" s="84" t="str">
        <f>IFERROR(IF(INDEX('Open 2'!$A:$F,MATCH('Open 2 Results'!$E60,'Open 2'!$F:$F,0),3)&gt;0,INDEX('Open 2'!$A:$F,MATCH('Open 2 Results'!$E60,'Open 2'!$F:$F,0),3),""),"")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2'!$A:$F,MATCH('Open 2 Results'!$E61,'Open 2'!$F:$F,0),1)&gt;0,INDEX('Open 2'!$A:$F,MATCH('Open 2 Results'!$E61,'Open 2'!$F:$F,0),1),""),"")</f>
        <v/>
      </c>
      <c r="B61" s="84" t="str">
        <f>IFERROR(IF(INDEX('Open 2'!$A:$F,MATCH('Open 2 Results'!$E61,'Open 2'!$F:$F,0),2)&gt;0,INDEX('Open 2'!$A:$F,MATCH('Open 2 Results'!$E61,'Open 2'!$F:$F,0),2),""),"")</f>
        <v/>
      </c>
      <c r="C61" s="84" t="str">
        <f>IFERROR(IF(INDEX('Open 2'!$A:$F,MATCH('Open 2 Results'!$E61,'Open 2'!$F:$F,0),3)&gt;0,INDEX('Open 2'!$A:$F,MATCH('Open 2 Results'!$E61,'Open 2'!$F:$F,0),3),""),"")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2'!$A:$F,MATCH('Open 2 Results'!$E62,'Open 2'!$F:$F,0),1)&gt;0,INDEX('Open 2'!$A:$F,MATCH('Open 2 Results'!$E62,'Open 2'!$F:$F,0),1),""),"")</f>
        <v/>
      </c>
      <c r="B62" s="84" t="str">
        <f>IFERROR(IF(INDEX('Open 2'!$A:$F,MATCH('Open 2 Results'!$E62,'Open 2'!$F:$F,0),2)&gt;0,INDEX('Open 2'!$A:$F,MATCH('Open 2 Results'!$E62,'Open 2'!$F:$F,0),2),""),"")</f>
        <v/>
      </c>
      <c r="C62" s="84" t="str">
        <f>IFERROR(IF(INDEX('Open 2'!$A:$F,MATCH('Open 2 Results'!$E62,'Open 2'!$F:$F,0),3)&gt;0,INDEX('Open 2'!$A:$F,MATCH('Open 2 Results'!$E62,'Open 2'!$F:$F,0),3),""),"")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2'!$A:$F,MATCH('Open 2 Results'!$E63,'Open 2'!$F:$F,0),1)&gt;0,INDEX('Open 2'!$A:$F,MATCH('Open 2 Results'!$E63,'Open 2'!$F:$F,0),1),""),"")</f>
        <v/>
      </c>
      <c r="B63" s="84" t="str">
        <f>IFERROR(IF(INDEX('Open 2'!$A:$F,MATCH('Open 2 Results'!$E63,'Open 2'!$F:$F,0),2)&gt;0,INDEX('Open 2'!$A:$F,MATCH('Open 2 Results'!$E63,'Open 2'!$F:$F,0),2),""),"")</f>
        <v/>
      </c>
      <c r="C63" s="84" t="str">
        <f>IFERROR(IF(INDEX('Open 2'!$A:$F,MATCH('Open 2 Results'!$E63,'Open 2'!$F:$F,0),3)&gt;0,INDEX('Open 2'!$A:$F,MATCH('Open 2 Results'!$E63,'Open 2'!$F:$F,0),3),""),"")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2'!$A:$F,MATCH('Open 2 Results'!$E64,'Open 2'!$F:$F,0),1)&gt;0,INDEX('Open 2'!$A:$F,MATCH('Open 2 Results'!$E64,'Open 2'!$F:$F,0),1),""),"")</f>
        <v/>
      </c>
      <c r="B64" s="84" t="str">
        <f>IFERROR(IF(INDEX('Open 2'!$A:$F,MATCH('Open 2 Results'!$E64,'Open 2'!$F:$F,0),2)&gt;0,INDEX('Open 2'!$A:$F,MATCH('Open 2 Results'!$E64,'Open 2'!$F:$F,0),2),""),"")</f>
        <v/>
      </c>
      <c r="C64" s="84" t="str">
        <f>IFERROR(IF(INDEX('Open 2'!$A:$F,MATCH('Open 2 Results'!$E64,'Open 2'!$F:$F,0),3)&gt;0,INDEX('Open 2'!$A:$F,MATCH('Open 2 Results'!$E64,'Open 2'!$F:$F,0),3),""),"")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2'!$A:$F,MATCH('Open 2 Results'!$E65,'Open 2'!$F:$F,0),1)&gt;0,INDEX('Open 2'!$A:$F,MATCH('Open 2 Results'!$E65,'Open 2'!$F:$F,0),1),""),"")</f>
        <v/>
      </c>
      <c r="B65" s="84" t="str">
        <f>IFERROR(IF(INDEX('Open 2'!$A:$F,MATCH('Open 2 Results'!$E65,'Open 2'!$F:$F,0),2)&gt;0,INDEX('Open 2'!$A:$F,MATCH('Open 2 Results'!$E65,'Open 2'!$F:$F,0),2),""),"")</f>
        <v/>
      </c>
      <c r="C65" s="84" t="str">
        <f>IFERROR(IF(INDEX('Open 2'!$A:$F,MATCH('Open 2 Results'!$E65,'Open 2'!$F:$F,0),3)&gt;0,INDEX('Open 2'!$A:$F,MATCH('Open 2 Results'!$E65,'Open 2'!$F:$F,0),3),""),"")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2'!$A:$F,MATCH('Open 2 Results'!$E66,'Open 2'!$F:$F,0),1)&gt;0,INDEX('Open 2'!$A:$F,MATCH('Open 2 Results'!$E66,'Open 2'!$F:$F,0),1),""),"")</f>
        <v/>
      </c>
      <c r="B66" s="84" t="str">
        <f>IFERROR(IF(INDEX('Open 2'!$A:$F,MATCH('Open 2 Results'!$E66,'Open 2'!$F:$F,0),2)&gt;0,INDEX('Open 2'!$A:$F,MATCH('Open 2 Results'!$E66,'Open 2'!$F:$F,0),2),""),"")</f>
        <v/>
      </c>
      <c r="C66" s="84" t="str">
        <f>IFERROR(IF(INDEX('Open 2'!$A:$F,MATCH('Open 2 Results'!$E66,'Open 2'!$F:$F,0),3)&gt;0,INDEX('Open 2'!$A:$F,MATCH('Open 2 Results'!$E66,'Open 2'!$F:$F,0),3),""),"")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2'!$A:$F,MATCH('Open 2 Results'!$E67,'Open 2'!$F:$F,0),1)&gt;0,INDEX('Open 2'!$A:$F,MATCH('Open 2 Results'!$E67,'Open 2'!$F:$F,0),1),""),"")</f>
        <v/>
      </c>
      <c r="B67" s="84" t="str">
        <f>IFERROR(IF(INDEX('Open 2'!$A:$F,MATCH('Open 2 Results'!$E67,'Open 2'!$F:$F,0),2)&gt;0,INDEX('Open 2'!$A:$F,MATCH('Open 2 Results'!$E67,'Open 2'!$F:$F,0),2),""),"")</f>
        <v/>
      </c>
      <c r="C67" s="84" t="str">
        <f>IFERROR(IF(INDEX('Open 2'!$A:$F,MATCH('Open 2 Results'!$E67,'Open 2'!$F:$F,0),3)&gt;0,INDEX('Open 2'!$A:$F,MATCH('Open 2 Results'!$E67,'Open 2'!$F:$F,0),3),""),"")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2'!$A:$F,MATCH('Open 2 Results'!$E68,'Open 2'!$F:$F,0),1)&gt;0,INDEX('Open 2'!$A:$F,MATCH('Open 2 Results'!$E68,'Open 2'!$F:$F,0),1),""),"")</f>
        <v/>
      </c>
      <c r="B68" s="84" t="str">
        <f>IFERROR(IF(INDEX('Open 2'!$A:$F,MATCH('Open 2 Results'!$E68,'Open 2'!$F:$F,0),2)&gt;0,INDEX('Open 2'!$A:$F,MATCH('Open 2 Results'!$E68,'Open 2'!$F:$F,0),2),""),"")</f>
        <v/>
      </c>
      <c r="C68" s="84" t="str">
        <f>IFERROR(IF(INDEX('Open 2'!$A:$F,MATCH('Open 2 Results'!$E68,'Open 2'!$F:$F,0),3)&gt;0,INDEX('Open 2'!$A:$F,MATCH('Open 2 Results'!$E68,'Open 2'!$F:$F,0),3),""),"")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2'!$A:$F,MATCH('Open 2 Results'!$E69,'Open 2'!$F:$F,0),1)&gt;0,INDEX('Open 2'!$A:$F,MATCH('Open 2 Results'!$E69,'Open 2'!$F:$F,0),1),""),"")</f>
        <v/>
      </c>
      <c r="B69" s="84" t="str">
        <f>IFERROR(IF(INDEX('Open 2'!$A:$F,MATCH('Open 2 Results'!$E69,'Open 2'!$F:$F,0),2)&gt;0,INDEX('Open 2'!$A:$F,MATCH('Open 2 Results'!$E69,'Open 2'!$F:$F,0),2),""),"")</f>
        <v/>
      </c>
      <c r="C69" s="84" t="str">
        <f>IFERROR(IF(INDEX('Open 2'!$A:$F,MATCH('Open 2 Results'!$E69,'Open 2'!$F:$F,0),3)&gt;0,INDEX('Open 2'!$A:$F,MATCH('Open 2 Results'!$E69,'Open 2'!$F:$F,0),3),""),"")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2'!$A:$F,MATCH('Open 2 Results'!$E70,'Open 2'!$F:$F,0),1)&gt;0,INDEX('Open 2'!$A:$F,MATCH('Open 2 Results'!$E70,'Open 2'!$F:$F,0),1),""),"")</f>
        <v/>
      </c>
      <c r="B70" s="84" t="str">
        <f>IFERROR(IF(INDEX('Open 2'!$A:$F,MATCH('Open 2 Results'!$E70,'Open 2'!$F:$F,0),2)&gt;0,INDEX('Open 2'!$A:$F,MATCH('Open 2 Results'!$E70,'Open 2'!$F:$F,0),2),""),"")</f>
        <v/>
      </c>
      <c r="C70" s="84" t="str">
        <f>IFERROR(IF(INDEX('Open 2'!$A:$F,MATCH('Open 2 Results'!$E70,'Open 2'!$F:$F,0),3)&gt;0,INDEX('Open 2'!$A:$F,MATCH('Open 2 Results'!$E70,'Open 2'!$F:$F,0),3),""),"")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2'!$A:$F,MATCH('Open 2 Results'!$E71,'Open 2'!$F:$F,0),1)&gt;0,INDEX('Open 2'!$A:$F,MATCH('Open 2 Results'!$E71,'Open 2'!$F:$F,0),1),""),"")</f>
        <v/>
      </c>
      <c r="B71" s="84" t="str">
        <f>IFERROR(IF(INDEX('Open 2'!$A:$F,MATCH('Open 2 Results'!$E71,'Open 2'!$F:$F,0),2)&gt;0,INDEX('Open 2'!$A:$F,MATCH('Open 2 Results'!$E71,'Open 2'!$F:$F,0),2),""),"")</f>
        <v/>
      </c>
      <c r="C71" s="84" t="str">
        <f>IFERROR(IF(INDEX('Open 2'!$A:$F,MATCH('Open 2 Results'!$E71,'Open 2'!$F:$F,0),3)&gt;0,INDEX('Open 2'!$A:$F,MATCH('Open 2 Results'!$E71,'Open 2'!$F:$F,0),3),""),"")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2'!$A:$F,MATCH('Open 2 Results'!$E72,'Open 2'!$F:$F,0),1)&gt;0,INDEX('Open 2'!$A:$F,MATCH('Open 2 Results'!$E72,'Open 2'!$F:$F,0),1),""),"")</f>
        <v/>
      </c>
      <c r="B72" s="84" t="str">
        <f>IFERROR(IF(INDEX('Open 2'!$A:$F,MATCH('Open 2 Results'!$E72,'Open 2'!$F:$F,0),2)&gt;0,INDEX('Open 2'!$A:$F,MATCH('Open 2 Results'!$E72,'Open 2'!$F:$F,0),2),""),"")</f>
        <v/>
      </c>
      <c r="C72" s="84" t="str">
        <f>IFERROR(IF(INDEX('Open 2'!$A:$F,MATCH('Open 2 Results'!$E72,'Open 2'!$F:$F,0),3)&gt;0,INDEX('Open 2'!$A:$F,MATCH('Open 2 Results'!$E72,'Open 2'!$F:$F,0),3),""),"")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2'!$A:$F,MATCH('Open 2 Results'!$E73,'Open 2'!$F:$F,0),1)&gt;0,INDEX('Open 2'!$A:$F,MATCH('Open 2 Results'!$E73,'Open 2'!$F:$F,0),1),""),"")</f>
        <v/>
      </c>
      <c r="B73" s="84" t="str">
        <f>IFERROR(IF(INDEX('Open 2'!$A:$F,MATCH('Open 2 Results'!$E73,'Open 2'!$F:$F,0),2)&gt;0,INDEX('Open 2'!$A:$F,MATCH('Open 2 Results'!$E73,'Open 2'!$F:$F,0),2),""),"")</f>
        <v/>
      </c>
      <c r="C73" s="84" t="str">
        <f>IFERROR(IF(INDEX('Open 2'!$A:$F,MATCH('Open 2 Results'!$E73,'Open 2'!$F:$F,0),3)&gt;0,INDEX('Open 2'!$A:$F,MATCH('Open 2 Results'!$E73,'Open 2'!$F:$F,0),3),""),"")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2'!$A:$F,MATCH('Open 2 Results'!$E74,'Open 2'!$F:$F,0),1)&gt;0,INDEX('Open 2'!$A:$F,MATCH('Open 2 Results'!$E74,'Open 2'!$F:$F,0),1),""),"")</f>
        <v/>
      </c>
      <c r="B74" s="84" t="str">
        <f>IFERROR(IF(INDEX('Open 2'!$A:$F,MATCH('Open 2 Results'!$E74,'Open 2'!$F:$F,0),2)&gt;0,INDEX('Open 2'!$A:$F,MATCH('Open 2 Results'!$E74,'Open 2'!$F:$F,0),2),""),"")</f>
        <v/>
      </c>
      <c r="C74" s="84" t="str">
        <f>IFERROR(IF(INDEX('Open 2'!$A:$F,MATCH('Open 2 Results'!$E74,'Open 2'!$F:$F,0),3)&gt;0,INDEX('Open 2'!$A:$F,MATCH('Open 2 Results'!$E74,'Open 2'!$F:$F,0),3),""),"")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2'!$A:$F,MATCH('Open 2 Results'!$E75,'Open 2'!$F:$F,0),1)&gt;0,INDEX('Open 2'!$A:$F,MATCH('Open 2 Results'!$E75,'Open 2'!$F:$F,0),1),""),"")</f>
        <v/>
      </c>
      <c r="B75" s="84" t="str">
        <f>IFERROR(IF(INDEX('Open 2'!$A:$F,MATCH('Open 2 Results'!$E75,'Open 2'!$F:$F,0),2)&gt;0,INDEX('Open 2'!$A:$F,MATCH('Open 2 Results'!$E75,'Open 2'!$F:$F,0),2),""),"")</f>
        <v/>
      </c>
      <c r="C75" s="84" t="str">
        <f>IFERROR(IF(INDEX('Open 2'!$A:$F,MATCH('Open 2 Results'!$E75,'Open 2'!$F:$F,0),3)&gt;0,INDEX('Open 2'!$A:$F,MATCH('Open 2 Results'!$E75,'Open 2'!$F:$F,0),3),""),"")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2'!$A:$F,MATCH('Open 2 Results'!$E76,'Open 2'!$F:$F,0),1)&gt;0,INDEX('Open 2'!$A:$F,MATCH('Open 2 Results'!$E76,'Open 2'!$F:$F,0),1),""),"")</f>
        <v/>
      </c>
      <c r="B76" s="84" t="str">
        <f>IFERROR(IF(INDEX('Open 2'!$A:$F,MATCH('Open 2 Results'!$E76,'Open 2'!$F:$F,0),2)&gt;0,INDEX('Open 2'!$A:$F,MATCH('Open 2 Results'!$E76,'Open 2'!$F:$F,0),2),""),"")</f>
        <v/>
      </c>
      <c r="C76" s="84" t="str">
        <f>IFERROR(IF(INDEX('Open 2'!$A:$F,MATCH('Open 2 Results'!$E76,'Open 2'!$F:$F,0),3)&gt;0,INDEX('Open 2'!$A:$F,MATCH('Open 2 Results'!$E76,'Open 2'!$F:$F,0),3),""),"")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2'!$A:$F,MATCH('Open 2 Results'!$E77,'Open 2'!$F:$F,0),1)&gt;0,INDEX('Open 2'!$A:$F,MATCH('Open 2 Results'!$E77,'Open 2'!$F:$F,0),1),""),"")</f>
        <v/>
      </c>
      <c r="B77" s="84" t="str">
        <f>IFERROR(IF(INDEX('Open 2'!$A:$F,MATCH('Open 2 Results'!$E77,'Open 2'!$F:$F,0),2)&gt;0,INDEX('Open 2'!$A:$F,MATCH('Open 2 Results'!$E77,'Open 2'!$F:$F,0),2),""),"")</f>
        <v/>
      </c>
      <c r="C77" s="84" t="str">
        <f>IFERROR(IF(INDEX('Open 2'!$A:$F,MATCH('Open 2 Results'!$E77,'Open 2'!$F:$F,0),3)&gt;0,INDEX('Open 2'!$A:$F,MATCH('Open 2 Results'!$E77,'Open 2'!$F:$F,0),3),""),"")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2'!$A:$F,MATCH('Open 2 Results'!$E78,'Open 2'!$F:$F,0),1)&gt;0,INDEX('Open 2'!$A:$F,MATCH('Open 2 Results'!$E78,'Open 2'!$F:$F,0),1),""),"")</f>
        <v/>
      </c>
      <c r="B78" s="84" t="str">
        <f>IFERROR(IF(INDEX('Open 2'!$A:$F,MATCH('Open 2 Results'!$E78,'Open 2'!$F:$F,0),2)&gt;0,INDEX('Open 2'!$A:$F,MATCH('Open 2 Results'!$E78,'Open 2'!$F:$F,0),2),""),"")</f>
        <v/>
      </c>
      <c r="C78" s="84" t="str">
        <f>IFERROR(IF(INDEX('Open 2'!$A:$F,MATCH('Open 2 Results'!$E78,'Open 2'!$F:$F,0),3)&gt;0,INDEX('Open 2'!$A:$F,MATCH('Open 2 Results'!$E78,'Open 2'!$F:$F,0),3),""),"")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2'!$A:$F,MATCH('Open 2 Results'!$E79,'Open 2'!$F:$F,0),1)&gt;0,INDEX('Open 2'!$A:$F,MATCH('Open 2 Results'!$E79,'Open 2'!$F:$F,0),1),""),"")</f>
        <v/>
      </c>
      <c r="B79" s="84" t="str">
        <f>IFERROR(IF(INDEX('Open 2'!$A:$F,MATCH('Open 2 Results'!$E79,'Open 2'!$F:$F,0),2)&gt;0,INDEX('Open 2'!$A:$F,MATCH('Open 2 Results'!$E79,'Open 2'!$F:$F,0),2),""),"")</f>
        <v/>
      </c>
      <c r="C79" s="84" t="str">
        <f>IFERROR(IF(INDEX('Open 2'!$A:$F,MATCH('Open 2 Results'!$E79,'Open 2'!$F:$F,0),3)&gt;0,INDEX('Open 2'!$A:$F,MATCH('Open 2 Results'!$E79,'Open 2'!$F:$F,0),3),""),"")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2'!$A:$F,MATCH('Open 2 Results'!$E80,'Open 2'!$F:$F,0),1)&gt;0,INDEX('Open 2'!$A:$F,MATCH('Open 2 Results'!$E80,'Open 2'!$F:$F,0),1),""),"")</f>
        <v/>
      </c>
      <c r="B80" s="84" t="str">
        <f>IFERROR(IF(INDEX('Open 2'!$A:$F,MATCH('Open 2 Results'!$E80,'Open 2'!$F:$F,0),2)&gt;0,INDEX('Open 2'!$A:$F,MATCH('Open 2 Results'!$E80,'Open 2'!$F:$F,0),2),""),"")</f>
        <v/>
      </c>
      <c r="C80" s="84" t="str">
        <f>IFERROR(IF(INDEX('Open 2'!$A:$F,MATCH('Open 2 Results'!$E80,'Open 2'!$F:$F,0),3)&gt;0,INDEX('Open 2'!$A:$F,MATCH('Open 2 Results'!$E80,'Open 2'!$F:$F,0),3),""),"")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2'!$A:$F,MATCH('Open 2 Results'!$E81,'Open 2'!$F:$F,0),1)&gt;0,INDEX('Open 2'!$A:$F,MATCH('Open 2 Results'!$E81,'Open 2'!$F:$F,0),1),""),"")</f>
        <v/>
      </c>
      <c r="B81" s="84" t="str">
        <f>IFERROR(IF(INDEX('Open 2'!$A:$F,MATCH('Open 2 Results'!$E81,'Open 2'!$F:$F,0),2)&gt;0,INDEX('Open 2'!$A:$F,MATCH('Open 2 Results'!$E81,'Open 2'!$F:$F,0),2),""),"")</f>
        <v/>
      </c>
      <c r="C81" s="84" t="str">
        <f>IFERROR(IF(INDEX('Open 2'!$A:$F,MATCH('Open 2 Results'!$E81,'Open 2'!$F:$F,0),3)&gt;0,INDEX('Open 2'!$A:$F,MATCH('Open 2 Results'!$E81,'Open 2'!$F:$F,0),3),""),"")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2'!$A:$F,MATCH('Open 2 Results'!$E82,'Open 2'!$F:$F,0),1)&gt;0,INDEX('Open 2'!$A:$F,MATCH('Open 2 Results'!$E82,'Open 2'!$F:$F,0),1),""),"")</f>
        <v/>
      </c>
      <c r="B82" s="84" t="str">
        <f>IFERROR(IF(INDEX('Open 2'!$A:$F,MATCH('Open 2 Results'!$E82,'Open 2'!$F:$F,0),2)&gt;0,INDEX('Open 2'!$A:$F,MATCH('Open 2 Results'!$E82,'Open 2'!$F:$F,0),2),""),"")</f>
        <v/>
      </c>
      <c r="C82" s="84" t="str">
        <f>IFERROR(IF(INDEX('Open 2'!$A:$F,MATCH('Open 2 Results'!$E82,'Open 2'!$F:$F,0),3)&gt;0,INDEX('Open 2'!$A:$F,MATCH('Open 2 Results'!$E82,'Open 2'!$F:$F,0),3),""),"")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2'!$A:$F,MATCH('Open 2 Results'!$E83,'Open 2'!$F:$F,0),1)&gt;0,INDEX('Open 2'!$A:$F,MATCH('Open 2 Results'!$E83,'Open 2'!$F:$F,0),1),""),"")</f>
        <v/>
      </c>
      <c r="B83" s="84" t="str">
        <f>IFERROR(IF(INDEX('Open 2'!$A:$F,MATCH('Open 2 Results'!$E83,'Open 2'!$F:$F,0),2)&gt;0,INDEX('Open 2'!$A:$F,MATCH('Open 2 Results'!$E83,'Open 2'!$F:$F,0),2),""),"")</f>
        <v/>
      </c>
      <c r="C83" s="84" t="str">
        <f>IFERROR(IF(INDEX('Open 2'!$A:$F,MATCH('Open 2 Results'!$E83,'Open 2'!$F:$F,0),3)&gt;0,INDEX('Open 2'!$A:$F,MATCH('Open 2 Results'!$E83,'Open 2'!$F:$F,0),3),""),"")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2'!$A:$F,MATCH('Open 2 Results'!$E84,'Open 2'!$F:$F,0),1)&gt;0,INDEX('Open 2'!$A:$F,MATCH('Open 2 Results'!$E84,'Open 2'!$F:$F,0),1),""),"")</f>
        <v/>
      </c>
      <c r="B84" s="84" t="str">
        <f>IFERROR(IF(INDEX('Open 2'!$A:$F,MATCH('Open 2 Results'!$E84,'Open 2'!$F:$F,0),2)&gt;0,INDEX('Open 2'!$A:$F,MATCH('Open 2 Results'!$E84,'Open 2'!$F:$F,0),2),""),"")</f>
        <v/>
      </c>
      <c r="C84" s="84" t="str">
        <f>IFERROR(IF(INDEX('Open 2'!$A:$F,MATCH('Open 2 Results'!$E84,'Open 2'!$F:$F,0),3)&gt;0,INDEX('Open 2'!$A:$F,MATCH('Open 2 Results'!$E84,'Open 2'!$F:$F,0),3),""),"")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2'!$A:$F,MATCH('Open 2 Results'!$E85,'Open 2'!$F:$F,0),1)&gt;0,INDEX('Open 2'!$A:$F,MATCH('Open 2 Results'!$E85,'Open 2'!$F:$F,0),1),""),"")</f>
        <v/>
      </c>
      <c r="B85" s="84" t="str">
        <f>IFERROR(IF(INDEX('Open 2'!$A:$F,MATCH('Open 2 Results'!$E85,'Open 2'!$F:$F,0),2)&gt;0,INDEX('Open 2'!$A:$F,MATCH('Open 2 Results'!$E85,'Open 2'!$F:$F,0),2),""),"")</f>
        <v/>
      </c>
      <c r="C85" s="84" t="str">
        <f>IFERROR(IF(INDEX('Open 2'!$A:$F,MATCH('Open 2 Results'!$E85,'Open 2'!$F:$F,0),3)&gt;0,INDEX('Open 2'!$A:$F,MATCH('Open 2 Results'!$E85,'Open 2'!$F:$F,0),3),""),"")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2'!$A:$F,MATCH('Open 2 Results'!$E86,'Open 2'!$F:$F,0),1)&gt;0,INDEX('Open 2'!$A:$F,MATCH('Open 2 Results'!$E86,'Open 2'!$F:$F,0),1),""),"")</f>
        <v/>
      </c>
      <c r="B86" s="84" t="str">
        <f>IFERROR(IF(INDEX('Open 2'!$A:$F,MATCH('Open 2 Results'!$E86,'Open 2'!$F:$F,0),2)&gt;0,INDEX('Open 2'!$A:$F,MATCH('Open 2 Results'!$E86,'Open 2'!$F:$F,0),2),""),"")</f>
        <v/>
      </c>
      <c r="C86" s="84" t="str">
        <f>IFERROR(IF(INDEX('Open 2'!$A:$F,MATCH('Open 2 Results'!$E86,'Open 2'!$F:$F,0),3)&gt;0,INDEX('Open 2'!$A:$F,MATCH('Open 2 Results'!$E86,'Open 2'!$F:$F,0),3),""),"")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2'!$A:$F,MATCH('Open 2 Results'!$E87,'Open 2'!$F:$F,0),1)&gt;0,INDEX('Open 2'!$A:$F,MATCH('Open 2 Results'!$E87,'Open 2'!$F:$F,0),1),""),"")</f>
        <v/>
      </c>
      <c r="B87" s="84" t="str">
        <f>IFERROR(IF(INDEX('Open 2'!$A:$F,MATCH('Open 2 Results'!$E87,'Open 2'!$F:$F,0),2)&gt;0,INDEX('Open 2'!$A:$F,MATCH('Open 2 Results'!$E87,'Open 2'!$F:$F,0),2),""),"")</f>
        <v/>
      </c>
      <c r="C87" s="84" t="str">
        <f>IFERROR(IF(INDEX('Open 2'!$A:$F,MATCH('Open 2 Results'!$E87,'Open 2'!$F:$F,0),3)&gt;0,INDEX('Open 2'!$A:$F,MATCH('Open 2 Results'!$E87,'Open 2'!$F:$F,0),3),""),"")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2'!$A:$F,MATCH('Open 2 Results'!$E88,'Open 2'!$F:$F,0),1)&gt;0,INDEX('Open 2'!$A:$F,MATCH('Open 2 Results'!$E88,'Open 2'!$F:$F,0),1),""),"")</f>
        <v/>
      </c>
      <c r="B88" s="84" t="str">
        <f>IFERROR(IF(INDEX('Open 2'!$A:$F,MATCH('Open 2 Results'!$E88,'Open 2'!$F:$F,0),2)&gt;0,INDEX('Open 2'!$A:$F,MATCH('Open 2 Results'!$E88,'Open 2'!$F:$F,0),2),""),"")</f>
        <v/>
      </c>
      <c r="C88" s="84" t="str">
        <f>IFERROR(IF(INDEX('Open 2'!$A:$F,MATCH('Open 2 Results'!$E88,'Open 2'!$F:$F,0),3)&gt;0,INDEX('Open 2'!$A:$F,MATCH('Open 2 Results'!$E88,'Open 2'!$F:$F,0),3),""),"")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2'!$A:$F,MATCH('Open 2 Results'!$E89,'Open 2'!$F:$F,0),1)&gt;0,INDEX('Open 2'!$A:$F,MATCH('Open 2 Results'!$E89,'Open 2'!$F:$F,0),1),""),"")</f>
        <v/>
      </c>
      <c r="B89" s="84" t="str">
        <f>IFERROR(IF(INDEX('Open 2'!$A:$F,MATCH('Open 2 Results'!$E89,'Open 2'!$F:$F,0),2)&gt;0,INDEX('Open 2'!$A:$F,MATCH('Open 2 Results'!$E89,'Open 2'!$F:$F,0),2),""),"")</f>
        <v/>
      </c>
      <c r="C89" s="84" t="str">
        <f>IFERROR(IF(INDEX('Open 2'!$A:$F,MATCH('Open 2 Results'!$E89,'Open 2'!$F:$F,0),3)&gt;0,INDEX('Open 2'!$A:$F,MATCH('Open 2 Results'!$E89,'Open 2'!$F:$F,0),3),""),"")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2'!$A:$F,MATCH('Open 2 Results'!$E90,'Open 2'!$F:$F,0),1)&gt;0,INDEX('Open 2'!$A:$F,MATCH('Open 2 Results'!$E90,'Open 2'!$F:$F,0),1),""),"")</f>
        <v/>
      </c>
      <c r="B90" s="84" t="str">
        <f>IFERROR(IF(INDEX('Open 2'!$A:$F,MATCH('Open 2 Results'!$E90,'Open 2'!$F:$F,0),2)&gt;0,INDEX('Open 2'!$A:$F,MATCH('Open 2 Results'!$E90,'Open 2'!$F:$F,0),2),""),"")</f>
        <v/>
      </c>
      <c r="C90" s="84" t="str">
        <f>IFERROR(IF(INDEX('Open 2'!$A:$F,MATCH('Open 2 Results'!$E90,'Open 2'!$F:$F,0),3)&gt;0,INDEX('Open 2'!$A:$F,MATCH('Open 2 Results'!$E90,'Open 2'!$F:$F,0),3),""),"")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2'!$A:$F,MATCH('Open 2 Results'!$E91,'Open 2'!$F:$F,0),1)&gt;0,INDEX('Open 2'!$A:$F,MATCH('Open 2 Results'!$E91,'Open 2'!$F:$F,0),1),""),"")</f>
        <v/>
      </c>
      <c r="B91" s="84" t="str">
        <f>IFERROR(IF(INDEX('Open 2'!$A:$F,MATCH('Open 2 Results'!$E91,'Open 2'!$F:$F,0),2)&gt;0,INDEX('Open 2'!$A:$F,MATCH('Open 2 Results'!$E91,'Open 2'!$F:$F,0),2),""),"")</f>
        <v/>
      </c>
      <c r="C91" s="84" t="str">
        <f>IFERROR(IF(INDEX('Open 2'!$A:$F,MATCH('Open 2 Results'!$E91,'Open 2'!$F:$F,0),3)&gt;0,INDEX('Open 2'!$A:$F,MATCH('Open 2 Results'!$E91,'Open 2'!$F:$F,0),3),""),"")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2'!$A:$F,MATCH('Open 2 Results'!$E92,'Open 2'!$F:$F,0),1)&gt;0,INDEX('Open 2'!$A:$F,MATCH('Open 2 Results'!$E92,'Open 2'!$F:$F,0),1),""),"")</f>
        <v/>
      </c>
      <c r="B92" s="84" t="str">
        <f>IFERROR(IF(INDEX('Open 2'!$A:$F,MATCH('Open 2 Results'!$E92,'Open 2'!$F:$F,0),2)&gt;0,INDEX('Open 2'!$A:$F,MATCH('Open 2 Results'!$E92,'Open 2'!$F:$F,0),2),""),"")</f>
        <v/>
      </c>
      <c r="C92" s="84" t="str">
        <f>IFERROR(IF(INDEX('Open 2'!$A:$F,MATCH('Open 2 Results'!$E92,'Open 2'!$F:$F,0),3)&gt;0,INDEX('Open 2'!$A:$F,MATCH('Open 2 Results'!$E92,'Open 2'!$F:$F,0),3),""),"")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2'!$A:$F,MATCH('Open 2 Results'!$E93,'Open 2'!$F:$F,0),1)&gt;0,INDEX('Open 2'!$A:$F,MATCH('Open 2 Results'!$E93,'Open 2'!$F:$F,0),1),""),"")</f>
        <v/>
      </c>
      <c r="B93" s="84" t="str">
        <f>IFERROR(IF(INDEX('Open 2'!$A:$F,MATCH('Open 2 Results'!$E93,'Open 2'!$F:$F,0),2)&gt;0,INDEX('Open 2'!$A:$F,MATCH('Open 2 Results'!$E93,'Open 2'!$F:$F,0),2),""),"")</f>
        <v/>
      </c>
      <c r="C93" s="84" t="str">
        <f>IFERROR(IF(INDEX('Open 2'!$A:$F,MATCH('Open 2 Results'!$E93,'Open 2'!$F:$F,0),3)&gt;0,INDEX('Open 2'!$A:$F,MATCH('Open 2 Results'!$E93,'Open 2'!$F:$F,0),3),""),"")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2'!$A:$F,MATCH('Open 2 Results'!$E94,'Open 2'!$F:$F,0),1)&gt;0,INDEX('Open 2'!$A:$F,MATCH('Open 2 Results'!$E94,'Open 2'!$F:$F,0),1),""),"")</f>
        <v/>
      </c>
      <c r="B94" s="84" t="str">
        <f>IFERROR(IF(INDEX('Open 2'!$A:$F,MATCH('Open 2 Results'!$E94,'Open 2'!$F:$F,0),2)&gt;0,INDEX('Open 2'!$A:$F,MATCH('Open 2 Results'!$E94,'Open 2'!$F:$F,0),2),""),"")</f>
        <v/>
      </c>
      <c r="C94" s="84" t="str">
        <f>IFERROR(IF(INDEX('Open 2'!$A:$F,MATCH('Open 2 Results'!$E94,'Open 2'!$F:$F,0),3)&gt;0,INDEX('Open 2'!$A:$F,MATCH('Open 2 Results'!$E94,'Open 2'!$F:$F,0),3),""),"")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2'!$A:$F,MATCH('Open 2 Results'!$E95,'Open 2'!$F:$F,0),1)&gt;0,INDEX('Open 2'!$A:$F,MATCH('Open 2 Results'!$E95,'Open 2'!$F:$F,0),1),""),"")</f>
        <v/>
      </c>
      <c r="B95" s="84" t="str">
        <f>IFERROR(IF(INDEX('Open 2'!$A:$F,MATCH('Open 2 Results'!$E95,'Open 2'!$F:$F,0),2)&gt;0,INDEX('Open 2'!$A:$F,MATCH('Open 2 Results'!$E95,'Open 2'!$F:$F,0),2),""),"")</f>
        <v/>
      </c>
      <c r="C95" s="84" t="str">
        <f>IFERROR(IF(INDEX('Open 2'!$A:$F,MATCH('Open 2 Results'!$E95,'Open 2'!$F:$F,0),3)&gt;0,INDEX('Open 2'!$A:$F,MATCH('Open 2 Results'!$E95,'Open 2'!$F:$F,0),3),""),"")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2'!$A:$F,MATCH('Open 2 Results'!$E96,'Open 2'!$F:$F,0),1)&gt;0,INDEX('Open 2'!$A:$F,MATCH('Open 2 Results'!$E96,'Open 2'!$F:$F,0),1),""),"")</f>
        <v/>
      </c>
      <c r="B96" s="84" t="str">
        <f>IFERROR(IF(INDEX('Open 2'!$A:$F,MATCH('Open 2 Results'!$E96,'Open 2'!$F:$F,0),2)&gt;0,INDEX('Open 2'!$A:$F,MATCH('Open 2 Results'!$E96,'Open 2'!$F:$F,0),2),""),"")</f>
        <v/>
      </c>
      <c r="C96" s="84" t="str">
        <f>IFERROR(IF(INDEX('Open 2'!$A:$F,MATCH('Open 2 Results'!$E96,'Open 2'!$F:$F,0),3)&gt;0,INDEX('Open 2'!$A:$F,MATCH('Open 2 Results'!$E96,'Open 2'!$F:$F,0),3),""),"")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2'!$A:$F,MATCH('Open 2 Results'!$E97,'Open 2'!$F:$F,0),1)&gt;0,INDEX('Open 2'!$A:$F,MATCH('Open 2 Results'!$E97,'Open 2'!$F:$F,0),1),""),"")</f>
        <v/>
      </c>
      <c r="B97" s="84" t="str">
        <f>IFERROR(IF(INDEX('Open 2'!$A:$F,MATCH('Open 2 Results'!$E97,'Open 2'!$F:$F,0),2)&gt;0,INDEX('Open 2'!$A:$F,MATCH('Open 2 Results'!$E97,'Open 2'!$F:$F,0),2),""),"")</f>
        <v/>
      </c>
      <c r="C97" s="84" t="str">
        <f>IFERROR(IF(INDEX('Open 2'!$A:$F,MATCH('Open 2 Results'!$E97,'Open 2'!$F:$F,0),3)&gt;0,INDEX('Open 2'!$A:$F,MATCH('Open 2 Results'!$E97,'Open 2'!$F:$F,0),3),""),"")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2'!$A:$F,MATCH('Open 2 Results'!$E98,'Open 2'!$F:$F,0),1)&gt;0,INDEX('Open 2'!$A:$F,MATCH('Open 2 Results'!$E98,'Open 2'!$F:$F,0),1),""),"")</f>
        <v/>
      </c>
      <c r="B98" s="84" t="str">
        <f>IFERROR(IF(INDEX('Open 2'!$A:$F,MATCH('Open 2 Results'!$E98,'Open 2'!$F:$F,0),2)&gt;0,INDEX('Open 2'!$A:$F,MATCH('Open 2 Results'!$E98,'Open 2'!$F:$F,0),2),""),"")</f>
        <v/>
      </c>
      <c r="C98" s="84" t="str">
        <f>IFERROR(IF(INDEX('Open 2'!$A:$F,MATCH('Open 2 Results'!$E98,'Open 2'!$F:$F,0),3)&gt;0,INDEX('Open 2'!$A:$F,MATCH('Open 2 Results'!$E98,'Open 2'!$F:$F,0),3),""),"")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2'!$A:$F,MATCH('Open 2 Results'!$E99,'Open 2'!$F:$F,0),1)&gt;0,INDEX('Open 2'!$A:$F,MATCH('Open 2 Results'!$E99,'Open 2'!$F:$F,0),1),""),"")</f>
        <v/>
      </c>
      <c r="B99" s="84" t="str">
        <f>IFERROR(IF(INDEX('Open 2'!$A:$F,MATCH('Open 2 Results'!$E99,'Open 2'!$F:$F,0),2)&gt;0,INDEX('Open 2'!$A:$F,MATCH('Open 2 Results'!$E99,'Open 2'!$F:$F,0),2),""),"")</f>
        <v/>
      </c>
      <c r="C99" s="84" t="str">
        <f>IFERROR(IF(INDEX('Open 2'!$A:$F,MATCH('Open 2 Results'!$E99,'Open 2'!$F:$F,0),3)&gt;0,INDEX('Open 2'!$A:$F,MATCH('Open 2 Results'!$E99,'Open 2'!$F:$F,0),3),""),"")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2'!$A:$F,MATCH('Open 2 Results'!$E100,'Open 2'!$F:$F,0),1)&gt;0,INDEX('Open 2'!$A:$F,MATCH('Open 2 Results'!$E100,'Open 2'!$F:$F,0),1),""),"")</f>
        <v/>
      </c>
      <c r="B100" s="84" t="str">
        <f>IFERROR(IF(INDEX('Open 2'!$A:$F,MATCH('Open 2 Results'!$E100,'Open 2'!$F:$F,0),2)&gt;0,INDEX('Open 2'!$A:$F,MATCH('Open 2 Results'!$E100,'Open 2'!$F:$F,0),2),""),"")</f>
        <v/>
      </c>
      <c r="C100" s="84" t="str">
        <f>IFERROR(IF(INDEX('Open 2'!$A:$F,MATCH('Open 2 Results'!$E100,'Open 2'!$F:$F,0),3)&gt;0,INDEX('Open 2'!$A:$F,MATCH('Open 2 Results'!$E100,'Open 2'!$F:$F,0),3),""),"")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2'!$A:$F,MATCH('Open 2 Results'!$E101,'Open 2'!$F:$F,0),1)&gt;0,INDEX('Open 2'!$A:$F,MATCH('Open 2 Results'!$E101,'Open 2'!$F:$F,0),1),""),"")</f>
        <v/>
      </c>
      <c r="B101" s="84" t="str">
        <f>IFERROR(IF(INDEX('Open 2'!$A:$F,MATCH('Open 2 Results'!$E101,'Open 2'!$F:$F,0),2)&gt;0,INDEX('Open 2'!$A:$F,MATCH('Open 2 Results'!$E101,'Open 2'!$F:$F,0),2),""),"")</f>
        <v/>
      </c>
      <c r="C101" s="84" t="str">
        <f>IFERROR(IF(INDEX('Open 2'!$A:$F,MATCH('Open 2 Results'!$E101,'Open 2'!$F:$F,0),3)&gt;0,INDEX('Open 2'!$A:$F,MATCH('Open 2 Results'!$E101,'Open 2'!$F:$F,0),3),""),"")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2'!$A:$F,MATCH('Open 2 Results'!$E102,'Open 2'!$F:$F,0),1)&gt;0,INDEX('Open 2'!$A:$F,MATCH('Open 2 Results'!$E102,'Open 2'!$F:$F,0),1),""),"")</f>
        <v/>
      </c>
      <c r="B102" s="84" t="str">
        <f>IFERROR(IF(INDEX('Open 2'!$A:$F,MATCH('Open 2 Results'!$E102,'Open 2'!$F:$F,0),2)&gt;0,INDEX('Open 2'!$A:$F,MATCH('Open 2 Results'!$E102,'Open 2'!$F:$F,0),2),""),"")</f>
        <v/>
      </c>
      <c r="C102" s="84" t="str">
        <f>IFERROR(IF(INDEX('Open 2'!$A:$F,MATCH('Open 2 Results'!$E102,'Open 2'!$F:$F,0),3)&gt;0,INDEX('Open 2'!$A:$F,MATCH('Open 2 Results'!$E102,'Open 2'!$F:$F,0),3),""),"")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2'!$A:$F,MATCH('Open 2 Results'!$E103,'Open 2'!$F:$F,0),1)&gt;0,INDEX('Open 2'!$A:$F,MATCH('Open 2 Results'!$E103,'Open 2'!$F:$F,0),1),""),"")</f>
        <v/>
      </c>
      <c r="B103" s="84" t="str">
        <f>IFERROR(IF(INDEX('Open 2'!$A:$F,MATCH('Open 2 Results'!$E103,'Open 2'!$F:$F,0),2)&gt;0,INDEX('Open 2'!$A:$F,MATCH('Open 2 Results'!$E103,'Open 2'!$F:$F,0),2),""),"")</f>
        <v/>
      </c>
      <c r="C103" s="84" t="str">
        <f>IFERROR(IF(INDEX('Open 2'!$A:$F,MATCH('Open 2 Results'!$E103,'Open 2'!$F:$F,0),3)&gt;0,INDEX('Open 2'!$A:$F,MATCH('Open 2 Results'!$E103,'Open 2'!$F:$F,0),3),""),"")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2'!$A:$F,MATCH('Open 2 Results'!$E104,'Open 2'!$F:$F,0),1)&gt;0,INDEX('Open 2'!$A:$F,MATCH('Open 2 Results'!$E104,'Open 2'!$F:$F,0),1),""),"")</f>
        <v/>
      </c>
      <c r="B104" s="84" t="str">
        <f>IFERROR(IF(INDEX('Open 2'!$A:$F,MATCH('Open 2 Results'!$E104,'Open 2'!$F:$F,0),2)&gt;0,INDEX('Open 2'!$A:$F,MATCH('Open 2 Results'!$E104,'Open 2'!$F:$F,0),2),""),"")</f>
        <v/>
      </c>
      <c r="C104" s="84" t="str">
        <f>IFERROR(IF(INDEX('Open 2'!$A:$F,MATCH('Open 2 Results'!$E104,'Open 2'!$F:$F,0),3)&gt;0,INDEX('Open 2'!$A:$F,MATCH('Open 2 Results'!$E104,'Open 2'!$F:$F,0),3),""),"")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2'!$A:$F,MATCH('Open 2 Results'!$E105,'Open 2'!$F:$F,0),1)&gt;0,INDEX('Open 2'!$A:$F,MATCH('Open 2 Results'!$E105,'Open 2'!$F:$F,0),1),""),"")</f>
        <v/>
      </c>
      <c r="B105" s="84" t="str">
        <f>IFERROR(IF(INDEX('Open 2'!$A:$F,MATCH('Open 2 Results'!$E105,'Open 2'!$F:$F,0),2)&gt;0,INDEX('Open 2'!$A:$F,MATCH('Open 2 Results'!$E105,'Open 2'!$F:$F,0),2),""),"")</f>
        <v/>
      </c>
      <c r="C105" s="84" t="str">
        <f>IFERROR(IF(INDEX('Open 2'!$A:$F,MATCH('Open 2 Results'!$E105,'Open 2'!$F:$F,0),3)&gt;0,INDEX('Open 2'!$A:$F,MATCH('Open 2 Results'!$E105,'Open 2'!$F:$F,0),3),""),"")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2'!$A:$F,MATCH('Open 2 Results'!$E106,'Open 2'!$F:$F,0),1)&gt;0,INDEX('Open 2'!$A:$F,MATCH('Open 2 Results'!$E106,'Open 2'!$F:$F,0),1),""),"")</f>
        <v/>
      </c>
      <c r="B106" s="84" t="str">
        <f>IFERROR(IF(INDEX('Open 2'!$A:$F,MATCH('Open 2 Results'!$E106,'Open 2'!$F:$F,0),2)&gt;0,INDEX('Open 2'!$A:$F,MATCH('Open 2 Results'!$E106,'Open 2'!$F:$F,0),2),""),"")</f>
        <v/>
      </c>
      <c r="C106" s="84" t="str">
        <f>IFERROR(IF(INDEX('Open 2'!$A:$F,MATCH('Open 2 Results'!$E106,'Open 2'!$F:$F,0),3)&gt;0,INDEX('Open 2'!$A:$F,MATCH('Open 2 Results'!$E106,'Open 2'!$F:$F,0),3),""),"")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2'!$A:$F,MATCH('Open 2 Results'!$E107,'Open 2'!$F:$F,0),1)&gt;0,INDEX('Open 2'!$A:$F,MATCH('Open 2 Results'!$E107,'Open 2'!$F:$F,0),1),""),"")</f>
        <v/>
      </c>
      <c r="B107" s="84" t="str">
        <f>IFERROR(IF(INDEX('Open 2'!$A:$F,MATCH('Open 2 Results'!$E107,'Open 2'!$F:$F,0),2)&gt;0,INDEX('Open 2'!$A:$F,MATCH('Open 2 Results'!$E107,'Open 2'!$F:$F,0),2),""),"")</f>
        <v/>
      </c>
      <c r="C107" s="84" t="str">
        <f>IFERROR(IF(INDEX('Open 2'!$A:$F,MATCH('Open 2 Results'!$E107,'Open 2'!$F:$F,0),3)&gt;0,INDEX('Open 2'!$A:$F,MATCH('Open 2 Results'!$E107,'Open 2'!$F:$F,0),3),""),"")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2'!$A:$F,MATCH('Open 2 Results'!$E108,'Open 2'!$F:$F,0),1)&gt;0,INDEX('Open 2'!$A:$F,MATCH('Open 2 Results'!$E108,'Open 2'!$F:$F,0),1),""),"")</f>
        <v/>
      </c>
      <c r="B108" s="84" t="str">
        <f>IFERROR(IF(INDEX('Open 2'!$A:$F,MATCH('Open 2 Results'!$E108,'Open 2'!$F:$F,0),2)&gt;0,INDEX('Open 2'!$A:$F,MATCH('Open 2 Results'!$E108,'Open 2'!$F:$F,0),2),""),"")</f>
        <v/>
      </c>
      <c r="C108" s="84" t="str">
        <f>IFERROR(IF(INDEX('Open 2'!$A:$F,MATCH('Open 2 Results'!$E108,'Open 2'!$F:$F,0),3)&gt;0,INDEX('Open 2'!$A:$F,MATCH('Open 2 Results'!$E108,'Open 2'!$F:$F,0),3),""),"")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2'!$A:$F,MATCH('Open 2 Results'!$E109,'Open 2'!$F:$F,0),1)&gt;0,INDEX('Open 2'!$A:$F,MATCH('Open 2 Results'!$E109,'Open 2'!$F:$F,0),1),""),"")</f>
        <v/>
      </c>
      <c r="B109" s="84" t="str">
        <f>IFERROR(IF(INDEX('Open 2'!$A:$F,MATCH('Open 2 Results'!$E109,'Open 2'!$F:$F,0),2)&gt;0,INDEX('Open 2'!$A:$F,MATCH('Open 2 Results'!$E109,'Open 2'!$F:$F,0),2),""),"")</f>
        <v/>
      </c>
      <c r="C109" s="84" t="str">
        <f>IFERROR(IF(INDEX('Open 2'!$A:$F,MATCH('Open 2 Results'!$E109,'Open 2'!$F:$F,0),3)&gt;0,INDEX('Open 2'!$A:$F,MATCH('Open 2 Results'!$E109,'Open 2'!$F:$F,0),3),""),"")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2'!$A:$F,MATCH('Open 2 Results'!$E110,'Open 2'!$F:$F,0),1)&gt;0,INDEX('Open 2'!$A:$F,MATCH('Open 2 Results'!$E110,'Open 2'!$F:$F,0),1),""),"")</f>
        <v/>
      </c>
      <c r="B110" s="84" t="str">
        <f>IFERROR(IF(INDEX('Open 2'!$A:$F,MATCH('Open 2 Results'!$E110,'Open 2'!$F:$F,0),2)&gt;0,INDEX('Open 2'!$A:$F,MATCH('Open 2 Results'!$E110,'Open 2'!$F:$F,0),2),""),"")</f>
        <v/>
      </c>
      <c r="C110" s="84" t="str">
        <f>IFERROR(IF(INDEX('Open 2'!$A:$F,MATCH('Open 2 Results'!$E110,'Open 2'!$F:$F,0),3)&gt;0,INDEX('Open 2'!$A:$F,MATCH('Open 2 Results'!$E110,'Open 2'!$F:$F,0),3),""),"")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2'!$A:$F,MATCH('Open 2 Results'!$E111,'Open 2'!$F:$F,0),1)&gt;0,INDEX('Open 2'!$A:$F,MATCH('Open 2 Results'!$E111,'Open 2'!$F:$F,0),1),""),"")</f>
        <v/>
      </c>
      <c r="B111" s="84" t="str">
        <f>IFERROR(IF(INDEX('Open 2'!$A:$F,MATCH('Open 2 Results'!$E111,'Open 2'!$F:$F,0),2)&gt;0,INDEX('Open 2'!$A:$F,MATCH('Open 2 Results'!$E111,'Open 2'!$F:$F,0),2),""),"")</f>
        <v/>
      </c>
      <c r="C111" s="84" t="str">
        <f>IFERROR(IF(INDEX('Open 2'!$A:$F,MATCH('Open 2 Results'!$E111,'Open 2'!$F:$F,0),3)&gt;0,INDEX('Open 2'!$A:$F,MATCH('Open 2 Results'!$E111,'Open 2'!$F:$F,0),3),""),"")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2'!$A:$F,MATCH('Open 2 Results'!$E112,'Open 2'!$F:$F,0),1)&gt;0,INDEX('Open 2'!$A:$F,MATCH('Open 2 Results'!$E112,'Open 2'!$F:$F,0),1),""),"")</f>
        <v/>
      </c>
      <c r="B112" s="84" t="str">
        <f>IFERROR(IF(INDEX('Open 2'!$A:$F,MATCH('Open 2 Results'!$E112,'Open 2'!$F:$F,0),2)&gt;0,INDEX('Open 2'!$A:$F,MATCH('Open 2 Results'!$E112,'Open 2'!$F:$F,0),2),""),"")</f>
        <v/>
      </c>
      <c r="C112" s="84" t="str">
        <f>IFERROR(IF(INDEX('Open 2'!$A:$F,MATCH('Open 2 Results'!$E112,'Open 2'!$F:$F,0),3)&gt;0,INDEX('Open 2'!$A:$F,MATCH('Open 2 Results'!$E112,'Open 2'!$F:$F,0),3),""),"")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2'!$A:$F,MATCH('Open 2 Results'!$E113,'Open 2'!$F:$F,0),1)&gt;0,INDEX('Open 2'!$A:$F,MATCH('Open 2 Results'!$E113,'Open 2'!$F:$F,0),1),""),"")</f>
        <v/>
      </c>
      <c r="B113" s="84" t="str">
        <f>IFERROR(IF(INDEX('Open 2'!$A:$F,MATCH('Open 2 Results'!$E113,'Open 2'!$F:$F,0),2)&gt;0,INDEX('Open 2'!$A:$F,MATCH('Open 2 Results'!$E113,'Open 2'!$F:$F,0),2),""),"")</f>
        <v/>
      </c>
      <c r="C113" s="84" t="str">
        <f>IFERROR(IF(INDEX('Open 2'!$A:$F,MATCH('Open 2 Results'!$E113,'Open 2'!$F:$F,0),3)&gt;0,INDEX('Open 2'!$A:$F,MATCH('Open 2 Results'!$E113,'Open 2'!$F:$F,0),3),""),"")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2'!$A:$F,MATCH('Open 2 Results'!$E114,'Open 2'!$F:$F,0),1)&gt;0,INDEX('Open 2'!$A:$F,MATCH('Open 2 Results'!$E114,'Open 2'!$F:$F,0),1),""),"")</f>
        <v/>
      </c>
      <c r="B114" s="84" t="str">
        <f>IFERROR(IF(INDEX('Open 2'!$A:$F,MATCH('Open 2 Results'!$E114,'Open 2'!$F:$F,0),2)&gt;0,INDEX('Open 2'!$A:$F,MATCH('Open 2 Results'!$E114,'Open 2'!$F:$F,0),2),""),"")</f>
        <v/>
      </c>
      <c r="C114" s="84" t="str">
        <f>IFERROR(IF(INDEX('Open 2'!$A:$F,MATCH('Open 2 Results'!$E114,'Open 2'!$F:$F,0),3)&gt;0,INDEX('Open 2'!$A:$F,MATCH('Open 2 Results'!$E114,'Open 2'!$F:$F,0),3),""),"")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2'!$A:$F,MATCH('Open 2 Results'!$E115,'Open 2'!$F:$F,0),1)&gt;0,INDEX('Open 2'!$A:$F,MATCH('Open 2 Results'!$E115,'Open 2'!$F:$F,0),1),""),"")</f>
        <v/>
      </c>
      <c r="B115" s="84" t="str">
        <f>IFERROR(IF(INDEX('Open 2'!$A:$F,MATCH('Open 2 Results'!$E115,'Open 2'!$F:$F,0),2)&gt;0,INDEX('Open 2'!$A:$F,MATCH('Open 2 Results'!$E115,'Open 2'!$F:$F,0),2),""),"")</f>
        <v/>
      </c>
      <c r="C115" s="84" t="str">
        <f>IFERROR(IF(INDEX('Open 2'!$A:$F,MATCH('Open 2 Results'!$E115,'Open 2'!$F:$F,0),3)&gt;0,INDEX('Open 2'!$A:$F,MATCH('Open 2 Results'!$E115,'Open 2'!$F:$F,0),3),""),"")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2'!$A:$F,MATCH('Open 2 Results'!$E116,'Open 2'!$F:$F,0),1)&gt;0,INDEX('Open 2'!$A:$F,MATCH('Open 2 Results'!$E116,'Open 2'!$F:$F,0),1),""),"")</f>
        <v/>
      </c>
      <c r="B116" s="84" t="str">
        <f>IFERROR(IF(INDEX('Open 2'!$A:$F,MATCH('Open 2 Results'!$E116,'Open 2'!$F:$F,0),2)&gt;0,INDEX('Open 2'!$A:$F,MATCH('Open 2 Results'!$E116,'Open 2'!$F:$F,0),2),""),"")</f>
        <v/>
      </c>
      <c r="C116" s="84" t="str">
        <f>IFERROR(IF(INDEX('Open 2'!$A:$F,MATCH('Open 2 Results'!$E116,'Open 2'!$F:$F,0),3)&gt;0,INDEX('Open 2'!$A:$F,MATCH('Open 2 Results'!$E116,'Open 2'!$F:$F,0),3),""),"")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2'!$A:$F,MATCH('Open 2 Results'!$E117,'Open 2'!$F:$F,0),1)&gt;0,INDEX('Open 2'!$A:$F,MATCH('Open 2 Results'!$E117,'Open 2'!$F:$F,0),1),""),"")</f>
        <v/>
      </c>
      <c r="B117" s="84" t="str">
        <f>IFERROR(IF(INDEX('Open 2'!$A:$F,MATCH('Open 2 Results'!$E117,'Open 2'!$F:$F,0),2)&gt;0,INDEX('Open 2'!$A:$F,MATCH('Open 2 Results'!$E117,'Open 2'!$F:$F,0),2),""),"")</f>
        <v/>
      </c>
      <c r="C117" s="84" t="str">
        <f>IFERROR(IF(INDEX('Open 2'!$A:$F,MATCH('Open 2 Results'!$E117,'Open 2'!$F:$F,0),3)&gt;0,INDEX('Open 2'!$A:$F,MATCH('Open 2 Results'!$E117,'Open 2'!$F:$F,0),3),""),"")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2'!$A:$F,MATCH('Open 2 Results'!$E118,'Open 2'!$F:$F,0),1)&gt;0,INDEX('Open 2'!$A:$F,MATCH('Open 2 Results'!$E118,'Open 2'!$F:$F,0),1),""),"")</f>
        <v/>
      </c>
      <c r="B118" s="84" t="str">
        <f>IFERROR(IF(INDEX('Open 2'!$A:$F,MATCH('Open 2 Results'!$E118,'Open 2'!$F:$F,0),2)&gt;0,INDEX('Open 2'!$A:$F,MATCH('Open 2 Results'!$E118,'Open 2'!$F:$F,0),2),""),"")</f>
        <v/>
      </c>
      <c r="C118" s="84" t="str">
        <f>IFERROR(IF(INDEX('Open 2'!$A:$F,MATCH('Open 2 Results'!$E118,'Open 2'!$F:$F,0),3)&gt;0,INDEX('Open 2'!$A:$F,MATCH('Open 2 Results'!$E118,'Open 2'!$F:$F,0),3),""),"")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2'!$A:$F,MATCH('Open 2 Results'!$E119,'Open 2'!$F:$F,0),1)&gt;0,INDEX('Open 2'!$A:$F,MATCH('Open 2 Results'!$E119,'Open 2'!$F:$F,0),1),""),"")</f>
        <v/>
      </c>
      <c r="B119" s="84" t="str">
        <f>IFERROR(IF(INDEX('Open 2'!$A:$F,MATCH('Open 2 Results'!$E119,'Open 2'!$F:$F,0),2)&gt;0,INDEX('Open 2'!$A:$F,MATCH('Open 2 Results'!$E119,'Open 2'!$F:$F,0),2),""),"")</f>
        <v/>
      </c>
      <c r="C119" s="84" t="str">
        <f>IFERROR(IF(INDEX('Open 2'!$A:$F,MATCH('Open 2 Results'!$E119,'Open 2'!$F:$F,0),3)&gt;0,INDEX('Open 2'!$A:$F,MATCH('Open 2 Results'!$E119,'Open 2'!$F:$F,0),3),""),"")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2'!$A:$F,MATCH('Open 2 Results'!$E120,'Open 2'!$F:$F,0),1)&gt;0,INDEX('Open 2'!$A:$F,MATCH('Open 2 Results'!$E120,'Open 2'!$F:$F,0),1),""),"")</f>
        <v/>
      </c>
      <c r="B120" s="84" t="str">
        <f>IFERROR(IF(INDEX('Open 2'!$A:$F,MATCH('Open 2 Results'!$E120,'Open 2'!$F:$F,0),2)&gt;0,INDEX('Open 2'!$A:$F,MATCH('Open 2 Results'!$E120,'Open 2'!$F:$F,0),2),""),"")</f>
        <v/>
      </c>
      <c r="C120" s="84" t="str">
        <f>IFERROR(IF(INDEX('Open 2'!$A:$F,MATCH('Open 2 Results'!$E120,'Open 2'!$F:$F,0),3)&gt;0,INDEX('Open 2'!$A:$F,MATCH('Open 2 Results'!$E120,'Open 2'!$F:$F,0),3),""),"")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2'!$A:$F,MATCH('Open 2 Results'!$E121,'Open 2'!$F:$F,0),1)&gt;0,INDEX('Open 2'!$A:$F,MATCH('Open 2 Results'!$E121,'Open 2'!$F:$F,0),1),""),"")</f>
        <v/>
      </c>
      <c r="B121" s="84" t="str">
        <f>IFERROR(IF(INDEX('Open 2'!$A:$F,MATCH('Open 2 Results'!$E121,'Open 2'!$F:$F,0),2)&gt;0,INDEX('Open 2'!$A:$F,MATCH('Open 2 Results'!$E121,'Open 2'!$F:$F,0),2),""),"")</f>
        <v/>
      </c>
      <c r="C121" s="84" t="str">
        <f>IFERROR(IF(INDEX('Open 2'!$A:$F,MATCH('Open 2 Results'!$E121,'Open 2'!$F:$F,0),3)&gt;0,INDEX('Open 2'!$A:$F,MATCH('Open 2 Results'!$E121,'Open 2'!$F:$F,0),3),""),"")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2'!$A:$F,MATCH('Open 2 Results'!$E122,'Open 2'!$F:$F,0),1)&gt;0,INDEX('Open 2'!$A:$F,MATCH('Open 2 Results'!$E122,'Open 2'!$F:$F,0),1),""),"")</f>
        <v/>
      </c>
      <c r="B122" s="84" t="str">
        <f>IFERROR(IF(INDEX('Open 2'!$A:$F,MATCH('Open 2 Results'!$E122,'Open 2'!$F:$F,0),2)&gt;0,INDEX('Open 2'!$A:$F,MATCH('Open 2 Results'!$E122,'Open 2'!$F:$F,0),2),""),"")</f>
        <v/>
      </c>
      <c r="C122" s="84" t="str">
        <f>IFERROR(IF(INDEX('Open 2'!$A:$F,MATCH('Open 2 Results'!$E122,'Open 2'!$F:$F,0),3)&gt;0,INDEX('Open 2'!$A:$F,MATCH('Open 2 Results'!$E122,'Open 2'!$F:$F,0),3),""),"")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2'!$A:$F,MATCH('Open 2 Results'!$E123,'Open 2'!$F:$F,0),1)&gt;0,INDEX('Open 2'!$A:$F,MATCH('Open 2 Results'!$E123,'Open 2'!$F:$F,0),1),""),"")</f>
        <v/>
      </c>
      <c r="B123" s="84" t="str">
        <f>IFERROR(IF(INDEX('Open 2'!$A:$F,MATCH('Open 2 Results'!$E123,'Open 2'!$F:$F,0),2)&gt;0,INDEX('Open 2'!$A:$F,MATCH('Open 2 Results'!$E123,'Open 2'!$F:$F,0),2),""),"")</f>
        <v/>
      </c>
      <c r="C123" s="84" t="str">
        <f>IFERROR(IF(INDEX('Open 2'!$A:$F,MATCH('Open 2 Results'!$E123,'Open 2'!$F:$F,0),3)&gt;0,INDEX('Open 2'!$A:$F,MATCH('Open 2 Results'!$E123,'Open 2'!$F:$F,0),3),""),"")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2'!$A:$F,MATCH('Open 2 Results'!$E124,'Open 2'!$F:$F,0),1)&gt;0,INDEX('Open 2'!$A:$F,MATCH('Open 2 Results'!$E124,'Open 2'!$F:$F,0),1),""),"")</f>
        <v/>
      </c>
      <c r="B124" s="84" t="str">
        <f>IFERROR(IF(INDEX('Open 2'!$A:$F,MATCH('Open 2 Results'!$E124,'Open 2'!$F:$F,0),2)&gt;0,INDEX('Open 2'!$A:$F,MATCH('Open 2 Results'!$E124,'Open 2'!$F:$F,0),2),""),"")</f>
        <v/>
      </c>
      <c r="C124" s="84" t="str">
        <f>IFERROR(IF(INDEX('Open 2'!$A:$F,MATCH('Open 2 Results'!$E124,'Open 2'!$F:$F,0),3)&gt;0,INDEX('Open 2'!$A:$F,MATCH('Open 2 Results'!$E124,'Open 2'!$F:$F,0),3),""),"")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2'!$A:$F,MATCH('Open 2 Results'!$E125,'Open 2'!$F:$F,0),1)&gt;0,INDEX('Open 2'!$A:$F,MATCH('Open 2 Results'!$E125,'Open 2'!$F:$F,0),1),""),"")</f>
        <v/>
      </c>
      <c r="B125" s="84" t="str">
        <f>IFERROR(IF(INDEX('Open 2'!$A:$F,MATCH('Open 2 Results'!$E125,'Open 2'!$F:$F,0),2)&gt;0,INDEX('Open 2'!$A:$F,MATCH('Open 2 Results'!$E125,'Open 2'!$F:$F,0),2),""),"")</f>
        <v/>
      </c>
      <c r="C125" s="84" t="str">
        <f>IFERROR(IF(INDEX('Open 2'!$A:$F,MATCH('Open 2 Results'!$E125,'Open 2'!$F:$F,0),3)&gt;0,INDEX('Open 2'!$A:$F,MATCH('Open 2 Results'!$E125,'Open 2'!$F:$F,0),3),""),"")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2'!$A:$F,MATCH('Open 2 Results'!$E126,'Open 2'!$F:$F,0),1)&gt;0,INDEX('Open 2'!$A:$F,MATCH('Open 2 Results'!$E126,'Open 2'!$F:$F,0),1),""),"")</f>
        <v/>
      </c>
      <c r="B126" s="84" t="str">
        <f>IFERROR(IF(INDEX('Open 2'!$A:$F,MATCH('Open 2 Results'!$E126,'Open 2'!$F:$F,0),2)&gt;0,INDEX('Open 2'!$A:$F,MATCH('Open 2 Results'!$E126,'Open 2'!$F:$F,0),2),""),"")</f>
        <v/>
      </c>
      <c r="C126" s="84" t="str">
        <f>IFERROR(IF(INDEX('Open 2'!$A:$F,MATCH('Open 2 Results'!$E126,'Open 2'!$F:$F,0),3)&gt;0,INDEX('Open 2'!$A:$F,MATCH('Open 2 Results'!$E126,'Open 2'!$F:$F,0),3),""),"")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2'!$A:$F,MATCH('Open 2 Results'!$E127,'Open 2'!$F:$F,0),1)&gt;0,INDEX('Open 2'!$A:$F,MATCH('Open 2 Results'!$E127,'Open 2'!$F:$F,0),1),""),"")</f>
        <v/>
      </c>
      <c r="B127" s="84" t="str">
        <f>IFERROR(IF(INDEX('Open 2'!$A:$F,MATCH('Open 2 Results'!$E127,'Open 2'!$F:$F,0),2)&gt;0,INDEX('Open 2'!$A:$F,MATCH('Open 2 Results'!$E127,'Open 2'!$F:$F,0),2),""),"")</f>
        <v/>
      </c>
      <c r="C127" s="84" t="str">
        <f>IFERROR(IF(INDEX('Open 2'!$A:$F,MATCH('Open 2 Results'!$E127,'Open 2'!$F:$F,0),3)&gt;0,INDEX('Open 2'!$A:$F,MATCH('Open 2 Results'!$E127,'Open 2'!$F:$F,0),3),""),"")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2'!$A:$F,MATCH('Open 2 Results'!$E128,'Open 2'!$F:$F,0),1)&gt;0,INDEX('Open 2'!$A:$F,MATCH('Open 2 Results'!$E128,'Open 2'!$F:$F,0),1),""),"")</f>
        <v/>
      </c>
      <c r="B128" s="84" t="str">
        <f>IFERROR(IF(INDEX('Open 2'!$A:$F,MATCH('Open 2 Results'!$E128,'Open 2'!$F:$F,0),2)&gt;0,INDEX('Open 2'!$A:$F,MATCH('Open 2 Results'!$E128,'Open 2'!$F:$F,0),2),""),"")</f>
        <v/>
      </c>
      <c r="C128" s="84" t="str">
        <f>IFERROR(IF(INDEX('Open 2'!$A:$F,MATCH('Open 2 Results'!$E128,'Open 2'!$F:$F,0),3)&gt;0,INDEX('Open 2'!$A:$F,MATCH('Open 2 Results'!$E128,'Open 2'!$F:$F,0),3),""),"")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2'!$A:$F,MATCH('Open 2 Results'!$E129,'Open 2'!$F:$F,0),1)&gt;0,INDEX('Open 2'!$A:$F,MATCH('Open 2 Results'!$E129,'Open 2'!$F:$F,0),1),""),"")</f>
        <v/>
      </c>
      <c r="B129" s="84" t="str">
        <f>IFERROR(IF(INDEX('Open 2'!$A:$F,MATCH('Open 2 Results'!$E129,'Open 2'!$F:$F,0),2)&gt;0,INDEX('Open 2'!$A:$F,MATCH('Open 2 Results'!$E129,'Open 2'!$F:$F,0),2),""),"")</f>
        <v/>
      </c>
      <c r="C129" s="84" t="str">
        <f>IFERROR(IF(INDEX('Open 2'!$A:$F,MATCH('Open 2 Results'!$E129,'Open 2'!$F:$F,0),3)&gt;0,INDEX('Open 2'!$A:$F,MATCH('Open 2 Results'!$E129,'Open 2'!$F:$F,0),3),""),"")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2'!$A:$F,MATCH('Open 2 Results'!$E130,'Open 2'!$F:$F,0),1)&gt;0,INDEX('Open 2'!$A:$F,MATCH('Open 2 Results'!$E130,'Open 2'!$F:$F,0),1),""),"")</f>
        <v/>
      </c>
      <c r="B130" s="84" t="str">
        <f>IFERROR(IF(INDEX('Open 2'!$A:$F,MATCH('Open 2 Results'!$E130,'Open 2'!$F:$F,0),2)&gt;0,INDEX('Open 2'!$A:$F,MATCH('Open 2 Results'!$E130,'Open 2'!$F:$F,0),2),""),"")</f>
        <v/>
      </c>
      <c r="C130" s="84" t="str">
        <f>IFERROR(IF(INDEX('Open 2'!$A:$F,MATCH('Open 2 Results'!$E130,'Open 2'!$F:$F,0),3)&gt;0,INDEX('Open 2'!$A:$F,MATCH('Open 2 Results'!$E130,'Open 2'!$F:$F,0),3),""),"")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2'!$A:$F,MATCH('Open 2 Results'!$E131,'Open 2'!$F:$F,0),1)&gt;0,INDEX('Open 2'!$A:$F,MATCH('Open 2 Results'!$E131,'Open 2'!$F:$F,0),1),""),"")</f>
        <v/>
      </c>
      <c r="B131" s="84" t="str">
        <f>IFERROR(IF(INDEX('Open 2'!$A:$F,MATCH('Open 2 Results'!$E131,'Open 2'!$F:$F,0),2)&gt;0,INDEX('Open 2'!$A:$F,MATCH('Open 2 Results'!$E131,'Open 2'!$F:$F,0),2),""),"")</f>
        <v/>
      </c>
      <c r="C131" s="84" t="str">
        <f>IFERROR(IF(INDEX('Open 2'!$A:$F,MATCH('Open 2 Results'!$E131,'Open 2'!$F:$F,0),3)&gt;0,INDEX('Open 2'!$A:$F,MATCH('Open 2 Results'!$E131,'Open 2'!$F:$F,0),3),""),"")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2'!$A:$F,MATCH('Open 2 Results'!$E132,'Open 2'!$F:$F,0),1)&gt;0,INDEX('Open 2'!$A:$F,MATCH('Open 2 Results'!$E132,'Open 2'!$F:$F,0),1),""),"")</f>
        <v/>
      </c>
      <c r="B132" s="84" t="str">
        <f>IFERROR(IF(INDEX('Open 2'!$A:$F,MATCH('Open 2 Results'!$E132,'Open 2'!$F:$F,0),2)&gt;0,INDEX('Open 2'!$A:$F,MATCH('Open 2 Results'!$E132,'Open 2'!$F:$F,0),2),""),"")</f>
        <v/>
      </c>
      <c r="C132" s="84" t="str">
        <f>IFERROR(IF(INDEX('Open 2'!$A:$F,MATCH('Open 2 Results'!$E132,'Open 2'!$F:$F,0),3)&gt;0,INDEX('Open 2'!$A:$F,MATCH('Open 2 Results'!$E132,'Open 2'!$F:$F,0),3),""),"")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2'!$A:$F,MATCH('Open 2 Results'!$E133,'Open 2'!$F:$F,0),1)&gt;0,INDEX('Open 2'!$A:$F,MATCH('Open 2 Results'!$E133,'Open 2'!$F:$F,0),1),""),"")</f>
        <v/>
      </c>
      <c r="B133" s="84" t="str">
        <f>IFERROR(IF(INDEX('Open 2'!$A:$F,MATCH('Open 2 Results'!$E133,'Open 2'!$F:$F,0),2)&gt;0,INDEX('Open 2'!$A:$F,MATCH('Open 2 Results'!$E133,'Open 2'!$F:$F,0),2),""),"")</f>
        <v/>
      </c>
      <c r="C133" s="84" t="str">
        <f>IFERROR(IF(INDEX('Open 2'!$A:$F,MATCH('Open 2 Results'!$E133,'Open 2'!$F:$F,0),3)&gt;0,INDEX('Open 2'!$A:$F,MATCH('Open 2 Results'!$E133,'Open 2'!$F:$F,0),3),""),"")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2'!$A:$F,MATCH('Open 2 Results'!$E134,'Open 2'!$F:$F,0),1)&gt;0,INDEX('Open 2'!$A:$F,MATCH('Open 2 Results'!$E134,'Open 2'!$F:$F,0),1),""),"")</f>
        <v/>
      </c>
      <c r="B134" s="84" t="str">
        <f>IFERROR(IF(INDEX('Open 2'!$A:$F,MATCH('Open 2 Results'!$E134,'Open 2'!$F:$F,0),2)&gt;0,INDEX('Open 2'!$A:$F,MATCH('Open 2 Results'!$E134,'Open 2'!$F:$F,0),2),""),"")</f>
        <v/>
      </c>
      <c r="C134" s="84" t="str">
        <f>IFERROR(IF(INDEX('Open 2'!$A:$F,MATCH('Open 2 Results'!$E134,'Open 2'!$F:$F,0),3)&gt;0,INDEX('Open 2'!$A:$F,MATCH('Open 2 Results'!$E134,'Open 2'!$F:$F,0),3),""),"")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2'!$A:$F,MATCH('Open 2 Results'!$E135,'Open 2'!$F:$F,0),1)&gt;0,INDEX('Open 2'!$A:$F,MATCH('Open 2 Results'!$E135,'Open 2'!$F:$F,0),1),""),"")</f>
        <v/>
      </c>
      <c r="B135" s="84" t="str">
        <f>IFERROR(IF(INDEX('Open 2'!$A:$F,MATCH('Open 2 Results'!$E135,'Open 2'!$F:$F,0),2)&gt;0,INDEX('Open 2'!$A:$F,MATCH('Open 2 Results'!$E135,'Open 2'!$F:$F,0),2),""),"")</f>
        <v/>
      </c>
      <c r="C135" s="84" t="str">
        <f>IFERROR(IF(INDEX('Open 2'!$A:$F,MATCH('Open 2 Results'!$E135,'Open 2'!$F:$F,0),3)&gt;0,INDEX('Open 2'!$A:$F,MATCH('Open 2 Results'!$E135,'Open 2'!$F:$F,0),3),""),"")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2'!$A:$F,MATCH('Open 2 Results'!$E136,'Open 2'!$F:$F,0),1)&gt;0,INDEX('Open 2'!$A:$F,MATCH('Open 2 Results'!$E136,'Open 2'!$F:$F,0),1),""),"")</f>
        <v/>
      </c>
      <c r="B136" s="84" t="str">
        <f>IFERROR(IF(INDEX('Open 2'!$A:$F,MATCH('Open 2 Results'!$E136,'Open 2'!$F:$F,0),2)&gt;0,INDEX('Open 2'!$A:$F,MATCH('Open 2 Results'!$E136,'Open 2'!$F:$F,0),2),""),"")</f>
        <v/>
      </c>
      <c r="C136" s="84" t="str">
        <f>IFERROR(IF(INDEX('Open 2'!$A:$F,MATCH('Open 2 Results'!$E136,'Open 2'!$F:$F,0),3)&gt;0,INDEX('Open 2'!$A:$F,MATCH('Open 2 Results'!$E136,'Open 2'!$F:$F,0),3),""),"")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2'!$A:$F,MATCH('Open 2 Results'!$E137,'Open 2'!$F:$F,0),1)&gt;0,INDEX('Open 2'!$A:$F,MATCH('Open 2 Results'!$E137,'Open 2'!$F:$F,0),1),""),"")</f>
        <v/>
      </c>
      <c r="B137" s="84" t="str">
        <f>IFERROR(IF(INDEX('Open 2'!$A:$F,MATCH('Open 2 Results'!$E137,'Open 2'!$F:$F,0),2)&gt;0,INDEX('Open 2'!$A:$F,MATCH('Open 2 Results'!$E137,'Open 2'!$F:$F,0),2),""),"")</f>
        <v/>
      </c>
      <c r="C137" s="84" t="str">
        <f>IFERROR(IF(INDEX('Open 2'!$A:$F,MATCH('Open 2 Results'!$E137,'Open 2'!$F:$F,0),3)&gt;0,INDEX('Open 2'!$A:$F,MATCH('Open 2 Results'!$E137,'Open 2'!$F:$F,0),3),""),"")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2'!$A:$F,MATCH('Open 2 Results'!$E138,'Open 2'!$F:$F,0),1)&gt;0,INDEX('Open 2'!$A:$F,MATCH('Open 2 Results'!$E138,'Open 2'!$F:$F,0),1),""),"")</f>
        <v/>
      </c>
      <c r="B138" s="84" t="str">
        <f>IFERROR(IF(INDEX('Open 2'!$A:$F,MATCH('Open 2 Results'!$E138,'Open 2'!$F:$F,0),2)&gt;0,INDEX('Open 2'!$A:$F,MATCH('Open 2 Results'!$E138,'Open 2'!$F:$F,0),2),""),"")</f>
        <v/>
      </c>
      <c r="C138" s="84" t="str">
        <f>IFERROR(IF(INDEX('Open 2'!$A:$F,MATCH('Open 2 Results'!$E138,'Open 2'!$F:$F,0),3)&gt;0,INDEX('Open 2'!$A:$F,MATCH('Open 2 Results'!$E138,'Open 2'!$F:$F,0),3),""),"")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2'!$A:$F,MATCH('Open 2 Results'!$E139,'Open 2'!$F:$F,0),1)&gt;0,INDEX('Open 2'!$A:$F,MATCH('Open 2 Results'!$E139,'Open 2'!$F:$F,0),1),""),"")</f>
        <v/>
      </c>
      <c r="B139" s="84" t="str">
        <f>IFERROR(IF(INDEX('Open 2'!$A:$F,MATCH('Open 2 Results'!$E139,'Open 2'!$F:$F,0),2)&gt;0,INDEX('Open 2'!$A:$F,MATCH('Open 2 Results'!$E139,'Open 2'!$F:$F,0),2),""),"")</f>
        <v/>
      </c>
      <c r="C139" s="84" t="str">
        <f>IFERROR(IF(INDEX('Open 2'!$A:$F,MATCH('Open 2 Results'!$E139,'Open 2'!$F:$F,0),3)&gt;0,INDEX('Open 2'!$A:$F,MATCH('Open 2 Results'!$E139,'Open 2'!$F:$F,0),3),""),"")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2'!$A:$F,MATCH('Open 2 Results'!$E140,'Open 2'!$F:$F,0),1)&gt;0,INDEX('Open 2'!$A:$F,MATCH('Open 2 Results'!$E140,'Open 2'!$F:$F,0),1),""),"")</f>
        <v/>
      </c>
      <c r="B140" s="84" t="str">
        <f>IFERROR(IF(INDEX('Open 2'!$A:$F,MATCH('Open 2 Results'!$E140,'Open 2'!$F:$F,0),2)&gt;0,INDEX('Open 2'!$A:$F,MATCH('Open 2 Results'!$E140,'Open 2'!$F:$F,0),2),""),"")</f>
        <v/>
      </c>
      <c r="C140" s="84" t="str">
        <f>IFERROR(IF(INDEX('Open 2'!$A:$F,MATCH('Open 2 Results'!$E140,'Open 2'!$F:$F,0),3)&gt;0,INDEX('Open 2'!$A:$F,MATCH('Open 2 Results'!$E140,'Open 2'!$F:$F,0),3),""),"")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2'!$A:$F,MATCH('Open 2 Results'!$E141,'Open 2'!$F:$F,0),1)&gt;0,INDEX('Open 2'!$A:$F,MATCH('Open 2 Results'!$E141,'Open 2'!$F:$F,0),1),""),"")</f>
        <v/>
      </c>
      <c r="B141" s="84" t="str">
        <f>IFERROR(IF(INDEX('Open 2'!$A:$F,MATCH('Open 2 Results'!$E141,'Open 2'!$F:$F,0),2)&gt;0,INDEX('Open 2'!$A:$F,MATCH('Open 2 Results'!$E141,'Open 2'!$F:$F,0),2),""),"")</f>
        <v/>
      </c>
      <c r="C141" s="84" t="str">
        <f>IFERROR(IF(INDEX('Open 2'!$A:$F,MATCH('Open 2 Results'!$E141,'Open 2'!$F:$F,0),3)&gt;0,INDEX('Open 2'!$A:$F,MATCH('Open 2 Results'!$E141,'Open 2'!$F:$F,0),3),""),"")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2'!$A:$F,MATCH('Open 2 Results'!$E142,'Open 2'!$F:$F,0),1)&gt;0,INDEX('Open 2'!$A:$F,MATCH('Open 2 Results'!$E142,'Open 2'!$F:$F,0),1),""),"")</f>
        <v/>
      </c>
      <c r="B142" s="84" t="str">
        <f>IFERROR(IF(INDEX('Open 2'!$A:$F,MATCH('Open 2 Results'!$E142,'Open 2'!$F:$F,0),2)&gt;0,INDEX('Open 2'!$A:$F,MATCH('Open 2 Results'!$E142,'Open 2'!$F:$F,0),2),""),"")</f>
        <v/>
      </c>
      <c r="C142" s="84" t="str">
        <f>IFERROR(IF(INDEX('Open 2'!$A:$F,MATCH('Open 2 Results'!$E142,'Open 2'!$F:$F,0),3)&gt;0,INDEX('Open 2'!$A:$F,MATCH('Open 2 Results'!$E142,'Open 2'!$F:$F,0),3),""),"")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2'!$A:$F,MATCH('Open 2 Results'!$E143,'Open 2'!$F:$F,0),1)&gt;0,INDEX('Open 2'!$A:$F,MATCH('Open 2 Results'!$E143,'Open 2'!$F:$F,0),1),""),"")</f>
        <v/>
      </c>
      <c r="B143" s="84" t="str">
        <f>IFERROR(IF(INDEX('Open 2'!$A:$F,MATCH('Open 2 Results'!$E143,'Open 2'!$F:$F,0),2)&gt;0,INDEX('Open 2'!$A:$F,MATCH('Open 2 Results'!$E143,'Open 2'!$F:$F,0),2),""),"")</f>
        <v/>
      </c>
      <c r="C143" s="84" t="str">
        <f>IFERROR(IF(INDEX('Open 2'!$A:$F,MATCH('Open 2 Results'!$E143,'Open 2'!$F:$F,0),3)&gt;0,INDEX('Open 2'!$A:$F,MATCH('Open 2 Results'!$E143,'Open 2'!$F:$F,0),3),""),"")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2'!$A:$F,MATCH('Open 2 Results'!$E144,'Open 2'!$F:$F,0),1)&gt;0,INDEX('Open 2'!$A:$F,MATCH('Open 2 Results'!$E144,'Open 2'!$F:$F,0),1),""),"")</f>
        <v/>
      </c>
      <c r="B144" s="84" t="str">
        <f>IFERROR(IF(INDEX('Open 2'!$A:$F,MATCH('Open 2 Results'!$E144,'Open 2'!$F:$F,0),2)&gt;0,INDEX('Open 2'!$A:$F,MATCH('Open 2 Results'!$E144,'Open 2'!$F:$F,0),2),""),"")</f>
        <v/>
      </c>
      <c r="C144" s="84" t="str">
        <f>IFERROR(IF(INDEX('Open 2'!$A:$F,MATCH('Open 2 Results'!$E144,'Open 2'!$F:$F,0),3)&gt;0,INDEX('Open 2'!$A:$F,MATCH('Open 2 Results'!$E144,'Open 2'!$F:$F,0),3),""),"")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2'!$A:$F,MATCH('Open 2 Results'!$E145,'Open 2'!$F:$F,0),1)&gt;0,INDEX('Open 2'!$A:$F,MATCH('Open 2 Results'!$E145,'Open 2'!$F:$F,0),1),""),"")</f>
        <v/>
      </c>
      <c r="B145" s="84" t="str">
        <f>IFERROR(IF(INDEX('Open 2'!$A:$F,MATCH('Open 2 Results'!$E145,'Open 2'!$F:$F,0),2)&gt;0,INDEX('Open 2'!$A:$F,MATCH('Open 2 Results'!$E145,'Open 2'!$F:$F,0),2),""),"")</f>
        <v/>
      </c>
      <c r="C145" s="84" t="str">
        <f>IFERROR(IF(INDEX('Open 2'!$A:$F,MATCH('Open 2 Results'!$E145,'Open 2'!$F:$F,0),3)&gt;0,INDEX('Open 2'!$A:$F,MATCH('Open 2 Results'!$E145,'Open 2'!$F:$F,0),3),""),"")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2'!$A:$F,MATCH('Open 2 Results'!$E146,'Open 2'!$F:$F,0),1)&gt;0,INDEX('Open 2'!$A:$F,MATCH('Open 2 Results'!$E146,'Open 2'!$F:$F,0),1),""),"")</f>
        <v/>
      </c>
      <c r="B146" s="84" t="str">
        <f>IFERROR(IF(INDEX('Open 2'!$A:$F,MATCH('Open 2 Results'!$E146,'Open 2'!$F:$F,0),2)&gt;0,INDEX('Open 2'!$A:$F,MATCH('Open 2 Results'!$E146,'Open 2'!$F:$F,0),2),""),"")</f>
        <v/>
      </c>
      <c r="C146" s="84" t="str">
        <f>IFERROR(IF(INDEX('Open 2'!$A:$F,MATCH('Open 2 Results'!$E146,'Open 2'!$F:$F,0),3)&gt;0,INDEX('Open 2'!$A:$F,MATCH('Open 2 Results'!$E146,'Open 2'!$F:$F,0),3),""),"")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2'!$A:$F,MATCH('Open 2 Results'!$E147,'Open 2'!$F:$F,0),1)&gt;0,INDEX('Open 2'!$A:$F,MATCH('Open 2 Results'!$E147,'Open 2'!$F:$F,0),1),""),"")</f>
        <v/>
      </c>
      <c r="B147" s="84" t="str">
        <f>IFERROR(IF(INDEX('Open 2'!$A:$F,MATCH('Open 2 Results'!$E147,'Open 2'!$F:$F,0),2)&gt;0,INDEX('Open 2'!$A:$F,MATCH('Open 2 Results'!$E147,'Open 2'!$F:$F,0),2),""),"")</f>
        <v/>
      </c>
      <c r="C147" s="84" t="str">
        <f>IFERROR(IF(INDEX('Open 2'!$A:$F,MATCH('Open 2 Results'!$E147,'Open 2'!$F:$F,0),3)&gt;0,INDEX('Open 2'!$A:$F,MATCH('Open 2 Results'!$E147,'Open 2'!$F:$F,0),3),""),"")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2'!$A:$F,MATCH('Open 2 Results'!$E148,'Open 2'!$F:$F,0),1)&gt;0,INDEX('Open 2'!$A:$F,MATCH('Open 2 Results'!$E148,'Open 2'!$F:$F,0),1),""),"")</f>
        <v/>
      </c>
      <c r="B148" s="84" t="str">
        <f>IFERROR(IF(INDEX('Open 2'!$A:$F,MATCH('Open 2 Results'!$E148,'Open 2'!$F:$F,0),2)&gt;0,INDEX('Open 2'!$A:$F,MATCH('Open 2 Results'!$E148,'Open 2'!$F:$F,0),2),""),"")</f>
        <v/>
      </c>
      <c r="C148" s="84" t="str">
        <f>IFERROR(IF(INDEX('Open 2'!$A:$F,MATCH('Open 2 Results'!$E148,'Open 2'!$F:$F,0),3)&gt;0,INDEX('Open 2'!$A:$F,MATCH('Open 2 Results'!$E148,'Open 2'!$F:$F,0),3),""),"")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2'!$A:$F,MATCH('Open 2 Results'!$E149,'Open 2'!$F:$F,0),1)&gt;0,INDEX('Open 2'!$A:$F,MATCH('Open 2 Results'!$E149,'Open 2'!$F:$F,0),1),""),"")</f>
        <v/>
      </c>
      <c r="B149" s="84" t="str">
        <f>IFERROR(IF(INDEX('Open 2'!$A:$F,MATCH('Open 2 Results'!$E149,'Open 2'!$F:$F,0),2)&gt;0,INDEX('Open 2'!$A:$F,MATCH('Open 2 Results'!$E149,'Open 2'!$F:$F,0),2),""),"")</f>
        <v/>
      </c>
      <c r="C149" s="84" t="str">
        <f>IFERROR(IF(INDEX('Open 2'!$A:$F,MATCH('Open 2 Results'!$E149,'Open 2'!$F:$F,0),3)&gt;0,INDEX('Open 2'!$A:$F,MATCH('Open 2 Results'!$E149,'Open 2'!$F:$F,0),3),""),"")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2'!$A:$F,MATCH('Open 2 Results'!$E150,'Open 2'!$F:$F,0),1)&gt;0,INDEX('Open 2'!$A:$F,MATCH('Open 2 Results'!$E150,'Open 2'!$F:$F,0),1),""),"")</f>
        <v/>
      </c>
      <c r="B150" s="84" t="str">
        <f>IFERROR(IF(INDEX('Open 2'!$A:$F,MATCH('Open 2 Results'!$E150,'Open 2'!$F:$F,0),2)&gt;0,INDEX('Open 2'!$A:$F,MATCH('Open 2 Results'!$E150,'Open 2'!$F:$F,0),2),""),"")</f>
        <v/>
      </c>
      <c r="C150" s="84" t="str">
        <f>IFERROR(IF(INDEX('Open 2'!$A:$F,MATCH('Open 2 Results'!$E150,'Open 2'!$F:$F,0),3)&gt;0,INDEX('Open 2'!$A:$F,MATCH('Open 2 Results'!$E150,'Open 2'!$F:$F,0),3),""),"")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2'!$A:$F,MATCH('Open 2 Results'!$E151,'Open 2'!$F:$F,0),1)&gt;0,INDEX('Open 2'!$A:$F,MATCH('Open 2 Results'!$E151,'Open 2'!$F:$F,0),1),""),"")</f>
        <v/>
      </c>
      <c r="B151" s="84" t="str">
        <f>IFERROR(IF(INDEX('Open 2'!$A:$F,MATCH('Open 2 Results'!$E151,'Open 2'!$F:$F,0),2)&gt;0,INDEX('Open 2'!$A:$F,MATCH('Open 2 Results'!$E151,'Open 2'!$F:$F,0),2),""),"")</f>
        <v/>
      </c>
      <c r="C151" s="84" t="str">
        <f>IFERROR(IF(INDEX('Open 2'!$A:$F,MATCH('Open 2 Results'!$E151,'Open 2'!$F:$F,0),3)&gt;0,INDEX('Open 2'!$A:$F,MATCH('Open 2 Results'!$E151,'Open 2'!$F:$F,0),3),""),"")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2'!$A:$F,MATCH('Open 2 Results'!$E152,'Open 2'!$F:$F,0),1)&gt;0,INDEX('Open 2'!$A:$F,MATCH('Open 2 Results'!$E152,'Open 2'!$F:$F,0),1),""),"")</f>
        <v/>
      </c>
      <c r="B152" s="84" t="str">
        <f>IFERROR(IF(INDEX('Open 2'!$A:$F,MATCH('Open 2 Results'!$E152,'Open 2'!$F:$F,0),2)&gt;0,INDEX('Open 2'!$A:$F,MATCH('Open 2 Results'!$E152,'Open 2'!$F:$F,0),2),""),"")</f>
        <v/>
      </c>
      <c r="C152" s="84" t="str">
        <f>IFERROR(IF(INDEX('Open 2'!$A:$F,MATCH('Open 2 Results'!$E152,'Open 2'!$F:$F,0),3)&gt;0,INDEX('Open 2'!$A:$F,MATCH('Open 2 Results'!$E152,'Open 2'!$F:$F,0),3),""),"")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2'!$A:$F,MATCH('Open 2 Results'!$E153,'Open 2'!$F:$F,0),1)&gt;0,INDEX('Open 2'!$A:$F,MATCH('Open 2 Results'!$E153,'Open 2'!$F:$F,0),1),""),"")</f>
        <v/>
      </c>
      <c r="B153" s="84" t="str">
        <f>IFERROR(IF(INDEX('Open 2'!$A:$F,MATCH('Open 2 Results'!$E153,'Open 2'!$F:$F,0),2)&gt;0,INDEX('Open 2'!$A:$F,MATCH('Open 2 Results'!$E153,'Open 2'!$F:$F,0),2),""),"")</f>
        <v/>
      </c>
      <c r="C153" s="84" t="str">
        <f>IFERROR(IF(INDEX('Open 2'!$A:$F,MATCH('Open 2 Results'!$E153,'Open 2'!$F:$F,0),3)&gt;0,INDEX('Open 2'!$A:$F,MATCH('Open 2 Results'!$E153,'Open 2'!$F:$F,0),3),""),"")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2'!$A:$F,MATCH('Open 2 Results'!$E154,'Open 2'!$F:$F,0),1)&gt;0,INDEX('Open 2'!$A:$F,MATCH('Open 2 Results'!$E154,'Open 2'!$F:$F,0),1),""),"")</f>
        <v/>
      </c>
      <c r="B154" s="84" t="str">
        <f>IFERROR(IF(INDEX('Open 2'!$A:$F,MATCH('Open 2 Results'!$E154,'Open 2'!$F:$F,0),2)&gt;0,INDEX('Open 2'!$A:$F,MATCH('Open 2 Results'!$E154,'Open 2'!$F:$F,0),2),""),"")</f>
        <v/>
      </c>
      <c r="C154" s="84" t="str">
        <f>IFERROR(IF(INDEX('Open 2'!$A:$F,MATCH('Open 2 Results'!$E154,'Open 2'!$F:$F,0),3)&gt;0,INDEX('Open 2'!$A:$F,MATCH('Open 2 Results'!$E154,'Open 2'!$F:$F,0),3),""),"")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2'!$A:$F,MATCH('Open 2 Results'!$E155,'Open 2'!$F:$F,0),1)&gt;0,INDEX('Open 2'!$A:$F,MATCH('Open 2 Results'!$E155,'Open 2'!$F:$F,0),1),""),"")</f>
        <v/>
      </c>
      <c r="B155" s="84" t="str">
        <f>IFERROR(IF(INDEX('Open 2'!$A:$F,MATCH('Open 2 Results'!$E155,'Open 2'!$F:$F,0),2)&gt;0,INDEX('Open 2'!$A:$F,MATCH('Open 2 Results'!$E155,'Open 2'!$F:$F,0),2),""),"")</f>
        <v/>
      </c>
      <c r="C155" s="84" t="str">
        <f>IFERROR(IF(INDEX('Open 2'!$A:$F,MATCH('Open 2 Results'!$E155,'Open 2'!$F:$F,0),3)&gt;0,INDEX('Open 2'!$A:$F,MATCH('Open 2 Results'!$E155,'Open 2'!$F:$F,0),3),""),"")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2'!$A:$F,MATCH('Open 2 Results'!$E156,'Open 2'!$F:$F,0),1)&gt;0,INDEX('Open 2'!$A:$F,MATCH('Open 2 Results'!$E156,'Open 2'!$F:$F,0),1),""),"")</f>
        <v/>
      </c>
      <c r="B156" s="84" t="str">
        <f>IFERROR(IF(INDEX('Open 2'!$A:$F,MATCH('Open 2 Results'!$E156,'Open 2'!$F:$F,0),2)&gt;0,INDEX('Open 2'!$A:$F,MATCH('Open 2 Results'!$E156,'Open 2'!$F:$F,0),2),""),"")</f>
        <v/>
      </c>
      <c r="C156" s="84" t="str">
        <f>IFERROR(IF(INDEX('Open 2'!$A:$F,MATCH('Open 2 Results'!$E156,'Open 2'!$F:$F,0),3)&gt;0,INDEX('Open 2'!$A:$F,MATCH('Open 2 Results'!$E156,'Open 2'!$F:$F,0),3),""),"")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2'!$A:$F,MATCH('Open 2 Results'!$E157,'Open 2'!$F:$F,0),1)&gt;0,INDEX('Open 2'!$A:$F,MATCH('Open 2 Results'!$E157,'Open 2'!$F:$F,0),1),""),"")</f>
        <v/>
      </c>
      <c r="B157" s="84" t="str">
        <f>IFERROR(IF(INDEX('Open 2'!$A:$F,MATCH('Open 2 Results'!$E157,'Open 2'!$F:$F,0),2)&gt;0,INDEX('Open 2'!$A:$F,MATCH('Open 2 Results'!$E157,'Open 2'!$F:$F,0),2),""),"")</f>
        <v/>
      </c>
      <c r="C157" s="84" t="str">
        <f>IFERROR(IF(INDEX('Open 2'!$A:$F,MATCH('Open 2 Results'!$E157,'Open 2'!$F:$F,0),3)&gt;0,INDEX('Open 2'!$A:$F,MATCH('Open 2 Results'!$E157,'Open 2'!$F:$F,0),3),""),"")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2'!$A:$F,MATCH('Open 2 Results'!$E158,'Open 2'!$F:$F,0),1)&gt;0,INDEX('Open 2'!$A:$F,MATCH('Open 2 Results'!$E158,'Open 2'!$F:$F,0),1),""),"")</f>
        <v/>
      </c>
      <c r="B158" s="84" t="str">
        <f>IFERROR(IF(INDEX('Open 2'!$A:$F,MATCH('Open 2 Results'!$E158,'Open 2'!$F:$F,0),2)&gt;0,INDEX('Open 2'!$A:$F,MATCH('Open 2 Results'!$E158,'Open 2'!$F:$F,0),2),""),"")</f>
        <v/>
      </c>
      <c r="C158" s="84" t="str">
        <f>IFERROR(IF(INDEX('Open 2'!$A:$F,MATCH('Open 2 Results'!$E158,'Open 2'!$F:$F,0),3)&gt;0,INDEX('Open 2'!$A:$F,MATCH('Open 2 Results'!$E158,'Open 2'!$F:$F,0),3),""),"")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2'!$A:$F,MATCH('Open 2 Results'!$E159,'Open 2'!$F:$F,0),1)&gt;0,INDEX('Open 2'!$A:$F,MATCH('Open 2 Results'!$E159,'Open 2'!$F:$F,0),1),""),"")</f>
        <v/>
      </c>
      <c r="B159" s="84" t="str">
        <f>IFERROR(IF(INDEX('Open 2'!$A:$F,MATCH('Open 2 Results'!$E159,'Open 2'!$F:$F,0),2)&gt;0,INDEX('Open 2'!$A:$F,MATCH('Open 2 Results'!$E159,'Open 2'!$F:$F,0),2),""),"")</f>
        <v/>
      </c>
      <c r="C159" s="84" t="str">
        <f>IFERROR(IF(INDEX('Open 2'!$A:$F,MATCH('Open 2 Results'!$E159,'Open 2'!$F:$F,0),3)&gt;0,INDEX('Open 2'!$A:$F,MATCH('Open 2 Results'!$E159,'Open 2'!$F:$F,0),3),""),"")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2'!$A:$F,MATCH('Open 2 Results'!$E160,'Open 2'!$F:$F,0),1)&gt;0,INDEX('Open 2'!$A:$F,MATCH('Open 2 Results'!$E160,'Open 2'!$F:$F,0),1),""),"")</f>
        <v/>
      </c>
      <c r="B160" s="84" t="str">
        <f>IFERROR(IF(INDEX('Open 2'!$A:$F,MATCH('Open 2 Results'!$E160,'Open 2'!$F:$F,0),2)&gt;0,INDEX('Open 2'!$A:$F,MATCH('Open 2 Results'!$E160,'Open 2'!$F:$F,0),2),""),"")</f>
        <v/>
      </c>
      <c r="C160" s="84" t="str">
        <f>IFERROR(IF(INDEX('Open 2'!$A:$F,MATCH('Open 2 Results'!$E160,'Open 2'!$F:$F,0),3)&gt;0,INDEX('Open 2'!$A:$F,MATCH('Open 2 Results'!$E160,'Open 2'!$F:$F,0),3),""),"")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2'!$A:$F,MATCH('Open 2 Results'!$E161,'Open 2'!$F:$F,0),1)&gt;0,INDEX('Open 2'!$A:$F,MATCH('Open 2 Results'!$E161,'Open 2'!$F:$F,0),1),""),"")</f>
        <v/>
      </c>
      <c r="B161" s="84" t="str">
        <f>IFERROR(IF(INDEX('Open 2'!$A:$F,MATCH('Open 2 Results'!$E161,'Open 2'!$F:$F,0),2)&gt;0,INDEX('Open 2'!$A:$F,MATCH('Open 2 Results'!$E161,'Open 2'!$F:$F,0),2),""),"")</f>
        <v/>
      </c>
      <c r="C161" s="84" t="str">
        <f>IFERROR(IF(INDEX('Open 2'!$A:$F,MATCH('Open 2 Results'!$E161,'Open 2'!$F:$F,0),3)&gt;0,INDEX('Open 2'!$A:$F,MATCH('Open 2 Results'!$E161,'Open 2'!$F:$F,0),3),""),"")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2'!$A:$F,MATCH('Open 2 Results'!$E162,'Open 2'!$F:$F,0),1)&gt;0,INDEX('Open 2'!$A:$F,MATCH('Open 2 Results'!$E162,'Open 2'!$F:$F,0),1),""),"")</f>
        <v/>
      </c>
      <c r="B162" s="84" t="str">
        <f>IFERROR(IF(INDEX('Open 2'!$A:$F,MATCH('Open 2 Results'!$E162,'Open 2'!$F:$F,0),2)&gt;0,INDEX('Open 2'!$A:$F,MATCH('Open 2 Results'!$E162,'Open 2'!$F:$F,0),2),""),"")</f>
        <v/>
      </c>
      <c r="C162" s="84" t="str">
        <f>IFERROR(IF(INDEX('Open 2'!$A:$F,MATCH('Open 2 Results'!$E162,'Open 2'!$F:$F,0),3)&gt;0,INDEX('Open 2'!$A:$F,MATCH('Open 2 Results'!$E162,'Open 2'!$F:$F,0),3),""),"")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2'!$A:$F,MATCH('Open 2 Results'!$E163,'Open 2'!$F:$F,0),1)&gt;0,INDEX('Open 2'!$A:$F,MATCH('Open 2 Results'!$E163,'Open 2'!$F:$F,0),1),""),"")</f>
        <v/>
      </c>
      <c r="B163" s="84" t="str">
        <f>IFERROR(IF(INDEX('Open 2'!$A:$F,MATCH('Open 2 Results'!$E163,'Open 2'!$F:$F,0),2)&gt;0,INDEX('Open 2'!$A:$F,MATCH('Open 2 Results'!$E163,'Open 2'!$F:$F,0),2),""),"")</f>
        <v/>
      </c>
      <c r="C163" s="84" t="str">
        <f>IFERROR(IF(INDEX('Open 2'!$A:$F,MATCH('Open 2 Results'!$E163,'Open 2'!$F:$F,0),3)&gt;0,INDEX('Open 2'!$A:$F,MATCH('Open 2 Results'!$E163,'Open 2'!$F:$F,0),3),""),"")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2'!$A:$F,MATCH('Open 2 Results'!$E164,'Open 2'!$F:$F,0),1)&gt;0,INDEX('Open 2'!$A:$F,MATCH('Open 2 Results'!$E164,'Open 2'!$F:$F,0),1),""),"")</f>
        <v/>
      </c>
      <c r="B164" s="84" t="str">
        <f>IFERROR(IF(INDEX('Open 2'!$A:$F,MATCH('Open 2 Results'!$E164,'Open 2'!$F:$F,0),2)&gt;0,INDEX('Open 2'!$A:$F,MATCH('Open 2 Results'!$E164,'Open 2'!$F:$F,0),2),""),"")</f>
        <v/>
      </c>
      <c r="C164" s="84" t="str">
        <f>IFERROR(IF(INDEX('Open 2'!$A:$F,MATCH('Open 2 Results'!$E164,'Open 2'!$F:$F,0),3)&gt;0,INDEX('Open 2'!$A:$F,MATCH('Open 2 Results'!$E164,'Open 2'!$F:$F,0),3),""),"")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2'!$A:$F,MATCH('Open 2 Results'!$E165,'Open 2'!$F:$F,0),1)&gt;0,INDEX('Open 2'!$A:$F,MATCH('Open 2 Results'!$E165,'Open 2'!$F:$F,0),1),""),"")</f>
        <v/>
      </c>
      <c r="B165" s="84" t="str">
        <f>IFERROR(IF(INDEX('Open 2'!$A:$F,MATCH('Open 2 Results'!$E165,'Open 2'!$F:$F,0),2)&gt;0,INDEX('Open 2'!$A:$F,MATCH('Open 2 Results'!$E165,'Open 2'!$F:$F,0),2),""),"")</f>
        <v/>
      </c>
      <c r="C165" s="84" t="str">
        <f>IFERROR(IF(INDEX('Open 2'!$A:$F,MATCH('Open 2 Results'!$E165,'Open 2'!$F:$F,0),3)&gt;0,INDEX('Open 2'!$A:$F,MATCH('Open 2 Results'!$E165,'Open 2'!$F:$F,0),3),""),"")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2'!$A:$F,MATCH('Open 2 Results'!$E166,'Open 2'!$F:$F,0),1)&gt;0,INDEX('Open 2'!$A:$F,MATCH('Open 2 Results'!$E166,'Open 2'!$F:$F,0),1),""),"")</f>
        <v/>
      </c>
      <c r="B166" s="84" t="str">
        <f>IFERROR(IF(INDEX('Open 2'!$A:$F,MATCH('Open 2 Results'!$E166,'Open 2'!$F:$F,0),2)&gt;0,INDEX('Open 2'!$A:$F,MATCH('Open 2 Results'!$E166,'Open 2'!$F:$F,0),2),""),"")</f>
        <v/>
      </c>
      <c r="C166" s="84" t="str">
        <f>IFERROR(IF(INDEX('Open 2'!$A:$F,MATCH('Open 2 Results'!$E166,'Open 2'!$F:$F,0),3)&gt;0,INDEX('Open 2'!$A:$F,MATCH('Open 2 Results'!$E166,'Open 2'!$F:$F,0),3),""),"")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2'!$A:$F,MATCH('Open 2 Results'!$E167,'Open 2'!$F:$F,0),1)&gt;0,INDEX('Open 2'!$A:$F,MATCH('Open 2 Results'!$E167,'Open 2'!$F:$F,0),1),""),"")</f>
        <v/>
      </c>
      <c r="B167" s="84" t="str">
        <f>IFERROR(IF(INDEX('Open 2'!$A:$F,MATCH('Open 2 Results'!$E167,'Open 2'!$F:$F,0),2)&gt;0,INDEX('Open 2'!$A:$F,MATCH('Open 2 Results'!$E167,'Open 2'!$F:$F,0),2),""),"")</f>
        <v/>
      </c>
      <c r="C167" s="84" t="str">
        <f>IFERROR(IF(INDEX('Open 2'!$A:$F,MATCH('Open 2 Results'!$E167,'Open 2'!$F:$F,0),3)&gt;0,INDEX('Open 2'!$A:$F,MATCH('Open 2 Results'!$E167,'Open 2'!$F:$F,0),3),""),"")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2'!$A:$F,MATCH('Open 2 Results'!$E168,'Open 2'!$F:$F,0),1)&gt;0,INDEX('Open 2'!$A:$F,MATCH('Open 2 Results'!$E168,'Open 2'!$F:$F,0),1),""),"")</f>
        <v/>
      </c>
      <c r="B168" s="84" t="str">
        <f>IFERROR(IF(INDEX('Open 2'!$A:$F,MATCH('Open 2 Results'!$E168,'Open 2'!$F:$F,0),2)&gt;0,INDEX('Open 2'!$A:$F,MATCH('Open 2 Results'!$E168,'Open 2'!$F:$F,0),2),""),"")</f>
        <v/>
      </c>
      <c r="C168" s="84" t="str">
        <f>IFERROR(IF(INDEX('Open 2'!$A:$F,MATCH('Open 2 Results'!$E168,'Open 2'!$F:$F,0),3)&gt;0,INDEX('Open 2'!$A:$F,MATCH('Open 2 Results'!$E168,'Open 2'!$F:$F,0),3),""),"")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2'!$A:$F,MATCH('Open 2 Results'!$E169,'Open 2'!$F:$F,0),1)&gt;0,INDEX('Open 2'!$A:$F,MATCH('Open 2 Results'!$E169,'Open 2'!$F:$F,0),1),""),"")</f>
        <v/>
      </c>
      <c r="B169" s="84" t="str">
        <f>IFERROR(IF(INDEX('Open 2'!$A:$F,MATCH('Open 2 Results'!$E169,'Open 2'!$F:$F,0),2)&gt;0,INDEX('Open 2'!$A:$F,MATCH('Open 2 Results'!$E169,'Open 2'!$F:$F,0),2),""),"")</f>
        <v/>
      </c>
      <c r="C169" s="84" t="str">
        <f>IFERROR(IF(INDEX('Open 2'!$A:$F,MATCH('Open 2 Results'!$E169,'Open 2'!$F:$F,0),3)&gt;0,INDEX('Open 2'!$A:$F,MATCH('Open 2 Results'!$E169,'Open 2'!$F:$F,0),3),""),"")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2'!$A:$F,MATCH('Open 2 Results'!$E170,'Open 2'!$F:$F,0),1)&gt;0,INDEX('Open 2'!$A:$F,MATCH('Open 2 Results'!$E170,'Open 2'!$F:$F,0),1),""),"")</f>
        <v/>
      </c>
      <c r="B170" s="84" t="str">
        <f>IFERROR(IF(INDEX('Open 2'!$A:$F,MATCH('Open 2 Results'!$E170,'Open 2'!$F:$F,0),2)&gt;0,INDEX('Open 2'!$A:$F,MATCH('Open 2 Results'!$E170,'Open 2'!$F:$F,0),2),""),"")</f>
        <v/>
      </c>
      <c r="C170" s="84" t="str">
        <f>IFERROR(IF(INDEX('Open 2'!$A:$F,MATCH('Open 2 Results'!$E170,'Open 2'!$F:$F,0),3)&gt;0,INDEX('Open 2'!$A:$F,MATCH('Open 2 Results'!$E170,'Open 2'!$F:$F,0),3),""),"")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2'!$A:$F,MATCH('Open 2 Results'!$E171,'Open 2'!$F:$F,0),1)&gt;0,INDEX('Open 2'!$A:$F,MATCH('Open 2 Results'!$E171,'Open 2'!$F:$F,0),1),""),"")</f>
        <v/>
      </c>
      <c r="B171" s="84" t="str">
        <f>IFERROR(IF(INDEX('Open 2'!$A:$F,MATCH('Open 2 Results'!$E171,'Open 2'!$F:$F,0),2)&gt;0,INDEX('Open 2'!$A:$F,MATCH('Open 2 Results'!$E171,'Open 2'!$F:$F,0),2),""),"")</f>
        <v/>
      </c>
      <c r="C171" s="84" t="str">
        <f>IFERROR(IF(INDEX('Open 2'!$A:$F,MATCH('Open 2 Results'!$E171,'Open 2'!$F:$F,0),3)&gt;0,INDEX('Open 2'!$A:$F,MATCH('Open 2 Results'!$E171,'Open 2'!$F:$F,0),3),""),"")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2'!$A:$F,MATCH('Open 2 Results'!$E172,'Open 2'!$F:$F,0),1)&gt;0,INDEX('Open 2'!$A:$F,MATCH('Open 2 Results'!$E172,'Open 2'!$F:$F,0),1),""),"")</f>
        <v/>
      </c>
      <c r="B172" s="84" t="str">
        <f>IFERROR(IF(INDEX('Open 2'!$A:$F,MATCH('Open 2 Results'!$E172,'Open 2'!$F:$F,0),2)&gt;0,INDEX('Open 2'!$A:$F,MATCH('Open 2 Results'!$E172,'Open 2'!$F:$F,0),2),""),"")</f>
        <v/>
      </c>
      <c r="C172" s="84" t="str">
        <f>IFERROR(IF(INDEX('Open 2'!$A:$F,MATCH('Open 2 Results'!$E172,'Open 2'!$F:$F,0),3)&gt;0,INDEX('Open 2'!$A:$F,MATCH('Open 2 Results'!$E172,'Open 2'!$F:$F,0),3),""),"")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2'!$A:$F,MATCH('Open 2 Results'!$E173,'Open 2'!$F:$F,0),1)&gt;0,INDEX('Open 2'!$A:$F,MATCH('Open 2 Results'!$E173,'Open 2'!$F:$F,0),1),""),"")</f>
        <v/>
      </c>
      <c r="B173" s="84" t="str">
        <f>IFERROR(IF(INDEX('Open 2'!$A:$F,MATCH('Open 2 Results'!$E173,'Open 2'!$F:$F,0),2)&gt;0,INDEX('Open 2'!$A:$F,MATCH('Open 2 Results'!$E173,'Open 2'!$F:$F,0),2),""),"")</f>
        <v/>
      </c>
      <c r="C173" s="84" t="str">
        <f>IFERROR(IF(INDEX('Open 2'!$A:$F,MATCH('Open 2 Results'!$E173,'Open 2'!$F:$F,0),3)&gt;0,INDEX('Open 2'!$A:$F,MATCH('Open 2 Results'!$E173,'Open 2'!$F:$F,0),3),""),"")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2'!$A:$F,MATCH('Open 2 Results'!$E174,'Open 2'!$F:$F,0),1)&gt;0,INDEX('Open 2'!$A:$F,MATCH('Open 2 Results'!$E174,'Open 2'!$F:$F,0),1),""),"")</f>
        <v/>
      </c>
      <c r="B174" s="84" t="str">
        <f>IFERROR(IF(INDEX('Open 2'!$A:$F,MATCH('Open 2 Results'!$E174,'Open 2'!$F:$F,0),2)&gt;0,INDEX('Open 2'!$A:$F,MATCH('Open 2 Results'!$E174,'Open 2'!$F:$F,0),2),""),"")</f>
        <v/>
      </c>
      <c r="C174" s="84" t="str">
        <f>IFERROR(IF(INDEX('Open 2'!$A:$F,MATCH('Open 2 Results'!$E174,'Open 2'!$F:$F,0),3)&gt;0,INDEX('Open 2'!$A:$F,MATCH('Open 2 Results'!$E174,'Open 2'!$F:$F,0),3),""),"")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2'!$A:$F,MATCH('Open 2 Results'!$E175,'Open 2'!$F:$F,0),1)&gt;0,INDEX('Open 2'!$A:$F,MATCH('Open 2 Results'!$E175,'Open 2'!$F:$F,0),1),""),"")</f>
        <v/>
      </c>
      <c r="B175" s="84" t="str">
        <f>IFERROR(IF(INDEX('Open 2'!$A:$F,MATCH('Open 2 Results'!$E175,'Open 2'!$F:$F,0),2)&gt;0,INDEX('Open 2'!$A:$F,MATCH('Open 2 Results'!$E175,'Open 2'!$F:$F,0),2),""),"")</f>
        <v/>
      </c>
      <c r="C175" s="84" t="str">
        <f>IFERROR(IF(INDEX('Open 2'!$A:$F,MATCH('Open 2 Results'!$E175,'Open 2'!$F:$F,0),3)&gt;0,INDEX('Open 2'!$A:$F,MATCH('Open 2 Results'!$E175,'Open 2'!$F:$F,0),3),""),"")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2'!$A:$F,MATCH('Open 2 Results'!$E176,'Open 2'!$F:$F,0),1)&gt;0,INDEX('Open 2'!$A:$F,MATCH('Open 2 Results'!$E176,'Open 2'!$F:$F,0),1),""),"")</f>
        <v/>
      </c>
      <c r="B176" s="84" t="str">
        <f>IFERROR(IF(INDEX('Open 2'!$A:$F,MATCH('Open 2 Results'!$E176,'Open 2'!$F:$F,0),2)&gt;0,INDEX('Open 2'!$A:$F,MATCH('Open 2 Results'!$E176,'Open 2'!$F:$F,0),2),""),"")</f>
        <v/>
      </c>
      <c r="C176" s="84" t="str">
        <f>IFERROR(IF(INDEX('Open 2'!$A:$F,MATCH('Open 2 Results'!$E176,'Open 2'!$F:$F,0),3)&gt;0,INDEX('Open 2'!$A:$F,MATCH('Open 2 Results'!$E176,'Open 2'!$F:$F,0),3),""),"")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2'!$A:$F,MATCH('Open 2 Results'!$E177,'Open 2'!$F:$F,0),1)&gt;0,INDEX('Open 2'!$A:$F,MATCH('Open 2 Results'!$E177,'Open 2'!$F:$F,0),1),""),"")</f>
        <v/>
      </c>
      <c r="B177" s="84" t="str">
        <f>IFERROR(IF(INDEX('Open 2'!$A:$F,MATCH('Open 2 Results'!$E177,'Open 2'!$F:$F,0),2)&gt;0,INDEX('Open 2'!$A:$F,MATCH('Open 2 Results'!$E177,'Open 2'!$F:$F,0),2),""),"")</f>
        <v/>
      </c>
      <c r="C177" s="84" t="str">
        <f>IFERROR(IF(INDEX('Open 2'!$A:$F,MATCH('Open 2 Results'!$E177,'Open 2'!$F:$F,0),3)&gt;0,INDEX('Open 2'!$A:$F,MATCH('Open 2 Results'!$E177,'Open 2'!$F:$F,0),3),""),"")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2'!$A:$F,MATCH('Open 2 Results'!$E178,'Open 2'!$F:$F,0),1)&gt;0,INDEX('Open 2'!$A:$F,MATCH('Open 2 Results'!$E178,'Open 2'!$F:$F,0),1),""),"")</f>
        <v/>
      </c>
      <c r="B178" s="84" t="str">
        <f>IFERROR(IF(INDEX('Open 2'!$A:$F,MATCH('Open 2 Results'!$E178,'Open 2'!$F:$F,0),2)&gt;0,INDEX('Open 2'!$A:$F,MATCH('Open 2 Results'!$E178,'Open 2'!$F:$F,0),2),""),"")</f>
        <v/>
      </c>
      <c r="C178" s="84" t="str">
        <f>IFERROR(IF(INDEX('Open 2'!$A:$F,MATCH('Open 2 Results'!$E178,'Open 2'!$F:$F,0),3)&gt;0,INDEX('Open 2'!$A:$F,MATCH('Open 2 Results'!$E178,'Open 2'!$F:$F,0),3),""),"")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2'!$A:$F,MATCH('Open 2 Results'!$E179,'Open 2'!$F:$F,0),1)&gt;0,INDEX('Open 2'!$A:$F,MATCH('Open 2 Results'!$E179,'Open 2'!$F:$F,0),1),""),"")</f>
        <v/>
      </c>
      <c r="B179" s="84" t="str">
        <f>IFERROR(IF(INDEX('Open 2'!$A:$F,MATCH('Open 2 Results'!$E179,'Open 2'!$F:$F,0),2)&gt;0,INDEX('Open 2'!$A:$F,MATCH('Open 2 Results'!$E179,'Open 2'!$F:$F,0),2),""),"")</f>
        <v/>
      </c>
      <c r="C179" s="84" t="str">
        <f>IFERROR(IF(INDEX('Open 2'!$A:$F,MATCH('Open 2 Results'!$E179,'Open 2'!$F:$F,0),3)&gt;0,INDEX('Open 2'!$A:$F,MATCH('Open 2 Results'!$E179,'Open 2'!$F:$F,0),3),""),"")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2'!$A:$F,MATCH('Open 2 Results'!$E180,'Open 2'!$F:$F,0),1)&gt;0,INDEX('Open 2'!$A:$F,MATCH('Open 2 Results'!$E180,'Open 2'!$F:$F,0),1),""),"")</f>
        <v/>
      </c>
      <c r="B180" s="84" t="str">
        <f>IFERROR(IF(INDEX('Open 2'!$A:$F,MATCH('Open 2 Results'!$E180,'Open 2'!$F:$F,0),2)&gt;0,INDEX('Open 2'!$A:$F,MATCH('Open 2 Results'!$E180,'Open 2'!$F:$F,0),2),""),"")</f>
        <v/>
      </c>
      <c r="C180" s="84" t="str">
        <f>IFERROR(IF(INDEX('Open 2'!$A:$F,MATCH('Open 2 Results'!$E180,'Open 2'!$F:$F,0),3)&gt;0,INDEX('Open 2'!$A:$F,MATCH('Open 2 Results'!$E180,'Open 2'!$F:$F,0),3),""),"")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2'!$A:$F,MATCH('Open 2 Results'!$E181,'Open 2'!$F:$F,0),1)&gt;0,INDEX('Open 2'!$A:$F,MATCH('Open 2 Results'!$E181,'Open 2'!$F:$F,0),1),""),"")</f>
        <v/>
      </c>
      <c r="B181" s="84" t="str">
        <f>IFERROR(IF(INDEX('Open 2'!$A:$F,MATCH('Open 2 Results'!$E181,'Open 2'!$F:$F,0),2)&gt;0,INDEX('Open 2'!$A:$F,MATCH('Open 2 Results'!$E181,'Open 2'!$F:$F,0),2),""),"")</f>
        <v/>
      </c>
      <c r="C181" s="84" t="str">
        <f>IFERROR(IF(INDEX('Open 2'!$A:$F,MATCH('Open 2 Results'!$E181,'Open 2'!$F:$F,0),3)&gt;0,INDEX('Open 2'!$A:$F,MATCH('Open 2 Results'!$E181,'Open 2'!$F:$F,0),3),""),"")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2'!$A:$F,MATCH('Open 2 Results'!$E182,'Open 2'!$F:$F,0),1)&gt;0,INDEX('Open 2'!$A:$F,MATCH('Open 2 Results'!$E182,'Open 2'!$F:$F,0),1),""),"")</f>
        <v/>
      </c>
      <c r="B182" s="84" t="str">
        <f>IFERROR(IF(INDEX('Open 2'!$A:$F,MATCH('Open 2 Results'!$E182,'Open 2'!$F:$F,0),2)&gt;0,INDEX('Open 2'!$A:$F,MATCH('Open 2 Results'!$E182,'Open 2'!$F:$F,0),2),""),"")</f>
        <v/>
      </c>
      <c r="C182" s="84" t="str">
        <f>IFERROR(IF(INDEX('Open 2'!$A:$F,MATCH('Open 2 Results'!$E182,'Open 2'!$F:$F,0),3)&gt;0,INDEX('Open 2'!$A:$F,MATCH('Open 2 Results'!$E182,'Open 2'!$F:$F,0),3),""),"")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2'!$A:$F,MATCH('Open 2 Results'!$E183,'Open 2'!$F:$F,0),1)&gt;0,INDEX('Open 2'!$A:$F,MATCH('Open 2 Results'!$E183,'Open 2'!$F:$F,0),1),""),"")</f>
        <v/>
      </c>
      <c r="B183" s="84" t="str">
        <f>IFERROR(IF(INDEX('Open 2'!$A:$F,MATCH('Open 2 Results'!$E183,'Open 2'!$F:$F,0),2)&gt;0,INDEX('Open 2'!$A:$F,MATCH('Open 2 Results'!$E183,'Open 2'!$F:$F,0),2),""),"")</f>
        <v/>
      </c>
      <c r="C183" s="84" t="str">
        <f>IFERROR(IF(INDEX('Open 2'!$A:$F,MATCH('Open 2 Results'!$E183,'Open 2'!$F:$F,0),3)&gt;0,INDEX('Open 2'!$A:$F,MATCH('Open 2 Results'!$E183,'Open 2'!$F:$F,0),3),""),"")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2'!$A:$F,MATCH('Open 2 Results'!$E184,'Open 2'!$F:$F,0),1)&gt;0,INDEX('Open 2'!$A:$F,MATCH('Open 2 Results'!$E184,'Open 2'!$F:$F,0),1),""),"")</f>
        <v/>
      </c>
      <c r="B184" s="84" t="str">
        <f>IFERROR(IF(INDEX('Open 2'!$A:$F,MATCH('Open 2 Results'!$E184,'Open 2'!$F:$F,0),2)&gt;0,INDEX('Open 2'!$A:$F,MATCH('Open 2 Results'!$E184,'Open 2'!$F:$F,0),2),""),"")</f>
        <v/>
      </c>
      <c r="C184" s="84" t="str">
        <f>IFERROR(IF(INDEX('Open 2'!$A:$F,MATCH('Open 2 Results'!$E184,'Open 2'!$F:$F,0),3)&gt;0,INDEX('Open 2'!$A:$F,MATCH('Open 2 Results'!$E184,'Open 2'!$F:$F,0),3),""),"")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2'!$A:$F,MATCH('Open 2 Results'!$E185,'Open 2'!$F:$F,0),1)&gt;0,INDEX('Open 2'!$A:$F,MATCH('Open 2 Results'!$E185,'Open 2'!$F:$F,0),1),""),"")</f>
        <v/>
      </c>
      <c r="B185" s="84" t="str">
        <f>IFERROR(IF(INDEX('Open 2'!$A:$F,MATCH('Open 2 Results'!$E185,'Open 2'!$F:$F,0),2)&gt;0,INDEX('Open 2'!$A:$F,MATCH('Open 2 Results'!$E185,'Open 2'!$F:$F,0),2),""),"")</f>
        <v/>
      </c>
      <c r="C185" s="84" t="str">
        <f>IFERROR(IF(INDEX('Open 2'!$A:$F,MATCH('Open 2 Results'!$E185,'Open 2'!$F:$F,0),3)&gt;0,INDEX('Open 2'!$A:$F,MATCH('Open 2 Results'!$E185,'Open 2'!$F:$F,0),3),""),"")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2'!$A:$F,MATCH('Open 2 Results'!$E186,'Open 2'!$F:$F,0),1)&gt;0,INDEX('Open 2'!$A:$F,MATCH('Open 2 Results'!$E186,'Open 2'!$F:$F,0),1),""),"")</f>
        <v/>
      </c>
      <c r="B186" s="84" t="str">
        <f>IFERROR(IF(INDEX('Open 2'!$A:$F,MATCH('Open 2 Results'!$E186,'Open 2'!$F:$F,0),2)&gt;0,INDEX('Open 2'!$A:$F,MATCH('Open 2 Results'!$E186,'Open 2'!$F:$F,0),2),""),"")</f>
        <v/>
      </c>
      <c r="C186" s="84" t="str">
        <f>IFERROR(IF(INDEX('Open 2'!$A:$F,MATCH('Open 2 Results'!$E186,'Open 2'!$F:$F,0),3)&gt;0,INDEX('Open 2'!$A:$F,MATCH('Open 2 Results'!$E186,'Open 2'!$F:$F,0),3),""),"")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2'!$A:$F,MATCH('Open 2 Results'!$E187,'Open 2'!$F:$F,0),1)&gt;0,INDEX('Open 2'!$A:$F,MATCH('Open 2 Results'!$E187,'Open 2'!$F:$F,0),1),""),"")</f>
        <v/>
      </c>
      <c r="B187" s="84" t="str">
        <f>IFERROR(IF(INDEX('Open 2'!$A:$F,MATCH('Open 2 Results'!$E187,'Open 2'!$F:$F,0),2)&gt;0,INDEX('Open 2'!$A:$F,MATCH('Open 2 Results'!$E187,'Open 2'!$F:$F,0),2),""),"")</f>
        <v/>
      </c>
      <c r="C187" s="84" t="str">
        <f>IFERROR(IF(INDEX('Open 2'!$A:$F,MATCH('Open 2 Results'!$E187,'Open 2'!$F:$F,0),3)&gt;0,INDEX('Open 2'!$A:$F,MATCH('Open 2 Results'!$E187,'Open 2'!$F:$F,0),3),""),"")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2'!$A:$F,MATCH('Open 2 Results'!$E188,'Open 2'!$F:$F,0),1)&gt;0,INDEX('Open 2'!$A:$F,MATCH('Open 2 Results'!$E188,'Open 2'!$F:$F,0),1),""),"")</f>
        <v/>
      </c>
      <c r="B188" s="84" t="str">
        <f>IFERROR(IF(INDEX('Open 2'!$A:$F,MATCH('Open 2 Results'!$E188,'Open 2'!$F:$F,0),2)&gt;0,INDEX('Open 2'!$A:$F,MATCH('Open 2 Results'!$E188,'Open 2'!$F:$F,0),2),""),"")</f>
        <v/>
      </c>
      <c r="C188" s="84" t="str">
        <f>IFERROR(IF(INDEX('Open 2'!$A:$F,MATCH('Open 2 Results'!$E188,'Open 2'!$F:$F,0),3)&gt;0,INDEX('Open 2'!$A:$F,MATCH('Open 2 Results'!$E188,'Open 2'!$F:$F,0),3),""),"")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2'!$A:$F,MATCH('Open 2 Results'!$E189,'Open 2'!$F:$F,0),1)&gt;0,INDEX('Open 2'!$A:$F,MATCH('Open 2 Results'!$E189,'Open 2'!$F:$F,0),1),""),"")</f>
        <v/>
      </c>
      <c r="B189" s="84" t="str">
        <f>IFERROR(IF(INDEX('Open 2'!$A:$F,MATCH('Open 2 Results'!$E189,'Open 2'!$F:$F,0),2)&gt;0,INDEX('Open 2'!$A:$F,MATCH('Open 2 Results'!$E189,'Open 2'!$F:$F,0),2),""),"")</f>
        <v/>
      </c>
      <c r="C189" s="84" t="str">
        <f>IFERROR(IF(INDEX('Open 2'!$A:$F,MATCH('Open 2 Results'!$E189,'Open 2'!$F:$F,0),3)&gt;0,INDEX('Open 2'!$A:$F,MATCH('Open 2 Results'!$E189,'Open 2'!$F:$F,0),3),""),"")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2'!$A:$F,MATCH('Open 2 Results'!$E190,'Open 2'!$F:$F,0),1)&gt;0,INDEX('Open 2'!$A:$F,MATCH('Open 2 Results'!$E190,'Open 2'!$F:$F,0),1),""),"")</f>
        <v/>
      </c>
      <c r="B190" s="84" t="str">
        <f>IFERROR(IF(INDEX('Open 2'!$A:$F,MATCH('Open 2 Results'!$E190,'Open 2'!$F:$F,0),2)&gt;0,INDEX('Open 2'!$A:$F,MATCH('Open 2 Results'!$E190,'Open 2'!$F:$F,0),2),""),"")</f>
        <v/>
      </c>
      <c r="C190" s="84" t="str">
        <f>IFERROR(IF(INDEX('Open 2'!$A:$F,MATCH('Open 2 Results'!$E190,'Open 2'!$F:$F,0),3)&gt;0,INDEX('Open 2'!$A:$F,MATCH('Open 2 Results'!$E190,'Open 2'!$F:$F,0),3),""),"")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2'!$A:$F,MATCH('Open 2 Results'!$E191,'Open 2'!$F:$F,0),1)&gt;0,INDEX('Open 2'!$A:$F,MATCH('Open 2 Results'!$E191,'Open 2'!$F:$F,0),1),""),"")</f>
        <v/>
      </c>
      <c r="B191" s="84" t="str">
        <f>IFERROR(IF(INDEX('Open 2'!$A:$F,MATCH('Open 2 Results'!$E191,'Open 2'!$F:$F,0),2)&gt;0,INDEX('Open 2'!$A:$F,MATCH('Open 2 Results'!$E191,'Open 2'!$F:$F,0),2),""),"")</f>
        <v/>
      </c>
      <c r="C191" s="84" t="str">
        <f>IFERROR(IF(INDEX('Open 2'!$A:$F,MATCH('Open 2 Results'!$E191,'Open 2'!$F:$F,0),3)&gt;0,INDEX('Open 2'!$A:$F,MATCH('Open 2 Results'!$E191,'Open 2'!$F:$F,0),3),""),"")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2'!$A:$F,MATCH('Open 2 Results'!$E192,'Open 2'!$F:$F,0),1)&gt;0,INDEX('Open 2'!$A:$F,MATCH('Open 2 Results'!$E192,'Open 2'!$F:$F,0),1),""),"")</f>
        <v/>
      </c>
      <c r="B192" s="84" t="str">
        <f>IFERROR(IF(INDEX('Open 2'!$A:$F,MATCH('Open 2 Results'!$E192,'Open 2'!$F:$F,0),2)&gt;0,INDEX('Open 2'!$A:$F,MATCH('Open 2 Results'!$E192,'Open 2'!$F:$F,0),2),""),"")</f>
        <v/>
      </c>
      <c r="C192" s="84" t="str">
        <f>IFERROR(IF(INDEX('Open 2'!$A:$F,MATCH('Open 2 Results'!$E192,'Open 2'!$F:$F,0),3)&gt;0,INDEX('Open 2'!$A:$F,MATCH('Open 2 Results'!$E192,'Open 2'!$F:$F,0),3),""),"")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2'!$A:$F,MATCH('Open 2 Results'!$E193,'Open 2'!$F:$F,0),1)&gt;0,INDEX('Open 2'!$A:$F,MATCH('Open 2 Results'!$E193,'Open 2'!$F:$F,0),1),""),"")</f>
        <v/>
      </c>
      <c r="B193" s="84" t="str">
        <f>IFERROR(IF(INDEX('Open 2'!$A:$F,MATCH('Open 2 Results'!$E193,'Open 2'!$F:$F,0),2)&gt;0,INDEX('Open 2'!$A:$F,MATCH('Open 2 Results'!$E193,'Open 2'!$F:$F,0),2),""),"")</f>
        <v/>
      </c>
      <c r="C193" s="84" t="str">
        <f>IFERROR(IF(INDEX('Open 2'!$A:$F,MATCH('Open 2 Results'!$E193,'Open 2'!$F:$F,0),3)&gt;0,INDEX('Open 2'!$A:$F,MATCH('Open 2 Results'!$E193,'Open 2'!$F:$F,0),3),""),"")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2'!$A:$F,MATCH('Open 2 Results'!$E194,'Open 2'!$F:$F,0),1)&gt;0,INDEX('Open 2'!$A:$F,MATCH('Open 2 Results'!$E194,'Open 2'!$F:$F,0),1),""),"")</f>
        <v/>
      </c>
      <c r="B194" s="84" t="str">
        <f>IFERROR(IF(INDEX('Open 2'!$A:$F,MATCH('Open 2 Results'!$E194,'Open 2'!$F:$F,0),2)&gt;0,INDEX('Open 2'!$A:$F,MATCH('Open 2 Results'!$E194,'Open 2'!$F:$F,0),2),""),"")</f>
        <v/>
      </c>
      <c r="C194" s="84" t="str">
        <f>IFERROR(IF(INDEX('Open 2'!$A:$F,MATCH('Open 2 Results'!$E194,'Open 2'!$F:$F,0),3)&gt;0,INDEX('Open 2'!$A:$F,MATCH('Open 2 Results'!$E194,'Open 2'!$F:$F,0),3),""),"")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2'!$A:$F,MATCH('Open 2 Results'!$E195,'Open 2'!$F:$F,0),1)&gt;0,INDEX('Open 2'!$A:$F,MATCH('Open 2 Results'!$E195,'Open 2'!$F:$F,0),1),""),"")</f>
        <v/>
      </c>
      <c r="B195" s="84" t="str">
        <f>IFERROR(IF(INDEX('Open 2'!$A:$F,MATCH('Open 2 Results'!$E195,'Open 2'!$F:$F,0),2)&gt;0,INDEX('Open 2'!$A:$F,MATCH('Open 2 Results'!$E195,'Open 2'!$F:$F,0),2),""),"")</f>
        <v/>
      </c>
      <c r="C195" s="84" t="str">
        <f>IFERROR(IF(INDEX('Open 2'!$A:$F,MATCH('Open 2 Results'!$E195,'Open 2'!$F:$F,0),3)&gt;0,INDEX('Open 2'!$A:$F,MATCH('Open 2 Results'!$E195,'Open 2'!$F:$F,0),3),""),"")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2'!$A:$F,MATCH('Open 2 Results'!$E196,'Open 2'!$F:$F,0),1)&gt;0,INDEX('Open 2'!$A:$F,MATCH('Open 2 Results'!$E196,'Open 2'!$F:$F,0),1),""),"")</f>
        <v/>
      </c>
      <c r="B196" s="84" t="str">
        <f>IFERROR(IF(INDEX('Open 2'!$A:$F,MATCH('Open 2 Results'!$E196,'Open 2'!$F:$F,0),2)&gt;0,INDEX('Open 2'!$A:$F,MATCH('Open 2 Results'!$E196,'Open 2'!$F:$F,0),2),""),"")</f>
        <v/>
      </c>
      <c r="C196" s="84" t="str">
        <f>IFERROR(IF(INDEX('Open 2'!$A:$F,MATCH('Open 2 Results'!$E196,'Open 2'!$F:$F,0),3)&gt;0,INDEX('Open 2'!$A:$F,MATCH('Open 2 Results'!$E196,'Open 2'!$F:$F,0),3),""),"")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2'!$A:$F,MATCH('Open 2 Results'!$E197,'Open 2'!$F:$F,0),1)&gt;0,INDEX('Open 2'!$A:$F,MATCH('Open 2 Results'!$E197,'Open 2'!$F:$F,0),1),""),"")</f>
        <v/>
      </c>
      <c r="B197" s="84" t="str">
        <f>IFERROR(IF(INDEX('Open 2'!$A:$F,MATCH('Open 2 Results'!$E197,'Open 2'!$F:$F,0),2)&gt;0,INDEX('Open 2'!$A:$F,MATCH('Open 2 Results'!$E197,'Open 2'!$F:$F,0),2),""),"")</f>
        <v/>
      </c>
      <c r="C197" s="84" t="str">
        <f>IFERROR(IF(INDEX('Open 2'!$A:$F,MATCH('Open 2 Results'!$E197,'Open 2'!$F:$F,0),3)&gt;0,INDEX('Open 2'!$A:$F,MATCH('Open 2 Results'!$E197,'Open 2'!$F:$F,0),3),""),"")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2'!$A:$F,MATCH('Open 2 Results'!$E198,'Open 2'!$F:$F,0),1)&gt;0,INDEX('Open 2'!$A:$F,MATCH('Open 2 Results'!$E198,'Open 2'!$F:$F,0),1),""),"")</f>
        <v/>
      </c>
      <c r="B198" s="84" t="str">
        <f>IFERROR(IF(INDEX('Open 2'!$A:$F,MATCH('Open 2 Results'!$E198,'Open 2'!$F:$F,0),2)&gt;0,INDEX('Open 2'!$A:$F,MATCH('Open 2 Results'!$E198,'Open 2'!$F:$F,0),2),""),"")</f>
        <v/>
      </c>
      <c r="C198" s="84" t="str">
        <f>IFERROR(IF(INDEX('Open 2'!$A:$F,MATCH('Open 2 Results'!$E198,'Open 2'!$F:$F,0),3)&gt;0,INDEX('Open 2'!$A:$F,MATCH('Open 2 Results'!$E198,'Open 2'!$F:$F,0),3),""),"")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2'!$A:$F,MATCH('Open 2 Results'!$E199,'Open 2'!$F:$F,0),1)&gt;0,INDEX('Open 2'!$A:$F,MATCH('Open 2 Results'!$E199,'Open 2'!$F:$F,0),1),""),"")</f>
        <v/>
      </c>
      <c r="B199" s="84" t="str">
        <f>IFERROR(IF(INDEX('Open 2'!$A:$F,MATCH('Open 2 Results'!$E199,'Open 2'!$F:$F,0),2)&gt;0,INDEX('Open 2'!$A:$F,MATCH('Open 2 Results'!$E199,'Open 2'!$F:$F,0),2),""),"")</f>
        <v/>
      </c>
      <c r="C199" s="84" t="str">
        <f>IFERROR(IF(INDEX('Open 2'!$A:$F,MATCH('Open 2 Results'!$E199,'Open 2'!$F:$F,0),3)&gt;0,INDEX('Open 2'!$A:$F,MATCH('Open 2 Results'!$E199,'Open 2'!$F:$F,0),3),""),"")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2'!$A:$F,MATCH('Open 2 Results'!$E200,'Open 2'!$F:$F,0),1)&gt;0,INDEX('Open 2'!$A:$F,MATCH('Open 2 Results'!$E200,'Open 2'!$F:$F,0),1),""),"")</f>
        <v/>
      </c>
      <c r="B200" s="84" t="str">
        <f>IFERROR(IF(INDEX('Open 2'!$A:$F,MATCH('Open 2 Results'!$E200,'Open 2'!$F:$F,0),2)&gt;0,INDEX('Open 2'!$A:$F,MATCH('Open 2 Results'!$E200,'Open 2'!$F:$F,0),2),""),"")</f>
        <v/>
      </c>
      <c r="C200" s="84" t="str">
        <f>IFERROR(IF(INDEX('Open 2'!$A:$F,MATCH('Open 2 Results'!$E200,'Open 2'!$F:$F,0),3)&gt;0,INDEX('Open 2'!$A:$F,MATCH('Open 2 Results'!$E200,'Open 2'!$F:$F,0),3),""),"")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2'!$A:$F,MATCH('Open 2 Results'!$E201,'Open 2'!$F:$F,0),1)&gt;0,INDEX('Open 2'!$A:$F,MATCH('Open 2 Results'!$E201,'Open 2'!$F:$F,0),1),""),"")</f>
        <v/>
      </c>
      <c r="B201" s="84" t="str">
        <f>IFERROR(IF(INDEX('Open 2'!$A:$F,MATCH('Open 2 Results'!$E201,'Open 2'!$F:$F,0),2)&gt;0,INDEX('Open 2'!$A:$F,MATCH('Open 2 Results'!$E201,'Open 2'!$F:$F,0),2),""),"")</f>
        <v/>
      </c>
      <c r="C201" s="84" t="str">
        <f>IFERROR(IF(INDEX('Open 2'!$A:$F,MATCH('Open 2 Results'!$E201,'Open 2'!$F:$F,0),3)&gt;0,INDEX('Open 2'!$A:$F,MATCH('Open 2 Results'!$E201,'Open 2'!$F:$F,0),3),""),"")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2'!$A:$F,MATCH('Open 2 Results'!$E202,'Open 2'!$F:$F,0),1)&gt;0,INDEX('Open 2'!$A:$F,MATCH('Open 2 Results'!$E202,'Open 2'!$F:$F,0),1),""),"")</f>
        <v/>
      </c>
      <c r="B202" s="84" t="str">
        <f>IFERROR(IF(INDEX('Open 2'!$A:$F,MATCH('Open 2 Results'!$E202,'Open 2'!$F:$F,0),2)&gt;0,INDEX('Open 2'!$A:$F,MATCH('Open 2 Results'!$E202,'Open 2'!$F:$F,0),2),""),"")</f>
        <v/>
      </c>
      <c r="C202" s="84" t="str">
        <f>IFERROR(IF(INDEX('Open 2'!$A:$F,MATCH('Open 2 Results'!$E202,'Open 2'!$F:$F,0),3)&gt;0,INDEX('Open 2'!$A:$F,MATCH('Open 2 Results'!$E202,'Open 2'!$F:$F,0),3),""),"")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2'!$A:$F,MATCH('Open 2 Results'!$E203,'Open 2'!$F:$F,0),1)&gt;0,INDEX('Open 2'!$A:$F,MATCH('Open 2 Results'!$E203,'Open 2'!$F:$F,0),1),""),"")</f>
        <v/>
      </c>
      <c r="B203" s="84" t="str">
        <f>IFERROR(IF(INDEX('Open 2'!$A:$F,MATCH('Open 2 Results'!$E203,'Open 2'!$F:$F,0),2)&gt;0,INDEX('Open 2'!$A:$F,MATCH('Open 2 Results'!$E203,'Open 2'!$F:$F,0),2),""),"")</f>
        <v/>
      </c>
      <c r="C203" s="84" t="str">
        <f>IFERROR(IF(INDEX('Open 2'!$A:$F,MATCH('Open 2 Results'!$E203,'Open 2'!$F:$F,0),3)&gt;0,INDEX('Open 2'!$A:$F,MATCH('Open 2 Results'!$E203,'Open 2'!$F:$F,0),3),""),"")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2'!$A:$F,MATCH('Open 2 Results'!$E204,'Open 2'!$F:$F,0),1)&gt;0,INDEX('Open 2'!$A:$F,MATCH('Open 2 Results'!$E204,'Open 2'!$F:$F,0),1),""),"")</f>
        <v/>
      </c>
      <c r="B204" s="84" t="str">
        <f>IFERROR(IF(INDEX('Open 2'!$A:$F,MATCH('Open 2 Results'!$E204,'Open 2'!$F:$F,0),2)&gt;0,INDEX('Open 2'!$A:$F,MATCH('Open 2 Results'!$E204,'Open 2'!$F:$F,0),2),""),"")</f>
        <v/>
      </c>
      <c r="C204" s="84" t="str">
        <f>IFERROR(IF(INDEX('Open 2'!$A:$F,MATCH('Open 2 Results'!$E204,'Open 2'!$F:$F,0),3)&gt;0,INDEX('Open 2'!$A:$F,MATCH('Open 2 Results'!$E204,'Open 2'!$F:$F,0),3),""),"")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2'!$A:$F,MATCH('Open 2 Results'!$E205,'Open 2'!$F:$F,0),1)&gt;0,INDEX('Open 2'!$A:$F,MATCH('Open 2 Results'!$E205,'Open 2'!$F:$F,0),1),""),"")</f>
        <v/>
      </c>
      <c r="B205" s="84" t="str">
        <f>IFERROR(IF(INDEX('Open 2'!$A:$F,MATCH('Open 2 Results'!$E205,'Open 2'!$F:$F,0),2)&gt;0,INDEX('Open 2'!$A:$F,MATCH('Open 2 Results'!$E205,'Open 2'!$F:$F,0),2),""),"")</f>
        <v/>
      </c>
      <c r="C205" s="84" t="str">
        <f>IFERROR(IF(INDEX('Open 2'!$A:$F,MATCH('Open 2 Results'!$E205,'Open 2'!$F:$F,0),3)&gt;0,INDEX('Open 2'!$A:$F,MATCH('Open 2 Results'!$E205,'Open 2'!$F:$F,0),3),""),"")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2'!$A:$F,MATCH('Open 2 Results'!$E206,'Open 2'!$F:$F,0),1)&gt;0,INDEX('Open 2'!$A:$F,MATCH('Open 2 Results'!$E206,'Open 2'!$F:$F,0),1),""),"")</f>
        <v/>
      </c>
      <c r="B206" s="84" t="str">
        <f>IFERROR(IF(INDEX('Open 2'!$A:$F,MATCH('Open 2 Results'!$E206,'Open 2'!$F:$F,0),2)&gt;0,INDEX('Open 2'!$A:$F,MATCH('Open 2 Results'!$E206,'Open 2'!$F:$F,0),2),""),"")</f>
        <v/>
      </c>
      <c r="C206" s="84" t="str">
        <f>IFERROR(IF(INDEX('Open 2'!$A:$F,MATCH('Open 2 Results'!$E206,'Open 2'!$F:$F,0),3)&gt;0,INDEX('Open 2'!$A:$F,MATCH('Open 2 Results'!$E206,'Open 2'!$F:$F,0),3),""),"")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2'!$A:$F,MATCH('Open 2 Results'!$E207,'Open 2'!$F:$F,0),1)&gt;0,INDEX('Open 2'!$A:$F,MATCH('Open 2 Results'!$E207,'Open 2'!$F:$F,0),1),""),"")</f>
        <v/>
      </c>
      <c r="B207" s="84" t="str">
        <f>IFERROR(IF(INDEX('Open 2'!$A:$F,MATCH('Open 2 Results'!$E207,'Open 2'!$F:$F,0),2)&gt;0,INDEX('Open 2'!$A:$F,MATCH('Open 2 Results'!$E207,'Open 2'!$F:$F,0),2),""),"")</f>
        <v/>
      </c>
      <c r="C207" s="84" t="str">
        <f>IFERROR(IF(INDEX('Open 2'!$A:$F,MATCH('Open 2 Results'!$E207,'Open 2'!$F:$F,0),3)&gt;0,INDEX('Open 2'!$A:$F,MATCH('Open 2 Results'!$E207,'Open 2'!$F:$F,0),3),""),"")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2'!$A:$F,MATCH('Open 2 Results'!$E208,'Open 2'!$F:$F,0),1)&gt;0,INDEX('Open 2'!$A:$F,MATCH('Open 2 Results'!$E208,'Open 2'!$F:$F,0),1),""),"")</f>
        <v/>
      </c>
      <c r="B208" s="84" t="str">
        <f>IFERROR(IF(INDEX('Open 2'!$A:$F,MATCH('Open 2 Results'!$E208,'Open 2'!$F:$F,0),2)&gt;0,INDEX('Open 2'!$A:$F,MATCH('Open 2 Results'!$E208,'Open 2'!$F:$F,0),2),""),"")</f>
        <v/>
      </c>
      <c r="C208" s="84" t="str">
        <f>IFERROR(IF(INDEX('Open 2'!$A:$F,MATCH('Open 2 Results'!$E208,'Open 2'!$F:$F,0),3)&gt;0,INDEX('Open 2'!$A:$F,MATCH('Open 2 Results'!$E208,'Open 2'!$F:$F,0),3),""),"")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2'!$A:$F,MATCH('Open 2 Results'!$E209,'Open 2'!$F:$F,0),1)&gt;0,INDEX('Open 2'!$A:$F,MATCH('Open 2 Results'!$E209,'Open 2'!$F:$F,0),1),""),"")</f>
        <v/>
      </c>
      <c r="B209" s="84" t="str">
        <f>IFERROR(IF(INDEX('Open 2'!$A:$F,MATCH('Open 2 Results'!$E209,'Open 2'!$F:$F,0),2)&gt;0,INDEX('Open 2'!$A:$F,MATCH('Open 2 Results'!$E209,'Open 2'!$F:$F,0),2),""),"")</f>
        <v/>
      </c>
      <c r="C209" s="84" t="str">
        <f>IFERROR(IF(INDEX('Open 2'!$A:$F,MATCH('Open 2 Results'!$E209,'Open 2'!$F:$F,0),3)&gt;0,INDEX('Open 2'!$A:$F,MATCH('Open 2 Results'!$E209,'Open 2'!$F:$F,0),3),""),"")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2'!$A:$F,MATCH('Open 2 Results'!$E210,'Open 2'!$F:$F,0),1)&gt;0,INDEX('Open 2'!$A:$F,MATCH('Open 2 Results'!$E210,'Open 2'!$F:$F,0),1),""),"")</f>
        <v/>
      </c>
      <c r="B210" s="84" t="str">
        <f>IFERROR(IF(INDEX('Open 2'!$A:$F,MATCH('Open 2 Results'!$E210,'Open 2'!$F:$F,0),2)&gt;0,INDEX('Open 2'!$A:$F,MATCH('Open 2 Results'!$E210,'Open 2'!$F:$F,0),2),""),"")</f>
        <v/>
      </c>
      <c r="C210" s="84" t="str">
        <f>IFERROR(IF(INDEX('Open 2'!$A:$F,MATCH('Open 2 Results'!$E210,'Open 2'!$F:$F,0),3)&gt;0,INDEX('Open 2'!$A:$F,MATCH('Open 2 Results'!$E210,'Open 2'!$F:$F,0),3),""),"")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2'!$A:$F,MATCH('Open 2 Results'!$E211,'Open 2'!$F:$F,0),1)&gt;0,INDEX('Open 2'!$A:$F,MATCH('Open 2 Results'!$E211,'Open 2'!$F:$F,0),1),""),"")</f>
        <v/>
      </c>
      <c r="B211" s="84" t="str">
        <f>IFERROR(IF(INDEX('Open 2'!$A:$F,MATCH('Open 2 Results'!$E211,'Open 2'!$F:$F,0),2)&gt;0,INDEX('Open 2'!$A:$F,MATCH('Open 2 Results'!$E211,'Open 2'!$F:$F,0),2),""),"")</f>
        <v/>
      </c>
      <c r="C211" s="84" t="str">
        <f>IFERROR(IF(INDEX('Open 2'!$A:$F,MATCH('Open 2 Results'!$E211,'Open 2'!$F:$F,0),3)&gt;0,INDEX('Open 2'!$A:$F,MATCH('Open 2 Results'!$E211,'Open 2'!$F:$F,0),3),""),"")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2'!$A:$F,MATCH('Open 2 Results'!$E212,'Open 2'!$F:$F,0),1)&gt;0,INDEX('Open 2'!$A:$F,MATCH('Open 2 Results'!$E212,'Open 2'!$F:$F,0),1),""),"")</f>
        <v/>
      </c>
      <c r="B212" s="84" t="str">
        <f>IFERROR(IF(INDEX('Open 2'!$A:$F,MATCH('Open 2 Results'!$E212,'Open 2'!$F:$F,0),2)&gt;0,INDEX('Open 2'!$A:$F,MATCH('Open 2 Results'!$E212,'Open 2'!$F:$F,0),2),""),"")</f>
        <v/>
      </c>
      <c r="C212" s="84" t="str">
        <f>IFERROR(IF(INDEX('Open 2'!$A:$F,MATCH('Open 2 Results'!$E212,'Open 2'!$F:$F,0),3)&gt;0,INDEX('Open 2'!$A:$F,MATCH('Open 2 Results'!$E212,'Open 2'!$F:$F,0),3),""),"")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2'!$A:$F,MATCH('Open 2 Results'!$E213,'Open 2'!$F:$F,0),1)&gt;0,INDEX('Open 2'!$A:$F,MATCH('Open 2 Results'!$E213,'Open 2'!$F:$F,0),1),""),"")</f>
        <v/>
      </c>
      <c r="B213" s="84" t="str">
        <f>IFERROR(IF(INDEX('Open 2'!$A:$F,MATCH('Open 2 Results'!$E213,'Open 2'!$F:$F,0),2)&gt;0,INDEX('Open 2'!$A:$F,MATCH('Open 2 Results'!$E213,'Open 2'!$F:$F,0),2),""),"")</f>
        <v/>
      </c>
      <c r="C213" s="84" t="str">
        <f>IFERROR(IF(INDEX('Open 2'!$A:$F,MATCH('Open 2 Results'!$E213,'Open 2'!$F:$F,0),3)&gt;0,INDEX('Open 2'!$A:$F,MATCH('Open 2 Results'!$E213,'Open 2'!$F:$F,0),3),""),"")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2'!$A:$F,MATCH('Open 2 Results'!$E214,'Open 2'!$F:$F,0),1)&gt;0,INDEX('Open 2'!$A:$F,MATCH('Open 2 Results'!$E214,'Open 2'!$F:$F,0),1),""),"")</f>
        <v/>
      </c>
      <c r="B214" s="84" t="str">
        <f>IFERROR(IF(INDEX('Open 2'!$A:$F,MATCH('Open 2 Results'!$E214,'Open 2'!$F:$F,0),2)&gt;0,INDEX('Open 2'!$A:$F,MATCH('Open 2 Results'!$E214,'Open 2'!$F:$F,0),2),""),"")</f>
        <v/>
      </c>
      <c r="C214" s="84" t="str">
        <f>IFERROR(IF(INDEX('Open 2'!$A:$F,MATCH('Open 2 Results'!$E214,'Open 2'!$F:$F,0),3)&gt;0,INDEX('Open 2'!$A:$F,MATCH('Open 2 Results'!$E214,'Open 2'!$F:$F,0),3),""),"")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2'!$A:$F,MATCH('Open 2 Results'!$E215,'Open 2'!$F:$F,0),1)&gt;0,INDEX('Open 2'!$A:$F,MATCH('Open 2 Results'!$E215,'Open 2'!$F:$F,0),1),""),"")</f>
        <v/>
      </c>
      <c r="B215" s="84" t="str">
        <f>IFERROR(IF(INDEX('Open 2'!$A:$F,MATCH('Open 2 Results'!$E215,'Open 2'!$F:$F,0),2)&gt;0,INDEX('Open 2'!$A:$F,MATCH('Open 2 Results'!$E215,'Open 2'!$F:$F,0),2),""),"")</f>
        <v/>
      </c>
      <c r="C215" s="84" t="str">
        <f>IFERROR(IF(INDEX('Open 2'!$A:$F,MATCH('Open 2 Results'!$E215,'Open 2'!$F:$F,0),3)&gt;0,INDEX('Open 2'!$A:$F,MATCH('Open 2 Results'!$E215,'Open 2'!$F:$F,0),3),""),"")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2'!$A:$F,MATCH('Open 2 Results'!$E216,'Open 2'!$F:$F,0),1)&gt;0,INDEX('Open 2'!$A:$F,MATCH('Open 2 Results'!$E216,'Open 2'!$F:$F,0),1),""),"")</f>
        <v/>
      </c>
      <c r="B216" s="84" t="str">
        <f>IFERROR(IF(INDEX('Open 2'!$A:$F,MATCH('Open 2 Results'!$E216,'Open 2'!$F:$F,0),2)&gt;0,INDEX('Open 2'!$A:$F,MATCH('Open 2 Results'!$E216,'Open 2'!$F:$F,0),2),""),"")</f>
        <v/>
      </c>
      <c r="C216" s="84" t="str">
        <f>IFERROR(IF(INDEX('Open 2'!$A:$F,MATCH('Open 2 Results'!$E216,'Open 2'!$F:$F,0),3)&gt;0,INDEX('Open 2'!$A:$F,MATCH('Open 2 Results'!$E216,'Open 2'!$F:$F,0),3),""),"")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2'!$A:$F,MATCH('Open 2 Results'!$E217,'Open 2'!$F:$F,0),1)&gt;0,INDEX('Open 2'!$A:$F,MATCH('Open 2 Results'!$E217,'Open 2'!$F:$F,0),1),""),"")</f>
        <v/>
      </c>
      <c r="B217" s="84" t="str">
        <f>IFERROR(IF(INDEX('Open 2'!$A:$F,MATCH('Open 2 Results'!$E217,'Open 2'!$F:$F,0),2)&gt;0,INDEX('Open 2'!$A:$F,MATCH('Open 2 Results'!$E217,'Open 2'!$F:$F,0),2),""),"")</f>
        <v/>
      </c>
      <c r="C217" s="84" t="str">
        <f>IFERROR(IF(INDEX('Open 2'!$A:$F,MATCH('Open 2 Results'!$E217,'Open 2'!$F:$F,0),3)&gt;0,INDEX('Open 2'!$A:$F,MATCH('Open 2 Results'!$E217,'Open 2'!$F:$F,0),3),""),"")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2'!$A:$F,MATCH('Open 2 Results'!$E218,'Open 2'!$F:$F,0),1)&gt;0,INDEX('Open 2'!$A:$F,MATCH('Open 2 Results'!$E218,'Open 2'!$F:$F,0),1),""),"")</f>
        <v/>
      </c>
      <c r="B218" s="84" t="str">
        <f>IFERROR(IF(INDEX('Open 2'!$A:$F,MATCH('Open 2 Results'!$E218,'Open 2'!$F:$F,0),2)&gt;0,INDEX('Open 2'!$A:$F,MATCH('Open 2 Results'!$E218,'Open 2'!$F:$F,0),2),""),"")</f>
        <v/>
      </c>
      <c r="C218" s="84" t="str">
        <f>IFERROR(IF(INDEX('Open 2'!$A:$F,MATCH('Open 2 Results'!$E218,'Open 2'!$F:$F,0),3)&gt;0,INDEX('Open 2'!$A:$F,MATCH('Open 2 Results'!$E218,'Open 2'!$F:$F,0),3),""),"")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2'!$A:$F,MATCH('Open 2 Results'!$E219,'Open 2'!$F:$F,0),1)&gt;0,INDEX('Open 2'!$A:$F,MATCH('Open 2 Results'!$E219,'Open 2'!$F:$F,0),1),""),"")</f>
        <v/>
      </c>
      <c r="B219" s="84" t="str">
        <f>IFERROR(IF(INDEX('Open 2'!$A:$F,MATCH('Open 2 Results'!$E219,'Open 2'!$F:$F,0),2)&gt;0,INDEX('Open 2'!$A:$F,MATCH('Open 2 Results'!$E219,'Open 2'!$F:$F,0),2),""),"")</f>
        <v/>
      </c>
      <c r="C219" s="84" t="str">
        <f>IFERROR(IF(INDEX('Open 2'!$A:$F,MATCH('Open 2 Results'!$E219,'Open 2'!$F:$F,0),3)&gt;0,INDEX('Open 2'!$A:$F,MATCH('Open 2 Results'!$E219,'Open 2'!$F:$F,0),3),""),"")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2'!$A:$F,MATCH('Open 2 Results'!$E220,'Open 2'!$F:$F,0),1)&gt;0,INDEX('Open 2'!$A:$F,MATCH('Open 2 Results'!$E220,'Open 2'!$F:$F,0),1),""),"")</f>
        <v/>
      </c>
      <c r="B220" s="84" t="str">
        <f>IFERROR(IF(INDEX('Open 2'!$A:$F,MATCH('Open 2 Results'!$E220,'Open 2'!$F:$F,0),2)&gt;0,INDEX('Open 2'!$A:$F,MATCH('Open 2 Results'!$E220,'Open 2'!$F:$F,0),2),""),"")</f>
        <v/>
      </c>
      <c r="C220" s="84" t="str">
        <f>IFERROR(IF(INDEX('Open 2'!$A:$F,MATCH('Open 2 Results'!$E220,'Open 2'!$F:$F,0),3)&gt;0,INDEX('Open 2'!$A:$F,MATCH('Open 2 Results'!$E220,'Open 2'!$F:$F,0),3),""),"")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2'!$A:$F,MATCH('Open 2 Results'!$E221,'Open 2'!$F:$F,0),1)&gt;0,INDEX('Open 2'!$A:$F,MATCH('Open 2 Results'!$E221,'Open 2'!$F:$F,0),1),""),"")</f>
        <v/>
      </c>
      <c r="B221" s="84" t="str">
        <f>IFERROR(IF(INDEX('Open 2'!$A:$F,MATCH('Open 2 Results'!$E221,'Open 2'!$F:$F,0),2)&gt;0,INDEX('Open 2'!$A:$F,MATCH('Open 2 Results'!$E221,'Open 2'!$F:$F,0),2),""),"")</f>
        <v/>
      </c>
      <c r="C221" s="84" t="str">
        <f>IFERROR(IF(INDEX('Open 2'!$A:$F,MATCH('Open 2 Results'!$E221,'Open 2'!$F:$F,0),3)&gt;0,INDEX('Open 2'!$A:$F,MATCH('Open 2 Results'!$E221,'Open 2'!$F:$F,0),3),""),"")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2'!$A:$F,MATCH('Open 2 Results'!$E222,'Open 2'!$F:$F,0),1)&gt;0,INDEX('Open 2'!$A:$F,MATCH('Open 2 Results'!$E222,'Open 2'!$F:$F,0),1),""),"")</f>
        <v/>
      </c>
      <c r="B222" s="84" t="str">
        <f>IFERROR(IF(INDEX('Open 2'!$A:$F,MATCH('Open 2 Results'!$E222,'Open 2'!$F:$F,0),2)&gt;0,INDEX('Open 2'!$A:$F,MATCH('Open 2 Results'!$E222,'Open 2'!$F:$F,0),2),""),"")</f>
        <v/>
      </c>
      <c r="C222" s="84" t="str">
        <f>IFERROR(IF(INDEX('Open 2'!$A:$F,MATCH('Open 2 Results'!$E222,'Open 2'!$F:$F,0),3)&gt;0,INDEX('Open 2'!$A:$F,MATCH('Open 2 Results'!$E222,'Open 2'!$F:$F,0),3),""),"")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2'!$A:$F,MATCH('Open 2 Results'!$E223,'Open 2'!$F:$F,0),1)&gt;0,INDEX('Open 2'!$A:$F,MATCH('Open 2 Results'!$E223,'Open 2'!$F:$F,0),1),""),"")</f>
        <v/>
      </c>
      <c r="B223" s="84" t="str">
        <f>IFERROR(IF(INDEX('Open 2'!$A:$F,MATCH('Open 2 Results'!$E223,'Open 2'!$F:$F,0),2)&gt;0,INDEX('Open 2'!$A:$F,MATCH('Open 2 Results'!$E223,'Open 2'!$F:$F,0),2),""),"")</f>
        <v/>
      </c>
      <c r="C223" s="84" t="str">
        <f>IFERROR(IF(INDEX('Open 2'!$A:$F,MATCH('Open 2 Results'!$E223,'Open 2'!$F:$F,0),3)&gt;0,INDEX('Open 2'!$A:$F,MATCH('Open 2 Results'!$E223,'Open 2'!$F:$F,0),3),""),"")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2'!$A:$F,MATCH('Open 2 Results'!$E224,'Open 2'!$F:$F,0),1)&gt;0,INDEX('Open 2'!$A:$F,MATCH('Open 2 Results'!$E224,'Open 2'!$F:$F,0),1),""),"")</f>
        <v/>
      </c>
      <c r="B224" s="84" t="str">
        <f>IFERROR(IF(INDEX('Open 2'!$A:$F,MATCH('Open 2 Results'!$E224,'Open 2'!$F:$F,0),2)&gt;0,INDEX('Open 2'!$A:$F,MATCH('Open 2 Results'!$E224,'Open 2'!$F:$F,0),2),""),"")</f>
        <v/>
      </c>
      <c r="C224" s="84" t="str">
        <f>IFERROR(IF(INDEX('Open 2'!$A:$F,MATCH('Open 2 Results'!$E224,'Open 2'!$F:$F,0),3)&gt;0,INDEX('Open 2'!$A:$F,MATCH('Open 2 Results'!$E224,'Open 2'!$F:$F,0),3),""),"")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2'!$A:$F,MATCH('Open 2 Results'!$E225,'Open 2'!$F:$F,0),1)&gt;0,INDEX('Open 2'!$A:$F,MATCH('Open 2 Results'!$E225,'Open 2'!$F:$F,0),1),""),"")</f>
        <v/>
      </c>
      <c r="B225" s="84" t="str">
        <f>IFERROR(IF(INDEX('Open 2'!$A:$F,MATCH('Open 2 Results'!$E225,'Open 2'!$F:$F,0),2)&gt;0,INDEX('Open 2'!$A:$F,MATCH('Open 2 Results'!$E225,'Open 2'!$F:$F,0),2),""),"")</f>
        <v/>
      </c>
      <c r="C225" s="84" t="str">
        <f>IFERROR(IF(INDEX('Open 2'!$A:$F,MATCH('Open 2 Results'!$E225,'Open 2'!$F:$F,0),3)&gt;0,INDEX('Open 2'!$A:$F,MATCH('Open 2 Results'!$E225,'Open 2'!$F:$F,0),3),""),"")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2'!$A:$F,MATCH('Open 2 Results'!$E226,'Open 2'!$F:$F,0),1)&gt;0,INDEX('Open 2'!$A:$F,MATCH('Open 2 Results'!$E226,'Open 2'!$F:$F,0),1),""),"")</f>
        <v/>
      </c>
      <c r="B226" s="84" t="str">
        <f>IFERROR(IF(INDEX('Open 2'!$A:$F,MATCH('Open 2 Results'!$E226,'Open 2'!$F:$F,0),2)&gt;0,INDEX('Open 2'!$A:$F,MATCH('Open 2 Results'!$E226,'Open 2'!$F:$F,0),2),""),"")</f>
        <v/>
      </c>
      <c r="C226" s="84" t="str">
        <f>IFERROR(IF(INDEX('Open 2'!$A:$F,MATCH('Open 2 Results'!$E226,'Open 2'!$F:$F,0),3)&gt;0,INDEX('Open 2'!$A:$F,MATCH('Open 2 Results'!$E226,'Open 2'!$F:$F,0),3),""),"")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2'!$A:$F,MATCH('Open 2 Results'!$E227,'Open 2'!$F:$F,0),1)&gt;0,INDEX('Open 2'!$A:$F,MATCH('Open 2 Results'!$E227,'Open 2'!$F:$F,0),1),""),"")</f>
        <v/>
      </c>
      <c r="B227" s="84" t="str">
        <f>IFERROR(IF(INDEX('Open 2'!$A:$F,MATCH('Open 2 Results'!$E227,'Open 2'!$F:$F,0),2)&gt;0,INDEX('Open 2'!$A:$F,MATCH('Open 2 Results'!$E227,'Open 2'!$F:$F,0),2),""),"")</f>
        <v/>
      </c>
      <c r="C227" s="84" t="str">
        <f>IFERROR(IF(INDEX('Open 2'!$A:$F,MATCH('Open 2 Results'!$E227,'Open 2'!$F:$F,0),3)&gt;0,INDEX('Open 2'!$A:$F,MATCH('Open 2 Results'!$E227,'Open 2'!$F:$F,0),3),""),"")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2'!$A:$F,MATCH('Open 2 Results'!$E228,'Open 2'!$F:$F,0),1)&gt;0,INDEX('Open 2'!$A:$F,MATCH('Open 2 Results'!$E228,'Open 2'!$F:$F,0),1),""),"")</f>
        <v/>
      </c>
      <c r="B228" s="84" t="str">
        <f>IFERROR(IF(INDEX('Open 2'!$A:$F,MATCH('Open 2 Results'!$E228,'Open 2'!$F:$F,0),2)&gt;0,INDEX('Open 2'!$A:$F,MATCH('Open 2 Results'!$E228,'Open 2'!$F:$F,0),2),""),"")</f>
        <v/>
      </c>
      <c r="C228" s="84" t="str">
        <f>IFERROR(IF(INDEX('Open 2'!$A:$F,MATCH('Open 2 Results'!$E228,'Open 2'!$F:$F,0),3)&gt;0,INDEX('Open 2'!$A:$F,MATCH('Open 2 Results'!$E228,'Open 2'!$F:$F,0),3),""),"")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2'!$A:$F,MATCH('Open 2 Results'!$E229,'Open 2'!$F:$F,0),1)&gt;0,INDEX('Open 2'!$A:$F,MATCH('Open 2 Results'!$E229,'Open 2'!$F:$F,0),1),""),"")</f>
        <v/>
      </c>
      <c r="B229" s="84" t="str">
        <f>IFERROR(IF(INDEX('Open 2'!$A:$F,MATCH('Open 2 Results'!$E229,'Open 2'!$F:$F,0),2)&gt;0,INDEX('Open 2'!$A:$F,MATCH('Open 2 Results'!$E229,'Open 2'!$F:$F,0),2),""),"")</f>
        <v/>
      </c>
      <c r="C229" s="84" t="str">
        <f>IFERROR(IF(INDEX('Open 2'!$A:$F,MATCH('Open 2 Results'!$E229,'Open 2'!$F:$F,0),3)&gt;0,INDEX('Open 2'!$A:$F,MATCH('Open 2 Results'!$E229,'Open 2'!$F:$F,0),3),""),"")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2'!$A:$F,MATCH('Open 2 Results'!$E230,'Open 2'!$F:$F,0),1)&gt;0,INDEX('Open 2'!$A:$F,MATCH('Open 2 Results'!$E230,'Open 2'!$F:$F,0),1),""),"")</f>
        <v/>
      </c>
      <c r="B230" s="84" t="str">
        <f>IFERROR(IF(INDEX('Open 2'!$A:$F,MATCH('Open 2 Results'!$E230,'Open 2'!$F:$F,0),2)&gt;0,INDEX('Open 2'!$A:$F,MATCH('Open 2 Results'!$E230,'Open 2'!$F:$F,0),2),""),"")</f>
        <v/>
      </c>
      <c r="C230" s="84" t="str">
        <f>IFERROR(IF(INDEX('Open 2'!$A:$F,MATCH('Open 2 Results'!$E230,'Open 2'!$F:$F,0),3)&gt;0,INDEX('Open 2'!$A:$F,MATCH('Open 2 Results'!$E230,'Open 2'!$F:$F,0),3),""),"")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2'!$A:$F,MATCH('Open 2 Results'!$E231,'Open 2'!$F:$F,0),1)&gt;0,INDEX('Open 2'!$A:$F,MATCH('Open 2 Results'!$E231,'Open 2'!$F:$F,0),1),""),"")</f>
        <v/>
      </c>
      <c r="B231" s="84" t="str">
        <f>IFERROR(IF(INDEX('Open 2'!$A:$F,MATCH('Open 2 Results'!$E231,'Open 2'!$F:$F,0),2)&gt;0,INDEX('Open 2'!$A:$F,MATCH('Open 2 Results'!$E231,'Open 2'!$F:$F,0),2),""),"")</f>
        <v/>
      </c>
      <c r="C231" s="84" t="str">
        <f>IFERROR(IF(INDEX('Open 2'!$A:$F,MATCH('Open 2 Results'!$E231,'Open 2'!$F:$F,0),3)&gt;0,INDEX('Open 2'!$A:$F,MATCH('Open 2 Results'!$E231,'Open 2'!$F:$F,0),3),""),"")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2'!$A:$F,MATCH('Open 2 Results'!$E232,'Open 2'!$F:$F,0),1)&gt;0,INDEX('Open 2'!$A:$F,MATCH('Open 2 Results'!$E232,'Open 2'!$F:$F,0),1),""),"")</f>
        <v/>
      </c>
      <c r="B232" s="84" t="str">
        <f>IFERROR(IF(INDEX('Open 2'!$A:$F,MATCH('Open 2 Results'!$E232,'Open 2'!$F:$F,0),2)&gt;0,INDEX('Open 2'!$A:$F,MATCH('Open 2 Results'!$E232,'Open 2'!$F:$F,0),2),""),"")</f>
        <v/>
      </c>
      <c r="C232" s="84" t="str">
        <f>IFERROR(IF(INDEX('Open 2'!$A:$F,MATCH('Open 2 Results'!$E232,'Open 2'!$F:$F,0),3)&gt;0,INDEX('Open 2'!$A:$F,MATCH('Open 2 Results'!$E232,'Open 2'!$F:$F,0),3),""),"")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2'!$A:$F,MATCH('Open 2 Results'!$E233,'Open 2'!$F:$F,0),1)&gt;0,INDEX('Open 2'!$A:$F,MATCH('Open 2 Results'!$E233,'Open 2'!$F:$F,0),1),""),"")</f>
        <v/>
      </c>
      <c r="B233" s="84" t="str">
        <f>IFERROR(IF(INDEX('Open 2'!$A:$F,MATCH('Open 2 Results'!$E233,'Open 2'!$F:$F,0),2)&gt;0,INDEX('Open 2'!$A:$F,MATCH('Open 2 Results'!$E233,'Open 2'!$F:$F,0),2),""),"")</f>
        <v/>
      </c>
      <c r="C233" s="84" t="str">
        <f>IFERROR(IF(INDEX('Open 2'!$A:$F,MATCH('Open 2 Results'!$E233,'Open 2'!$F:$F,0),3)&gt;0,INDEX('Open 2'!$A:$F,MATCH('Open 2 Results'!$E233,'Open 2'!$F:$F,0),3),""),"")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2'!$A:$F,MATCH('Open 2 Results'!$E234,'Open 2'!$F:$F,0),1)&gt;0,INDEX('Open 2'!$A:$F,MATCH('Open 2 Results'!$E234,'Open 2'!$F:$F,0),1),""),"")</f>
        <v/>
      </c>
      <c r="B234" s="84" t="str">
        <f>IFERROR(IF(INDEX('Open 2'!$A:$F,MATCH('Open 2 Results'!$E234,'Open 2'!$F:$F,0),2)&gt;0,INDEX('Open 2'!$A:$F,MATCH('Open 2 Results'!$E234,'Open 2'!$F:$F,0),2),""),"")</f>
        <v/>
      </c>
      <c r="C234" s="84" t="str">
        <f>IFERROR(IF(INDEX('Open 2'!$A:$F,MATCH('Open 2 Results'!$E234,'Open 2'!$F:$F,0),3)&gt;0,INDEX('Open 2'!$A:$F,MATCH('Open 2 Results'!$E234,'Open 2'!$F:$F,0),3),""),"")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10" sqref="D10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 t="str">
        <f>IF(B2="","",Draw!J2)</f>
        <v/>
      </c>
      <c r="B2" s="19" t="str">
        <f>IFERROR(Draw!K2,"")</f>
        <v/>
      </c>
      <c r="C2" s="19" t="str">
        <f>IFERROR(Draw!L2,"")</f>
        <v/>
      </c>
      <c r="D2" s="51"/>
      <c r="E2" s="17">
        <v>1E-8</v>
      </c>
      <c r="F2" s="93" t="str">
        <f>IF(D2="scratch",3000+E2,IF(D2="nt",1000+E2,IF((D2+E2)&gt;5,D2+E2,"")))</f>
        <v/>
      </c>
      <c r="G2" s="62" t="str">
        <f>IF(OR(AND(D2&gt;1,D2&lt;1050),D2="nt",D2="",D2="scratch"),"","Not valid")</f>
        <v/>
      </c>
    </row>
    <row r="3" spans="1:17" ht="16.5" thickBot="1">
      <c r="A3" s="20" t="str">
        <f>IF(B3="","",Draw!J3)</f>
        <v/>
      </c>
      <c r="B3" s="21" t="str">
        <f>IFERROR(Draw!K3,"")</f>
        <v/>
      </c>
      <c r="C3" s="21" t="str">
        <f>IFERROR(Draw!L3,"")</f>
        <v/>
      </c>
      <c r="D3" s="52"/>
      <c r="E3" s="17">
        <v>2E-8</v>
      </c>
      <c r="F3" s="93" t="str">
        <f t="shared" ref="F3:F66" si="0">IF(D3="scratch",3000+E3,IF(D3="nt",1000+E3,IF((D3+E3)&gt;5,D3+E3,"")))</f>
        <v/>
      </c>
      <c r="G3" s="62" t="str">
        <f>IF(OR(AND(D3&gt;1,D3&lt;1050),D3="nt",D3="",D3="scratch"),"","Not a valid input")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 t="str">
        <f>IF(B4="","",Draw!J4)</f>
        <v/>
      </c>
      <c r="B4" s="21" t="str">
        <f>IFERROR(Draw!K4,"")</f>
        <v/>
      </c>
      <c r="C4" s="21" t="str">
        <f>IFERROR(Draw!L4,"")</f>
        <v/>
      </c>
      <c r="D4" s="53"/>
      <c r="E4" s="17">
        <v>2.9999999999999997E-8</v>
      </c>
      <c r="F4" s="93" t="str">
        <f t="shared" si="0"/>
        <v/>
      </c>
      <c r="G4" s="62" t="str">
        <f>IF(OR(AND(D4&gt;1,D4&lt;1050),D4="nt",D4="",D4="scratch"),"","Not a valid input")</f>
        <v/>
      </c>
      <c r="L4" s="226" t="s">
        <v>3</v>
      </c>
      <c r="M4" s="39" t="str">
        <f>'Poles Calculations'!G8</f>
        <v>-</v>
      </c>
      <c r="N4" s="18" t="str">
        <f>'Poles Calculations'!H8</f>
        <v>-</v>
      </c>
      <c r="O4" s="18" t="str">
        <f>'Poles Calculations'!I8</f>
        <v>-</v>
      </c>
      <c r="P4" s="40" t="str">
        <f>'Poles Calculations'!J8</f>
        <v>-</v>
      </c>
      <c r="Q4" s="165" t="str">
        <f>'Poles Calculations'!K8</f>
        <v/>
      </c>
    </row>
    <row r="5" spans="1:17" ht="16.5" thickBot="1">
      <c r="A5" s="20" t="str">
        <f>IF(B5="","",Draw!J5)</f>
        <v/>
      </c>
      <c r="B5" s="21" t="str">
        <f>IFERROR(Draw!K5,"")</f>
        <v/>
      </c>
      <c r="C5" s="21" t="str">
        <f>IFERROR(Draw!L5,"")</f>
        <v/>
      </c>
      <c r="D5" s="54"/>
      <c r="E5" s="17">
        <v>4.0000000000000001E-8</v>
      </c>
      <c r="F5" s="93" t="str">
        <f t="shared" si="0"/>
        <v/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0</v>
      </c>
      <c r="L5" s="227"/>
      <c r="M5" s="30" t="str">
        <f>IF($J$11&lt;"2","",'Poles Calculations'!G9)</f>
        <v/>
      </c>
      <c r="N5" s="20" t="str">
        <f>IF(M5="","",'Poles Calculations'!H9)</f>
        <v/>
      </c>
      <c r="O5" s="20" t="str">
        <f>IF(N5="","",'Poles Calculations'!I9)</f>
        <v/>
      </c>
      <c r="P5" s="41" t="str">
        <f>IF(O5="","",'Poles Calculations'!J9)</f>
        <v/>
      </c>
      <c r="Q5" s="157" t="str">
        <f>'Poles Calculations'!K9</f>
        <v/>
      </c>
    </row>
    <row r="6" spans="1:17" ht="16.5" thickBot="1">
      <c r="A6" s="20" t="str">
        <f>IF(B6="","",Draw!J6)</f>
        <v/>
      </c>
      <c r="B6" s="21" t="str">
        <f>IFERROR(Draw!K6,"")</f>
        <v/>
      </c>
      <c r="C6" s="21" t="str">
        <f>IFERROR(Draw!L6,"")</f>
        <v/>
      </c>
      <c r="D6" s="54"/>
      <c r="E6" s="17">
        <v>4.9999999999999998E-8</v>
      </c>
      <c r="F6" s="93" t="str">
        <f t="shared" si="0"/>
        <v/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</v>
      </c>
      <c r="L6" s="227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 t="str">
        <f>IF(B7="","",Draw!J7)</f>
        <v/>
      </c>
      <c r="B7" s="21" t="str">
        <f>IFERROR(Draw!K7,"")</f>
        <v/>
      </c>
      <c r="C7" s="21" t="str">
        <f>IFERROR(Draw!L7,"")</f>
        <v/>
      </c>
      <c r="D7" s="52"/>
      <c r="E7" s="17">
        <v>5.9999999999999995E-8</v>
      </c>
      <c r="F7" s="93" t="str">
        <f t="shared" si="0"/>
        <v/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4</v>
      </c>
      <c r="L7" s="227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 t="str">
        <f>IF(B8="","",Draw!J8)</f>
        <v/>
      </c>
      <c r="B8" s="21" t="str">
        <f>IFERROR(Draw!K8,"")</f>
        <v/>
      </c>
      <c r="C8" s="21" t="str">
        <f>IFERROR(Draw!L8,"")</f>
        <v/>
      </c>
      <c r="D8" s="51"/>
      <c r="E8" s="17">
        <v>7.0000000000000005E-8</v>
      </c>
      <c r="F8" s="93" t="str">
        <f t="shared" si="0"/>
        <v/>
      </c>
      <c r="G8" s="62" t="str">
        <f t="shared" ref="G8:G71" si="1">IF(OR(AND(D8&gt;1,D8&lt;1050),D8="nt",D8="",D8="scratch"),"","Not a valid input")</f>
        <v/>
      </c>
      <c r="I8" s="170"/>
      <c r="J8" s="62"/>
      <c r="L8" s="228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 t="str">
        <f>IF(B9="","",Draw!J9)</f>
        <v/>
      </c>
      <c r="B9" s="21" t="str">
        <f>IFERROR(Draw!K9,"")</f>
        <v/>
      </c>
      <c r="C9" s="21" t="str">
        <f>IFERROR(Draw!L9,"")</f>
        <v/>
      </c>
      <c r="D9" s="52"/>
      <c r="E9" s="17">
        <v>8.0000000000000002E-8</v>
      </c>
      <c r="F9" s="93" t="str">
        <f t="shared" si="0"/>
        <v/>
      </c>
      <c r="G9" s="62" t="str">
        <f t="shared" si="1"/>
        <v/>
      </c>
      <c r="H9" s="224" t="s">
        <v>77</v>
      </c>
      <c r="I9" s="225"/>
      <c r="J9" s="189">
        <f>COUNTIF(Poles!$A$2:$A$286,"&gt;0")-COUNTIF(D2:D286,"scratch")</f>
        <v>0</v>
      </c>
      <c r="L9" s="34"/>
      <c r="M9" s="37"/>
      <c r="N9" s="26"/>
      <c r="O9" s="26"/>
      <c r="P9" s="38"/>
      <c r="Q9" s="159"/>
    </row>
    <row r="10" spans="1:17" ht="16.5" thickBot="1">
      <c r="A10" s="20" t="str">
        <f>IF(B10="","",Draw!J10)</f>
        <v/>
      </c>
      <c r="B10" s="21" t="str">
        <f>IFERROR(Draw!K10,"")</f>
        <v/>
      </c>
      <c r="C10" s="21" t="str">
        <f>IFERROR(Draw!L10,"")</f>
        <v/>
      </c>
      <c r="D10" s="53"/>
      <c r="E10" s="17">
        <v>8.9999999999999999E-8</v>
      </c>
      <c r="F10" s="93" t="str">
        <f t="shared" si="0"/>
        <v/>
      </c>
      <c r="G10" s="62" t="str">
        <f t="shared" si="1"/>
        <v/>
      </c>
      <c r="K10" s="50">
        <v>1</v>
      </c>
      <c r="L10" s="250" t="s">
        <v>4</v>
      </c>
      <c r="M10" s="39" t="str">
        <f>'Poles Calculations'!G14</f>
        <v>-</v>
      </c>
      <c r="N10" s="18" t="str">
        <f>'Poles Calculations'!H14</f>
        <v>-</v>
      </c>
      <c r="O10" s="18" t="str">
        <f>'Poles Calculations'!I14</f>
        <v>-</v>
      </c>
      <c r="P10" s="40" t="str">
        <f>'Poles Calculations'!J14</f>
        <v>-</v>
      </c>
      <c r="Q10" s="167" t="str">
        <f>'Poles Calculations'!K14</f>
        <v/>
      </c>
    </row>
    <row r="11" spans="1:17" ht="16.5" thickBot="1">
      <c r="A11" s="20" t="str">
        <f>IF(B11="","",Draw!J11)</f>
        <v/>
      </c>
      <c r="B11" s="21" t="str">
        <f>IFERROR(Draw!K11,"")</f>
        <v/>
      </c>
      <c r="C11" s="21" t="str">
        <f>IFERROR(Draw!L11,"")</f>
        <v/>
      </c>
      <c r="D11" s="54"/>
      <c r="E11" s="17">
        <v>9.9999999999999995E-8</v>
      </c>
      <c r="F11" s="93" t="str">
        <f t="shared" si="0"/>
        <v/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1</v>
      </c>
      <c r="K11" s="50">
        <v>2</v>
      </c>
      <c r="L11" s="251"/>
      <c r="M11" s="30" t="str">
        <f>IF($J$11&lt;"2","",'Poles Calculations'!G15)</f>
        <v/>
      </c>
      <c r="N11" s="20" t="str">
        <f>IF(M11="","",'Poles Calculations'!H15)</f>
        <v/>
      </c>
      <c r="O11" s="20" t="str">
        <f>IF(N11="","",'Poles Calculations'!I15)</f>
        <v/>
      </c>
      <c r="P11" s="41" t="str">
        <f>IF(O11="","",'Poles Calculations'!J15)</f>
        <v/>
      </c>
      <c r="Q11" s="157" t="str">
        <f>'Poles Calculations'!K15</f>
        <v/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1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 t="str">
        <f>IF(B13="","",Draw!J13)</f>
        <v/>
      </c>
      <c r="B13" s="21" t="str">
        <f>IFERROR(Draw!K13,"")</f>
        <v/>
      </c>
      <c r="C13" s="21" t="str">
        <f>IFERROR(Draw!L13,"")</f>
        <v/>
      </c>
      <c r="D13" s="143"/>
      <c r="E13" s="17">
        <v>1.1999999999999999E-7</v>
      </c>
      <c r="F13" s="93" t="str">
        <f t="shared" si="0"/>
        <v/>
      </c>
      <c r="H13" s="49"/>
      <c r="I13" s="239" t="s">
        <v>27</v>
      </c>
      <c r="J13" s="240"/>
      <c r="K13" s="50">
        <v>4</v>
      </c>
      <c r="L13" s="251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 t="str">
        <f>IF(B14="","",Draw!J14)</f>
        <v/>
      </c>
      <c r="B14" s="21" t="str">
        <f>IFERROR(Draw!K14,"")</f>
        <v/>
      </c>
      <c r="C14" s="21" t="str">
        <f>IFERROR(Draw!L14,"")</f>
        <v/>
      </c>
      <c r="D14" s="51"/>
      <c r="E14" s="17">
        <v>1.3E-7</v>
      </c>
      <c r="F14" s="93" t="str">
        <f t="shared" si="0"/>
        <v/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2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20" t="s">
        <v>32</v>
      </c>
      <c r="J16" s="118" t="s">
        <v>71</v>
      </c>
      <c r="L16" s="253" t="s">
        <v>5</v>
      </c>
      <c r="M16" s="39" t="str">
        <f>'Poles Calculations'!G20</f>
        <v>-</v>
      </c>
      <c r="N16" s="18" t="str">
        <f>'Poles Calculations'!H20</f>
        <v>-</v>
      </c>
      <c r="O16" s="18" t="str">
        <f>'Poles Calculations'!I20</f>
        <v>-</v>
      </c>
      <c r="P16" s="40" t="str">
        <f>'Poles Calculations'!J20</f>
        <v>-</v>
      </c>
      <c r="Q16" s="167" t="str">
        <f>'Poles Calculations'!K20</f>
        <v/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4"/>
      <c r="M17" s="30" t="str">
        <f>IF($J$11&lt;"2","",'Poles Calculations'!G21)</f>
        <v/>
      </c>
      <c r="N17" s="20" t="str">
        <f>IF(M17="","",'Poles Calculations'!H21)</f>
        <v/>
      </c>
      <c r="O17" s="20" t="str">
        <f>IF(N17="","",'Poles Calculations'!I21)</f>
        <v/>
      </c>
      <c r="P17" s="41" t="str">
        <f>IF(O17="","",'Poles Calculations'!J21)</f>
        <v/>
      </c>
      <c r="Q17" s="157" t="str">
        <f>'Poles Calculations'!K21</f>
        <v/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4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4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5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IFERROR(IF(INDEX(Poles!$A:$F,MATCH('Poles Results'!$E2,Poles!$F:$F,0),1)&gt;0,INDEX(Poles!$A:$F,MATCH('Poles Results'!$E2,Poles!$F:$F,0),1),""),"")</f>
        <v/>
      </c>
      <c r="B2" s="84" t="str">
        <f>IFERROR(IF(INDEX(Poles!$A:$F,MATCH('Poles Results'!$E2,Poles!$F:$F,0),2)&gt;0,INDEX(Poles!$A:$F,MATCH('Poles Results'!$E2,Poles!$F:$F,0),2),""),"")</f>
        <v/>
      </c>
      <c r="C2" s="84" t="str">
        <f>IFERROR(IF(INDEX(Poles!$A:$F,MATCH('Poles Results'!E2,Poles!$F:$F,0),3)&gt;0,INDEX(Poles!$A:$F,MATCH('Poles Results'!E2,Poles!$F:$F,0),3),""),"")</f>
        <v/>
      </c>
      <c r="D2" s="85" t="str">
        <f>IFERROR(IF(AND(SMALL(Poles!F:F,K2)&gt;1000,SMALL(Poles!F:F,K2)&lt;3000),"nt",IF(SMALL(Poles!F:F,K2)&gt;3000,"",SMALL(Poles!F:F,K2))),"")</f>
        <v/>
      </c>
      <c r="E2" s="115" t="str">
        <f>IF(D2="nt",IFERROR(SMALL(Poles!F:F,K2),""),IF(D2&gt;3000,"",IFERROR(SMALL(Poles!F:F,K2),"")))</f>
        <v/>
      </c>
      <c r="F2" s="86" t="str">
        <f t="shared" ref="F2:F33" si="0">IFERROR(VLOOKUP(D2,$H$3:$I$5,2,TRUE),"")</f>
        <v/>
      </c>
      <c r="G2" s="91" t="str">
        <f t="shared" ref="G2:G65" si="1">IFERROR(VLOOKUP(D2,$H$3:$I$5,2,FALSE),"")</f>
        <v/>
      </c>
      <c r="J2" s="121"/>
      <c r="K2" s="24">
        <v>1</v>
      </c>
    </row>
    <row r="3" spans="1:11">
      <c r="A3" s="18" t="str">
        <f>IFERROR(IF(INDEX(Poles!$A:$F,MATCH('Poles Results'!$E3,Poles!$F:$F,0),1)&gt;0,INDEX(Poles!$A:$F,MATCH('Poles Results'!$E3,Poles!$F:$F,0),1),""),"")</f>
        <v/>
      </c>
      <c r="B3" s="84" t="str">
        <f>IFERROR(IF(INDEX(Poles!$A:$F,MATCH('Poles Results'!$E3,Poles!$F:$F,0),2)&gt;0,INDEX(Poles!$A:$F,MATCH('Poles Results'!$E3,Poles!$F:$F,0),2),""),"")</f>
        <v/>
      </c>
      <c r="C3" s="84" t="str">
        <f>IFERROR(IF(INDEX(Poles!$A:$F,MATCH('Poles Results'!E3,Poles!$F:$F,0),3)&gt;0,INDEX(Poles!$A:$F,MATCH('Poles Results'!E3,Poles!$F:$F,0),3),""),"")</f>
        <v/>
      </c>
      <c r="D3" s="85" t="str">
        <f>IFERROR(IF(AND(SMALL(Poles!F:F,K3)&gt;1000,SMALL(Poles!F:F,K3)&lt;3000),"nt",IF(SMALL(Poles!F:F,K3)&gt;3000,"",SMALL(Poles!F:F,K3))),"")</f>
        <v/>
      </c>
      <c r="E3" s="115" t="str">
        <f>IF(D3="nt",IFERROR(SMALL(Poles!F:F,K3),""),IF(D3&gt;3000,"",IFERROR(SMALL(Poles!F:F,K3),"")))</f>
        <v/>
      </c>
      <c r="F3" s="86" t="str">
        <f t="shared" si="0"/>
        <v/>
      </c>
      <c r="G3" s="91" t="str">
        <f t="shared" si="1"/>
        <v/>
      </c>
      <c r="H3" s="62" t="str">
        <f>Poles!P4</f>
        <v>-</v>
      </c>
      <c r="I3" s="24" t="s">
        <v>3</v>
      </c>
      <c r="J3" s="121"/>
      <c r="K3" s="24">
        <v>2</v>
      </c>
    </row>
    <row r="4" spans="1:11">
      <c r="A4" s="18" t="str">
        <f>IFERROR(IF(INDEX(Poles!$A:$F,MATCH('Poles Results'!$E4,Poles!$F:$F,0),1)&gt;0,INDEX(Poles!$A:$F,MATCH('Poles Results'!$E4,Poles!$F:$F,0),1),""),"")</f>
        <v/>
      </c>
      <c r="B4" s="84" t="str">
        <f>IFERROR(IF(INDEX(Poles!$A:$F,MATCH('Poles Results'!$E4,Poles!$F:$F,0),2)&gt;0,INDEX(Poles!$A:$F,MATCH('Poles Results'!$E4,Poles!$F:$F,0),2),""),"")</f>
        <v/>
      </c>
      <c r="C4" s="84" t="str">
        <f>IFERROR(IF(INDEX(Poles!$A:$F,MATCH('Poles Results'!E4,Poles!$F:$F,0),3)&gt;0,INDEX(Poles!$A:$F,MATCH('Poles Results'!E4,Poles!$F:$F,0),3),""),"")</f>
        <v/>
      </c>
      <c r="D4" s="85" t="str">
        <f>IFERROR(IF(AND(SMALL(Poles!F:F,K4)&gt;1000,SMALL(Poles!F:F,K4)&lt;3000),"nt",IF(SMALL(Poles!F:F,K4)&gt;3000,"",SMALL(Poles!F:F,K4))),"")</f>
        <v/>
      </c>
      <c r="E4" s="115" t="str">
        <f>IF(D4="nt",IFERROR(SMALL(Poles!F:F,K4),""),IF(D4&gt;3000,"",IFERROR(SMALL(Poles!F:F,K4),"")))</f>
        <v/>
      </c>
      <c r="F4" s="86" t="str">
        <f t="shared" si="0"/>
        <v/>
      </c>
      <c r="G4" s="91" t="str">
        <f t="shared" si="1"/>
        <v/>
      </c>
      <c r="H4" s="62" t="str">
        <f>Poles!P10</f>
        <v>-</v>
      </c>
      <c r="I4" s="87" t="s">
        <v>4</v>
      </c>
      <c r="J4" s="121"/>
      <c r="K4" s="24">
        <v>3</v>
      </c>
    </row>
    <row r="5" spans="1:11">
      <c r="A5" s="18" t="str">
        <f>IFERROR(IF(INDEX(Poles!$A:$F,MATCH('Poles Results'!$E5,Poles!$F:$F,0),1)&gt;0,INDEX(Poles!$A:$F,MATCH('Poles Results'!$E5,Poles!$F:$F,0),1),""),"")</f>
        <v/>
      </c>
      <c r="B5" s="84" t="str">
        <f>IFERROR(IF(INDEX(Poles!$A:$F,MATCH('Poles Results'!$E5,Poles!$F:$F,0),2)&gt;0,INDEX(Poles!$A:$F,MATCH('Poles Results'!$E5,Poles!$F:$F,0),2),""),"")</f>
        <v/>
      </c>
      <c r="C5" s="84" t="str">
        <f>IFERROR(IF(INDEX(Poles!$A:$F,MATCH('Poles Results'!E5,Poles!$F:$F,0),3)&gt;0,INDEX(Poles!$A:$F,MATCH('Poles Results'!E5,Poles!$F:$F,0),3),""),"")</f>
        <v/>
      </c>
      <c r="D5" s="85" t="str">
        <f>IFERROR(IF(AND(SMALL(Poles!F:F,K5)&gt;1000,SMALL(Poles!F:F,K5)&lt;3000),"nt",IF(SMALL(Poles!F:F,K5)&gt;3000,"",SMALL(Poles!F:F,K5))),"")</f>
        <v/>
      </c>
      <c r="E5" s="115" t="str">
        <f>IF(D5="nt",IFERROR(SMALL(Poles!F:F,K5),""),IF(D5&gt;3000,"",IFERROR(SMALL(Poles!F:F,K5),"")))</f>
        <v/>
      </c>
      <c r="F5" s="86" t="str">
        <f t="shared" si="0"/>
        <v/>
      </c>
      <c r="G5" s="91" t="str">
        <f t="shared" si="1"/>
        <v/>
      </c>
      <c r="H5" s="62" t="str">
        <f>Poles!P16</f>
        <v>-</v>
      </c>
      <c r="I5" s="87" t="s">
        <v>5</v>
      </c>
      <c r="J5" s="122"/>
      <c r="K5" s="24">
        <v>4</v>
      </c>
    </row>
    <row r="6" spans="1:11">
      <c r="A6" s="18" t="str">
        <f>IFERROR(IF(INDEX(Poles!$A:$F,MATCH('Poles Results'!$E6,Poles!$F:$F,0),1)&gt;0,INDEX(Poles!$A:$F,MATCH('Poles Results'!$E6,Poles!$F:$F,0),1),""),"")</f>
        <v/>
      </c>
      <c r="B6" s="84" t="str">
        <f>IFERROR(IF(INDEX(Poles!$A:$F,MATCH('Poles Results'!$E6,Poles!$F:$F,0),2)&gt;0,INDEX(Poles!$A:$F,MATCH('Poles Results'!$E6,Poles!$F:$F,0),2),""),"")</f>
        <v/>
      </c>
      <c r="C6" s="84" t="str">
        <f>IFERROR(IF(INDEX(Poles!$A:$F,MATCH('Poles Results'!E6,Poles!$F:$F,0),3)&gt;0,INDEX(Poles!$A:$F,MATCH('Poles Results'!E6,Poles!$F:$F,0),3),""),"")</f>
        <v/>
      </c>
      <c r="D6" s="85" t="str">
        <f>IFERROR(IF(AND(SMALL(Poles!F:F,K6)&gt;1000,SMALL(Poles!F:F,K6)&lt;3000),"nt",IF(SMALL(Poles!F:F,K6)&gt;3000,"",SMALL(Poles!F:F,K6))),"")</f>
        <v/>
      </c>
      <c r="E6" s="115" t="str">
        <f>IF(D6="nt",IFERROR(SMALL(Poles!F:F,K6),""),IF(D6&gt;3000,"",IFERROR(SMALL(Poles!F:F,K6),"")))</f>
        <v/>
      </c>
      <c r="F6" s="86" t="str">
        <f t="shared" si="0"/>
        <v/>
      </c>
      <c r="G6" s="91" t="str">
        <f t="shared" si="1"/>
        <v/>
      </c>
      <c r="J6" s="121"/>
      <c r="K6" s="24">
        <v>5</v>
      </c>
    </row>
    <row r="7" spans="1:11">
      <c r="A7" s="18" t="str">
        <f>IFERROR(IF(INDEX(Poles!$A:$F,MATCH('Poles Results'!$E7,Poles!$F:$F,0),1)&gt;0,INDEX(Poles!$A:$F,MATCH('Poles Results'!$E7,Poles!$F:$F,0),1),""),"")</f>
        <v/>
      </c>
      <c r="B7" s="84" t="str">
        <f>IFERROR(IF(INDEX(Poles!$A:$F,MATCH('Poles Results'!$E7,Poles!$F:$F,0),2)&gt;0,INDEX(Poles!$A:$F,MATCH('Poles Results'!$E7,Poles!$F:$F,0),2),""),"")</f>
        <v/>
      </c>
      <c r="C7" s="84" t="str">
        <f>IFERROR(IF(INDEX(Poles!$A:$F,MATCH('Poles Results'!E7,Poles!$F:$F,0),3)&gt;0,INDEX(Poles!$A:$F,MATCH('Poles Results'!E7,Poles!$F:$F,0),3),""),"")</f>
        <v/>
      </c>
      <c r="D7" s="85" t="str">
        <f>IFERROR(IF(AND(SMALL(Poles!F:F,K7)&gt;1000,SMALL(Poles!F:F,K7)&lt;3000),"nt",IF(SMALL(Poles!F:F,K7)&gt;3000,"",SMALL(Poles!F:F,K7))),"")</f>
        <v/>
      </c>
      <c r="E7" s="115" t="str">
        <f>IF(D7="nt",IFERROR(SMALL(Poles!F:F,K7),""),IF(D7&gt;3000,"",IFERROR(SMALL(Poles!F:F,K7),"")))</f>
        <v/>
      </c>
      <c r="F7" s="86" t="str">
        <f t="shared" si="0"/>
        <v/>
      </c>
      <c r="G7" s="91" t="str">
        <f t="shared" si="1"/>
        <v/>
      </c>
      <c r="J7" s="121"/>
      <c r="K7" s="24">
        <v>6</v>
      </c>
    </row>
    <row r="8" spans="1:11">
      <c r="A8" s="18" t="str">
        <f>IFERROR(IF(INDEX(Poles!$A:$F,MATCH('Poles Results'!$E8,Poles!$F:$F,0),1)&gt;0,INDEX(Poles!$A:$F,MATCH('Poles Results'!$E8,Poles!$F:$F,0),1),""),"")</f>
        <v/>
      </c>
      <c r="B8" s="84" t="str">
        <f>IFERROR(IF(INDEX(Poles!$A:$F,MATCH('Poles Results'!$E8,Poles!$F:$F,0),2)&gt;0,INDEX(Poles!$A:$F,MATCH('Poles Results'!$E8,Poles!$F:$F,0),2),""),"")</f>
        <v/>
      </c>
      <c r="C8" s="84" t="str">
        <f>IFERROR(IF(INDEX(Poles!$A:$F,MATCH('Poles Results'!E8,Poles!$F:$F,0),3)&gt;0,INDEX(Poles!$A:$F,MATCH('Poles Results'!E8,Poles!$F:$F,0),3),""),"")</f>
        <v/>
      </c>
      <c r="D8" s="85" t="str">
        <f>IFERROR(IF(AND(SMALL(Poles!F:F,K8)&gt;1000,SMALL(Poles!F:F,K8)&lt;3000),"nt",IF(SMALL(Poles!F:F,K8)&gt;3000,"",SMALL(Poles!F:F,K8))),"")</f>
        <v/>
      </c>
      <c r="E8" s="115" t="str">
        <f>IF(D8="nt",IFERROR(SMALL(Poles!F:F,K8),""),IF(D8&gt;3000,"",IFERROR(SMALL(Poles!F:F,K8),"")))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IFERROR(IF(INDEX(Poles!$A:$F,MATCH('Poles Results'!$E9,Poles!$F:$F,0),1)&gt;0,INDEX(Poles!$A:$F,MATCH('Poles Results'!$E9,Poles!$F:$F,0),1),""),"")</f>
        <v/>
      </c>
      <c r="B9" s="84" t="str">
        <f>IFERROR(IF(INDEX(Poles!$A:$F,MATCH('Poles Results'!$E9,Poles!$F:$F,0),2)&gt;0,INDEX(Poles!$A:$F,MATCH('Poles Results'!$E9,Poles!$F:$F,0),2),""),"")</f>
        <v/>
      </c>
      <c r="C9" s="84" t="str">
        <f>IFERROR(IF(INDEX(Poles!$A:$F,MATCH('Poles Results'!E9,Poles!$F:$F,0),3)&gt;0,INDEX(Poles!$A:$F,MATCH('Poles Results'!E9,Poles!$F:$F,0),3),""),"")</f>
        <v/>
      </c>
      <c r="D9" s="85" t="str">
        <f>IFERROR(IF(AND(SMALL(Poles!F:F,K9)&gt;1000,SMALL(Poles!F:F,K9)&lt;3000),"nt",IF(SMALL(Poles!F:F,K9)&gt;3000,"",SMALL(Poles!F:F,K9))),"")</f>
        <v/>
      </c>
      <c r="E9" s="115" t="str">
        <f>IF(D9="nt",IFERROR(SMALL(Poles!F:F,K9),""),IF(D9&gt;3000,"",IFERROR(SMALL(Poles!F:F,K9),"")))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IFERROR(IF(INDEX(Poles!$A:$F,MATCH('Poles Results'!$E10,Poles!$F:$F,0),1)&gt;0,INDEX(Poles!$A:$F,MATCH('Poles Results'!$E10,Poles!$F:$F,0),1),""),"")</f>
        <v/>
      </c>
      <c r="B10" s="84" t="str">
        <f>IFERROR(IF(INDEX(Poles!$A:$F,MATCH('Poles Results'!$E10,Poles!$F:$F,0),2)&gt;0,INDEX(Poles!$A:$F,MATCH('Poles Results'!$E10,Poles!$F:$F,0),2),""),"")</f>
        <v/>
      </c>
      <c r="C10" s="84" t="str">
        <f>IFERROR(IF(INDEX(Poles!$A:$F,MATCH('Poles Results'!E10,Poles!$F:$F,0),3)&gt;0,INDEX(Poles!$A:$F,MATCH('Poles Results'!E10,Poles!$F:$F,0),3),""),"")</f>
        <v/>
      </c>
      <c r="D10" s="85" t="str">
        <f>IFERROR(IF(AND(SMALL(Poles!F:F,K10)&gt;1000,SMALL(Poles!F:F,K10)&lt;3000),"nt",IF(SMALL(Poles!F:F,K10)&gt;3000,"",SMALL(Poles!F:F,K10))),"")</f>
        <v/>
      </c>
      <c r="E10" s="115" t="str">
        <f>IF(D10="nt",IFERROR(SMALL(Poles!F:F,K10),""),IF(D10&gt;3000,"",IFERROR(SMALL(Poles!F:F,K10),"")))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IFERROR(IF(INDEX(Poles!$A:$F,MATCH('Poles Results'!$E11,Poles!$F:$F,0),1)&gt;0,INDEX(Poles!$A:$F,MATCH('Poles Results'!$E11,Poles!$F:$F,0),1),""),"")</f>
        <v/>
      </c>
      <c r="B11" s="84" t="str">
        <f>IFERROR(IF(INDEX(Poles!$A:$F,MATCH('Poles Results'!$E11,Poles!$F:$F,0),2)&gt;0,INDEX(Poles!$A:$F,MATCH('Poles Results'!$E11,Poles!$F:$F,0),2),""),"")</f>
        <v/>
      </c>
      <c r="C11" s="84" t="str">
        <f>IFERROR(IF(INDEX(Poles!$A:$F,MATCH('Poles Results'!E11,Poles!$F:$F,0),3)&gt;0,INDEX(Poles!$A:$F,MATCH('Poles Results'!E11,Poles!$F:$F,0),3),""),"")</f>
        <v/>
      </c>
      <c r="D11" s="85" t="str">
        <f>IFERROR(IF(AND(SMALL(Poles!F:F,K11)&gt;1000,SMALL(Poles!F:F,K11)&lt;3000),"nt",IF(SMALL(Poles!F:F,K11)&gt;3000,"",SMALL(Poles!F:F,K11))),"")</f>
        <v/>
      </c>
      <c r="E11" s="115" t="str">
        <f>IF(D11="nt",IFERROR(SMALL(Poles!F:F,K11),""),IF(D11&gt;3000,"",IFERROR(SMALL(Poles!F:F,K11),"")))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IFERROR(IF(INDEX(Poles!$A:$F,MATCH('Poles Results'!$E12,Poles!$F:$F,0),1)&gt;0,INDEX(Poles!$A:$F,MATCH('Poles Results'!$E12,Poles!$F:$F,0),1),""),"")</f>
        <v/>
      </c>
      <c r="B12" s="84" t="str">
        <f>IFERROR(IF(INDEX(Poles!$A:$F,MATCH('Poles Results'!$E12,Poles!$F:$F,0),2)&gt;0,INDEX(Poles!$A:$F,MATCH('Poles Results'!$E12,Poles!$F:$F,0),2),""),"")</f>
        <v/>
      </c>
      <c r="C12" s="84" t="str">
        <f>IFERROR(IF(INDEX(Poles!$A:$F,MATCH('Poles Results'!E12,Poles!$F:$F,0),3)&gt;0,INDEX(Poles!$A:$F,MATCH('Poles Results'!E12,Poles!$F:$F,0),3),""),"")</f>
        <v/>
      </c>
      <c r="D12" s="85" t="str">
        <f>IFERROR(IF(AND(SMALL(Poles!F:F,K12)&gt;1000,SMALL(Poles!F:F,K12)&lt;3000),"nt",IF(SMALL(Poles!F:F,K12)&gt;3000,"",SMALL(Poles!F:F,K12))),"")</f>
        <v/>
      </c>
      <c r="E12" s="115" t="str">
        <f>IF(D12="nt",IFERROR(SMALL(Poles!F:F,K12),""),IF(D12&gt;3000,"",IFERROR(SMALL(Poles!F:F,K12),"")))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IFERROR(IF(INDEX(Poles!$A:$F,MATCH('Poles Results'!$E13,Poles!$F:$F,0),1)&gt;0,INDEX(Poles!$A:$F,MATCH('Poles Results'!$E13,Poles!$F:$F,0),1),""),"")</f>
        <v/>
      </c>
      <c r="B13" s="84" t="str">
        <f>IFERROR(IF(INDEX(Poles!$A:$F,MATCH('Poles Results'!$E13,Poles!$F:$F,0),2)&gt;0,INDEX(Poles!$A:$F,MATCH('Poles Results'!$E13,Poles!$F:$F,0),2),""),"")</f>
        <v/>
      </c>
      <c r="C13" s="84" t="str">
        <f>IFERROR(IF(INDEX(Poles!$A:$F,MATCH('Poles Results'!E13,Poles!$F:$F,0),3)&gt;0,INDEX(Poles!$A:$F,MATCH('Poles Results'!E13,Poles!$F:$F,0),3),""),"")</f>
        <v/>
      </c>
      <c r="D13" s="85" t="str">
        <f>IFERROR(IF(AND(SMALL(Poles!F:F,K13)&gt;1000,SMALL(Poles!F:F,K13)&lt;3000),"nt",IF(SMALL(Poles!F:F,K13)&gt;3000,"",SMALL(Poles!F:F,K13))),"")</f>
        <v/>
      </c>
      <c r="E13" s="115" t="str">
        <f>IF(D13="nt",IFERROR(SMALL(Poles!F:F,K13),""),IF(D13&gt;3000,"",IFERROR(SMALL(Poles!F:F,K13),"")))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IFERROR(IF(INDEX(Poles!$A:$F,MATCH('Poles Results'!$E14,Poles!$F:$F,0),1)&gt;0,INDEX(Poles!$A:$F,MATCH('Poles Results'!$E14,Poles!$F:$F,0),1),""),"")</f>
        <v/>
      </c>
      <c r="B14" s="84" t="str">
        <f>IFERROR(IF(INDEX(Poles!$A:$F,MATCH('Poles Results'!$E14,Poles!$F:$F,0),2)&gt;0,INDEX(Poles!$A:$F,MATCH('Poles Results'!$E14,Poles!$F:$F,0),2),""),"")</f>
        <v/>
      </c>
      <c r="C14" s="84" t="str">
        <f>IFERROR(IF(INDEX(Poles!$A:$F,MATCH('Poles Results'!E14,Poles!$F:$F,0),3)&gt;0,INDEX(Poles!$A:$F,MATCH('Poles Results'!E14,Poles!$F:$F,0),3),""),"")</f>
        <v/>
      </c>
      <c r="D14" s="85" t="str">
        <f>IFERROR(IF(AND(SMALL(Poles!F:F,K14)&gt;1000,SMALL(Poles!F:F,K14)&lt;3000),"nt",IF(SMALL(Poles!F:F,K14)&gt;3000,"",SMALL(Poles!F:F,K14))),"")</f>
        <v/>
      </c>
      <c r="E14" s="115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IFERROR(IF(INDEX(Poles!$A:$F,MATCH('Poles Results'!$E15,Poles!$F:$F,0),1)&gt;0,INDEX(Poles!$A:$F,MATCH('Poles Results'!$E15,Poles!$F:$F,0),1),""),"")</f>
        <v/>
      </c>
      <c r="B15" s="84" t="str">
        <f>IFERROR(IF(INDEX(Poles!$A:$F,MATCH('Poles Results'!$E15,Poles!$F:$F,0),2)&gt;0,INDEX(Poles!$A:$F,MATCH('Poles Results'!$E15,Poles!$F:$F,0),2),""),"")</f>
        <v/>
      </c>
      <c r="C15" s="84" t="str">
        <f>IFERROR(IF(INDEX(Poles!$A:$F,MATCH('Poles Results'!E15,Poles!$F:$F,0),3)&gt;0,INDEX(Poles!$A:$F,MATCH('Poles Results'!E15,Poles!$F:$F,0),3),""),"")</f>
        <v/>
      </c>
      <c r="D15" s="85" t="str">
        <f>IFERROR(IF(AND(SMALL(Poles!F:F,K15)&gt;1000,SMALL(Poles!F:F,K15)&lt;3000),"nt",IF(SMALL(Poles!F:F,K15)&gt;3000,"",SMALL(Poles!F:F,K15))),"")</f>
        <v/>
      </c>
      <c r="E15" s="115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IFERROR(IF(INDEX(Poles!$A:$F,MATCH('Poles Results'!$E16,Poles!$F:$F,0),1)&gt;0,INDEX(Poles!$A:$F,MATCH('Poles Results'!$E16,Poles!$F:$F,0),1),""),"")</f>
        <v/>
      </c>
      <c r="B16" s="84" t="str">
        <f>IFERROR(IF(INDEX(Poles!$A:$F,MATCH('Poles Results'!$E16,Poles!$F:$F,0),2)&gt;0,INDEX(Poles!$A:$F,MATCH('Poles Results'!$E16,Poles!$F:$F,0),2),""),"")</f>
        <v/>
      </c>
      <c r="C16" s="84" t="str">
        <f>IFERROR(IF(INDEX(Poles!$A:$F,MATCH('Poles Results'!E16,Poles!$F:$F,0),3)&gt;0,INDEX(Poles!$A:$F,MATCH('Poles Results'!E16,Poles!$F:$F,0),3),""),"")</f>
        <v/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IFERROR(IF(INDEX(Poles!$A:$F,MATCH('Poles Results'!$E17,Poles!$F:$F,0),1)&gt;0,INDEX(Poles!$A:$F,MATCH('Poles Results'!$E17,Poles!$F:$F,0),1),""),"")</f>
        <v/>
      </c>
      <c r="B17" s="84" t="str">
        <f>IFERROR(IF(INDEX(Poles!$A:$F,MATCH('Poles Results'!$E17,Poles!$F:$F,0),2)&gt;0,INDEX(Poles!$A:$F,MATCH('Poles Results'!$E17,Poles!$F:$F,0),2),""),"")</f>
        <v/>
      </c>
      <c r="C17" s="84" t="str">
        <f>IFERROR(IF(INDEX(Poles!$A:$F,MATCH('Poles Results'!E17,Poles!$F:$F,0),3)&gt;0,INDEX(Poles!$A:$F,MATCH('Poles Results'!E17,Poles!$F:$F,0),3),""),"")</f>
        <v/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IFERROR(IF(INDEX(Poles!$A:$F,MATCH('Poles Results'!$E18,Poles!$F:$F,0),1)&gt;0,INDEX(Poles!$A:$F,MATCH('Poles Results'!$E18,Poles!$F:$F,0),1),""),"")</f>
        <v/>
      </c>
      <c r="B18" s="84" t="str">
        <f>IFERROR(IF(INDEX(Poles!$A:$F,MATCH('Poles Results'!$E18,Poles!$F:$F,0),2)&gt;0,INDEX(Poles!$A:$F,MATCH('Poles Results'!$E18,Poles!$F:$F,0),2),""),"")</f>
        <v/>
      </c>
      <c r="C18" s="84" t="str">
        <f>IFERROR(IF(INDEX(Poles!$A:$F,MATCH('Poles Results'!E18,Poles!$F:$F,0),3)&gt;0,INDEX(Poles!$A:$F,MATCH('Poles Results'!E18,Poles!$F:$F,0),3),""),"")</f>
        <v/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IFERROR(IF(INDEX(Poles!$A:$F,MATCH('Poles Results'!$E19,Poles!$F:$F,0),1)&gt;0,INDEX(Poles!$A:$F,MATCH('Poles Results'!$E19,Poles!$F:$F,0),1),""),"")</f>
        <v/>
      </c>
      <c r="B19" s="84" t="str">
        <f>IFERROR(IF(INDEX(Poles!$A:$F,MATCH('Poles Results'!$E19,Poles!$F:$F,0),2)&gt;0,INDEX(Poles!$A:$F,MATCH('Poles Results'!$E19,Poles!$F:$F,0),2),""),"")</f>
        <v/>
      </c>
      <c r="C19" s="84" t="str">
        <f>IFERROR(IF(INDEX(Poles!$A:$F,MATCH('Poles Results'!E19,Poles!$F:$F,0),3)&gt;0,INDEX(Poles!$A:$F,MATCH('Poles Results'!E19,Poles!$F:$F,0),3),""),"")</f>
        <v/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IFERROR(IF(INDEX(Poles!$A:$F,MATCH('Poles Results'!$E20,Poles!$F:$F,0),1)&gt;0,INDEX(Poles!$A:$F,MATCH('Poles Results'!$E20,Poles!$F:$F,0),1),""),"")</f>
        <v/>
      </c>
      <c r="B20" s="84" t="str">
        <f>IFERROR(IF(INDEX(Poles!$A:$F,MATCH('Poles Results'!$E20,Poles!$F:$F,0),2)&gt;0,INDEX(Poles!$A:$F,MATCH('Poles Results'!$E20,Poles!$F:$F,0),2),""),"")</f>
        <v/>
      </c>
      <c r="C20" s="84" t="str">
        <f>IFERROR(IF(INDEX(Poles!$A:$F,MATCH('Poles Results'!E20,Poles!$F:$F,0),3)&gt;0,INDEX(Poles!$A:$F,MATCH('Poles Results'!E20,Poles!$F:$F,0),3),""),"")</f>
        <v/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IFERROR(IF(INDEX(Poles!$A:$F,MATCH('Poles Results'!$E21,Poles!$F:$F,0),1)&gt;0,INDEX(Poles!$A:$F,MATCH('Poles Results'!$E21,Poles!$F:$F,0),1),""),"")</f>
        <v/>
      </c>
      <c r="B21" s="84" t="str">
        <f>IFERROR(IF(INDEX(Poles!$A:$F,MATCH('Poles Results'!$E21,Poles!$F:$F,0),2)&gt;0,INDEX(Poles!$A:$F,MATCH('Poles Results'!$E21,Poles!$F:$F,0),2),""),"")</f>
        <v/>
      </c>
      <c r="C21" s="84" t="str">
        <f>IFERROR(IF(INDEX(Poles!$A:$F,MATCH('Poles Results'!E21,Poles!$F:$F,0),3)&gt;0,INDEX(Poles!$A:$F,MATCH('Poles Results'!E21,Poles!$F:$F,0),3),""),"")</f>
        <v/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IFERROR(IF(INDEX(Poles!$A:$F,MATCH('Poles Results'!$E22,Poles!$F:$F,0),1)&gt;0,INDEX(Poles!$A:$F,MATCH('Poles Results'!$E22,Poles!$F:$F,0),1),""),"")</f>
        <v/>
      </c>
      <c r="B22" s="84" t="str">
        <f>IFERROR(IF(INDEX(Poles!$A:$F,MATCH('Poles Results'!$E22,Poles!$F:$F,0),2)&gt;0,INDEX(Poles!$A:$F,MATCH('Poles Results'!$E22,Poles!$F:$F,0),2),""),"")</f>
        <v/>
      </c>
      <c r="C22" s="84" t="str">
        <f>IFERROR(IF(INDEX(Poles!$A:$F,MATCH('Poles Results'!E22,Poles!$F:$F,0),3)&gt;0,INDEX(Poles!$A:$F,MATCH('Poles Results'!E22,Poles!$F:$F,0),3),""),"")</f>
        <v/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IFERROR(IF(INDEX(Poles!$A:$F,MATCH('Poles Results'!$E23,Poles!$F:$F,0),1)&gt;0,INDEX(Poles!$A:$F,MATCH('Poles Results'!$E23,Poles!$F:$F,0),1),""),"")</f>
        <v/>
      </c>
      <c r="B23" s="84" t="str">
        <f>IFERROR(IF(INDEX(Poles!$A:$F,MATCH('Poles Results'!$E23,Poles!$F:$F,0),2)&gt;0,INDEX(Poles!$A:$F,MATCH('Poles Results'!$E23,Poles!$F:$F,0),2),""),"")</f>
        <v/>
      </c>
      <c r="C23" s="84" t="str">
        <f>IFERROR(IF(INDEX(Poles!$A:$F,MATCH('Poles Results'!E23,Poles!$F:$F,0),3)&gt;0,INDEX(Poles!$A:$F,MATCH('Poles Results'!E23,Poles!$F:$F,0),3),""),"")</f>
        <v/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IFERROR(IF(INDEX(Poles!$A:$F,MATCH('Poles Results'!$E24,Poles!$F:$F,0),1)&gt;0,INDEX(Poles!$A:$F,MATCH('Poles Results'!$E24,Poles!$F:$F,0),1),""),"")</f>
        <v/>
      </c>
      <c r="B24" s="84" t="str">
        <f>IFERROR(IF(INDEX(Poles!$A:$F,MATCH('Poles Results'!$E24,Poles!$F:$F,0),2)&gt;0,INDEX(Poles!$A:$F,MATCH('Poles Results'!$E24,Poles!$F:$F,0),2),""),"")</f>
        <v/>
      </c>
      <c r="C24" s="84" t="str">
        <f>IFERROR(IF(INDEX(Poles!$A:$F,MATCH('Poles Results'!E24,Poles!$F:$F,0),3)&gt;0,INDEX(Poles!$A:$F,MATCH('Poles Results'!E24,Poles!$F:$F,0),3),""),"")</f>
        <v/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IFERROR(IF(INDEX(Poles!$A:$F,MATCH('Poles Results'!$E25,Poles!$F:$F,0),1)&gt;0,INDEX(Poles!$A:$F,MATCH('Poles Results'!$E25,Poles!$F:$F,0),1),""),"")</f>
        <v/>
      </c>
      <c r="B25" s="84" t="str">
        <f>IFERROR(IF(INDEX(Poles!$A:$F,MATCH('Poles Results'!$E25,Poles!$F:$F,0),2)&gt;0,INDEX(Poles!$A:$F,MATCH('Poles Results'!$E25,Poles!$F:$F,0),2),""),"")</f>
        <v/>
      </c>
      <c r="C25" s="84" t="str">
        <f>IFERROR(IF(INDEX(Poles!$A:$F,MATCH('Poles Results'!E25,Poles!$F:$F,0),3)&gt;0,INDEX(Poles!$A:$F,MATCH('Poles Results'!E25,Poles!$F:$F,0),3),""),"")</f>
        <v/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IFERROR(IF(INDEX(Poles!$A:$F,MATCH('Poles Results'!$E26,Poles!$F:$F,0),1)&gt;0,INDEX(Poles!$A:$F,MATCH('Poles Results'!$E26,Poles!$F:$F,0),1),""),"")</f>
        <v/>
      </c>
      <c r="B26" s="84" t="str">
        <f>IFERROR(IF(INDEX(Poles!$A:$F,MATCH('Poles Results'!$E26,Poles!$F:$F,0),2)&gt;0,INDEX(Poles!$A:$F,MATCH('Poles Results'!$E26,Poles!$F:$F,0),2),""),"")</f>
        <v/>
      </c>
      <c r="C26" s="84" t="str">
        <f>IFERROR(IF(INDEX(Poles!$A:$F,MATCH('Poles Results'!E26,Poles!$F:$F,0),3)&gt;0,INDEX(Poles!$A:$F,MATCH('Poles Results'!E26,Poles!$F:$F,0),3),""),"")</f>
        <v/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IFERROR(IF(INDEX(Poles!$A:$F,MATCH('Poles Results'!$E27,Poles!$F:$F,0),1)&gt;0,INDEX(Poles!$A:$F,MATCH('Poles Results'!$E27,Poles!$F:$F,0),1),""),"")</f>
        <v/>
      </c>
      <c r="B27" s="84" t="str">
        <f>IFERROR(IF(INDEX(Poles!$A:$F,MATCH('Poles Results'!$E27,Poles!$F:$F,0),2)&gt;0,INDEX(Poles!$A:$F,MATCH('Poles Results'!$E27,Poles!$F:$F,0),2),""),"")</f>
        <v/>
      </c>
      <c r="C27" s="84" t="str">
        <f>IFERROR(IF(INDEX(Poles!$A:$F,MATCH('Poles Results'!E27,Poles!$F:$F,0),3)&gt;0,INDEX(Poles!$A:$F,MATCH('Poles Results'!E27,Poles!$F:$F,0),3),""),"")</f>
        <v/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/>
      </c>
      <c r="B2" s="7" t="str">
        <f>IFERROR(IF(A2=$B$1,Poles!F2,""),"")</f>
        <v/>
      </c>
      <c r="C2" s="7" t="str">
        <f>IFERROR(IF(A2=$C$1,Poles!F2,""),"")</f>
        <v/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/>
      </c>
      <c r="B3" s="7" t="str">
        <f>IFERROR(IF(A3=$B$1,Poles!F3,""),"")</f>
        <v/>
      </c>
      <c r="C3" s="7" t="str">
        <f>IFERROR(IF(A3=$C$1,Poles!F3,""),"")</f>
        <v/>
      </c>
      <c r="D3" s="7" t="str">
        <f>IFERROR(IF(A3=$D$1,Poles!F3,""),"")</f>
        <v/>
      </c>
      <c r="E3" s="3"/>
      <c r="F3" s="8">
        <f>MIN(Poles!D:D)</f>
        <v>0</v>
      </c>
      <c r="G3" s="11" t="s">
        <v>3</v>
      </c>
      <c r="H3" s="63"/>
    </row>
    <row r="4" spans="1:23">
      <c r="A4" s="3" t="str">
        <f>IFERROR(VLOOKUP(Poles!F4,$F$3:$G$5,2,TRUE),"")</f>
        <v/>
      </c>
      <c r="B4" s="7" t="str">
        <f>IFERROR(IF(A4=$B$1,Poles!F4,""),"")</f>
        <v/>
      </c>
      <c r="C4" s="7" t="str">
        <f>IFERROR(IF(A4=$C$1,Poles!F4,""),"")</f>
        <v/>
      </c>
      <c r="D4" s="7" t="str">
        <f>IFERROR(IF(A4=$D$1,Poles!F4,""),"")</f>
        <v/>
      </c>
      <c r="E4" s="3"/>
      <c r="F4" s="9">
        <f>(F3+2)</f>
        <v>2</v>
      </c>
      <c r="G4" s="12" t="s">
        <v>4</v>
      </c>
      <c r="H4" s="63"/>
    </row>
    <row r="5" spans="1:23" ht="16.5" thickBot="1">
      <c r="A5" s="3" t="str">
        <f>IFERROR(VLOOKUP(Poles!F5,$F$3:$G$5,2,TRUE),"")</f>
        <v/>
      </c>
      <c r="B5" s="7" t="str">
        <f>IFERROR(IF(A5=$B$1,Poles!F5,""),"")</f>
        <v/>
      </c>
      <c r="C5" s="7" t="str">
        <f>IFERROR(IF(A5=$C$1,Poles!F5,""),"")</f>
        <v/>
      </c>
      <c r="D5" s="7" t="str">
        <f>IFERROR(IF(A5=$D$1,Poles!F5,""),"")</f>
        <v/>
      </c>
      <c r="E5" s="3"/>
      <c r="F5" s="10">
        <f>(F4+2)</f>
        <v>4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/>
      </c>
      <c r="B6" s="7" t="str">
        <f>IFERROR(IF(A6=$B$1,Poles!F6,""),"")</f>
        <v/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/>
      </c>
      <c r="B7" s="7" t="str">
        <f>IFERROR(IF(A7=$B$1,Poles!F7,""),"")</f>
        <v/>
      </c>
      <c r="C7" s="7" t="str">
        <f>IFERROR(IF(A7=$C$1,Poles!F7,""),"")</f>
        <v/>
      </c>
      <c r="D7" s="7" t="str">
        <f>IFERROR(IF(A7=$D$1,Poles!F7,""),"")</f>
        <v/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0</v>
      </c>
      <c r="U7" s="152">
        <f t="shared" ref="U7:V11" si="0">IF($R$13&lt;=10,$O7,IF(AND($R$13&gt;10,$R$13&lt;=15),$P7,IF(AND($R$13&gt;15,$R$13&lt;=30),$Q7,IF(AND($R$13&gt;30,$R$13&lt;=60),$R7,IF(AND($R$13&gt;60,$R$13&lt;=90),$S7,"")))))*U$12</f>
        <v>0</v>
      </c>
      <c r="V7" s="152">
        <f t="shared" si="0"/>
        <v>0</v>
      </c>
      <c r="W7" s="17"/>
    </row>
    <row r="8" spans="1:23" ht="15.75">
      <c r="A8" s="3" t="str">
        <f>IFERROR(VLOOKUP(Poles!F8,$F$3:$G$5,2,TRUE),"")</f>
        <v/>
      </c>
      <c r="B8" s="7" t="str">
        <f>IFERROR(IF(A8=$B$1,Poles!F8,""),"")</f>
        <v/>
      </c>
      <c r="C8" s="7" t="str">
        <f>IFERROR(IF(A8=$C$1,Poles!F8,""),"")</f>
        <v/>
      </c>
      <c r="D8" s="7" t="str">
        <f>IFERROR(IF(A8=$D$1,Poles!F8,""),"")</f>
        <v/>
      </c>
      <c r="E8" s="3"/>
      <c r="F8" s="247" t="s">
        <v>3</v>
      </c>
      <c r="G8" s="64" t="str">
        <f>IF(H8="-","-","1st")</f>
        <v>-</v>
      </c>
      <c r="H8" s="64" t="str">
        <f>IFERROR(INDEX(Poles!$B:$F,MATCH(J8,Poles!$F:$F,0),1),"-")</f>
        <v>-</v>
      </c>
      <c r="I8" s="64" t="str">
        <f>IFERROR(INDEX(Poles!$B:$F,MATCH(J8,Poles!$F:$F,0),2),"-")</f>
        <v>-</v>
      </c>
      <c r="J8" s="7" t="str">
        <f>IFERROR(SMALL($B$2:$B$300,L8),"-")</f>
        <v>-</v>
      </c>
      <c r="K8" s="153" t="str">
        <f>IF(T7&gt;0,T7,"")</f>
        <v/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0</v>
      </c>
      <c r="U8" s="152">
        <f t="shared" si="0"/>
        <v>0</v>
      </c>
      <c r="V8" s="152">
        <f t="shared" si="0"/>
        <v>0</v>
      </c>
      <c r="W8" s="17"/>
    </row>
    <row r="9" spans="1:23" ht="15.75">
      <c r="A9" s="3" t="str">
        <f>IFERROR(VLOOKUP(Poles!F9,$F$3:$G$5,2,TRUE),"")</f>
        <v/>
      </c>
      <c r="B9" s="7" t="str">
        <f>IFERROR(IF(A9=$B$1,Poles!F9,""),"")</f>
        <v/>
      </c>
      <c r="C9" s="7" t="str">
        <f>IFERROR(IF(A9=$C$1,Poles!F9,""),"")</f>
        <v/>
      </c>
      <c r="D9" s="7" t="str">
        <f>IFERROR(IF(A9=$D$1,Poles!F9,""),"")</f>
        <v/>
      </c>
      <c r="E9" s="3"/>
      <c r="F9" s="233"/>
      <c r="G9" s="16" t="str">
        <f>IF(H9="-","-","2nd")</f>
        <v>-</v>
      </c>
      <c r="H9" s="64" t="str">
        <f>IFERROR(INDEX(Poles!$B:$F,MATCH(J9,Poles!$F:$F,0),1),"-")</f>
        <v>-</v>
      </c>
      <c r="I9" s="64" t="str">
        <f>IFERROR(INDEX(Poles!$B:$F,MATCH(J9,Poles!$F:$F,0),2),"-")</f>
        <v>-</v>
      </c>
      <c r="J9" s="7" t="str">
        <f>IFERROR(SMALL($B$2:$B$300,L9),"-")</f>
        <v>-</v>
      </c>
      <c r="K9" s="153" t="str">
        <f>IF(T8&gt;0,T8,"")</f>
        <v/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/>
      </c>
      <c r="B10" s="7" t="str">
        <f>IFERROR(IF(A10=$B$1,Poles!F10,""),"")</f>
        <v/>
      </c>
      <c r="C10" s="7" t="str">
        <f>IFERROR(IF(A10=$C$1,Poles!F10,""),"")</f>
        <v/>
      </c>
      <c r="D10" s="7" t="str">
        <f>IFERROR(IF(A10=$D$1,Poles!F10,""),"")</f>
        <v/>
      </c>
      <c r="E10" s="3"/>
      <c r="F10" s="233"/>
      <c r="G10" s="16" t="str">
        <f>IF(H10="-","-","3rd")</f>
        <v>-</v>
      </c>
      <c r="H10" s="64" t="str">
        <f>IFERROR(INDEX(Poles!$B:$F,MATCH(J10,Poles!$F:$F,0),1),"-")</f>
        <v>-</v>
      </c>
      <c r="I10" s="64" t="str">
        <f>IFERROR(INDEX(Poles!$B:$F,MATCH(J10,Poles!$F:$F,0),2),"-")</f>
        <v>-</v>
      </c>
      <c r="J10" s="7" t="str">
        <f>IFERROR(SMALL($B$2:$B$300,L10),"-")</f>
        <v>-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/>
      </c>
      <c r="B11" s="7" t="str">
        <f>IFERROR(IF(A11=$B$1,Poles!F11,""),"")</f>
        <v/>
      </c>
      <c r="C11" s="7" t="str">
        <f>IFERROR(IF(A11=$C$1,Poles!F11,""),"")</f>
        <v/>
      </c>
      <c r="D11" s="7" t="str">
        <f>IFERROR(IF(A11=$D$1,Poles!F11,""),"")</f>
        <v/>
      </c>
      <c r="E11" s="3"/>
      <c r="F11" s="233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33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0</v>
      </c>
      <c r="U12" s="151">
        <f>U5*$R$15</f>
        <v>0</v>
      </c>
      <c r="V12" s="151">
        <f>V5*$R$15</f>
        <v>0</v>
      </c>
      <c r="W12" s="17"/>
    </row>
    <row r="13" spans="1:23" ht="15.75">
      <c r="A13" s="3" t="str">
        <f>IFERROR(VLOOKUP(Poles!F13,$F$3:$G$5,2,TRUE),"")</f>
        <v/>
      </c>
      <c r="B13" s="7" t="str">
        <f>IFERROR(IF(A13=$B$1,Poles!F13,""),"")</f>
        <v/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4"/>
      <c r="O13" s="234" t="s">
        <v>75</v>
      </c>
      <c r="P13" s="234"/>
      <c r="Q13" s="234"/>
      <c r="R13" s="17">
        <f>Poles!J9</f>
        <v>0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/>
      </c>
      <c r="B14" s="7" t="str">
        <f>IFERROR(IF(A14=$B$1,Poles!F14,""),"")</f>
        <v/>
      </c>
      <c r="C14" s="7" t="str">
        <f>IFERROR(IF(A14=$C$1,Poles!F14,""),"")</f>
        <v/>
      </c>
      <c r="D14" s="7" t="str">
        <f>IFERROR(IF(A14=$D$1,Poles!F14,""),"")</f>
        <v/>
      </c>
      <c r="E14" s="3"/>
      <c r="F14" s="233" t="s">
        <v>4</v>
      </c>
      <c r="G14" s="16" t="str">
        <f>IF(H14="-","-","1st")</f>
        <v>-</v>
      </c>
      <c r="H14" s="16" t="str">
        <f>IFERROR(INDEX(Poles!B:F,MATCH(J14,Poles!F:F,0),1),"-")</f>
        <v>-</v>
      </c>
      <c r="I14" s="16" t="str">
        <f>IFERROR(INDEX(Poles!B:F,MATCH(J14,Poles!F:F,0),2),"-")</f>
        <v>-</v>
      </c>
      <c r="J14" s="4" t="str">
        <f>IFERROR(SMALL($C$2:$C$300,L14),"-")</f>
        <v>-</v>
      </c>
      <c r="K14" s="154" t="str">
        <f>IF(U7&gt;0,U7,"")</f>
        <v/>
      </c>
      <c r="L14">
        <v>1</v>
      </c>
      <c r="O14" s="234" t="s">
        <v>76</v>
      </c>
      <c r="P14" s="234"/>
      <c r="Q14" s="234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33"/>
      <c r="G15" s="16" t="str">
        <f>IF(H15="-","-","2nd")</f>
        <v>-</v>
      </c>
      <c r="H15" s="16" t="str">
        <f>IFERROR(INDEX(Poles!B:F,MATCH(J15,Poles!F:F,0),1),"-")</f>
        <v>-</v>
      </c>
      <c r="I15" s="16" t="str">
        <f>IFERROR(INDEX(Poles!B:F,MATCH(J15,Poles!F:F,0),2),"-")</f>
        <v>-</v>
      </c>
      <c r="J15" s="4" t="str">
        <f>IFERROR(SMALL($C$2:$C$300,L15),"-")</f>
        <v>-</v>
      </c>
      <c r="K15" s="154" t="str">
        <f>IF(U8&gt;0,U8,"")</f>
        <v/>
      </c>
      <c r="L15">
        <v>2</v>
      </c>
      <c r="O15" s="234" t="s">
        <v>79</v>
      </c>
      <c r="P15" s="234"/>
      <c r="Q15" s="234"/>
      <c r="R15" s="151">
        <f>(R13*R14)+Poles!J3</f>
        <v>0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33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4" t="str">
        <f>IF(U9&gt;0,U9,"")</f>
        <v/>
      </c>
      <c r="L16">
        <v>3</v>
      </c>
      <c r="O16" s="234" t="s">
        <v>10</v>
      </c>
      <c r="P16" s="234"/>
      <c r="Q16" s="234"/>
      <c r="R16" s="151">
        <f>R15*W5</f>
        <v>0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33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33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33" t="s">
        <v>5</v>
      </c>
      <c r="G20" s="16" t="str">
        <f>IF(H20="-","-","1st")</f>
        <v>-</v>
      </c>
      <c r="H20" s="16" t="str">
        <f>IFERROR(INDEX(Poles!B:F,MATCH(J20,Poles!F:F,0),1),"-")</f>
        <v>-</v>
      </c>
      <c r="I20" s="16" t="str">
        <f>IFERROR(INDEX(Poles!B:F,MATCH(J20,Poles!F:F,0),2),"-")</f>
        <v>-</v>
      </c>
      <c r="J20" s="4" t="str">
        <f>IFERROR(IF(SMALL($D$2:$D$300,L20)&lt;900,SMALL($D$2:$D$300,L20),"-"),"-")</f>
        <v>-</v>
      </c>
      <c r="K20" s="154" t="str">
        <f>IF(V7&gt;0,V7,"")</f>
        <v/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33"/>
      <c r="G21" s="16" t="str">
        <f>IF(H21="-","-","2nd")</f>
        <v>-</v>
      </c>
      <c r="H21" s="16" t="str">
        <f>IFERROR(INDEX(Poles!B:F,MATCH(J21,Poles!F:F,0),1),"-")</f>
        <v>-</v>
      </c>
      <c r="I21" s="16" t="str">
        <f>IFERROR(INDEX(Poles!B:F,MATCH(J21,Poles!F:F,0),2),"-")</f>
        <v>-</v>
      </c>
      <c r="J21" s="4" t="str">
        <f>IFERROR(IF(SMALL($D$2:$D$300,L21)&lt;900,SMALL($D$2:$D$300,L21),"-"),"-")</f>
        <v>-</v>
      </c>
      <c r="K21" s="154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33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33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38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workbookViewId="0">
      <pane ySplit="2" topLeftCell="A33" activePane="bottomLeft" state="frozen"/>
      <selection pane="bottomLeft" activeCell="E47" sqref="E47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5703125" style="17" hidden="1" customWidth="1"/>
    <col min="11" max="11" width="13.7109375" style="17" hidden="1" customWidth="1"/>
    <col min="12" max="12" width="2.140625" style="17" hidden="1" customWidth="1"/>
    <col min="13" max="13" width="8.7109375" style="110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hidden="1" customWidth="1"/>
    <col min="19" max="19" width="9.42578125" style="17" hidden="1" customWidth="1"/>
    <col min="20" max="20" width="8.140625" style="17" hidden="1" customWidth="1"/>
    <col min="21" max="21" width="8.85546875" style="17" hidden="1" customWidth="1"/>
    <col min="22" max="22" width="9.42578125" style="17" hidden="1" customWidth="1"/>
    <col min="23" max="40" width="9.140625" style="17" customWidth="1"/>
    <col min="41" max="16384" width="9.140625" style="17"/>
  </cols>
  <sheetData>
    <row r="1" spans="1:22" ht="15.75" customHeight="1">
      <c r="A1" s="215" t="s">
        <v>7</v>
      </c>
      <c r="B1" s="216"/>
      <c r="C1" s="216"/>
      <c r="D1" s="216"/>
      <c r="E1" s="216"/>
      <c r="F1" s="217"/>
      <c r="G1" s="211" t="s">
        <v>19</v>
      </c>
      <c r="H1" s="213" t="s">
        <v>1</v>
      </c>
    </row>
    <row r="2" spans="1:22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127" t="s">
        <v>16</v>
      </c>
      <c r="G2" s="212"/>
      <c r="H2" s="214"/>
      <c r="J2" s="24" t="s">
        <v>20</v>
      </c>
      <c r="K2" s="24" t="s">
        <v>21</v>
      </c>
      <c r="L2" s="24" t="s">
        <v>22</v>
      </c>
      <c r="M2" s="116" t="s">
        <v>73</v>
      </c>
      <c r="N2" s="24" t="s">
        <v>23</v>
      </c>
      <c r="O2" s="24" t="s">
        <v>74</v>
      </c>
      <c r="P2" s="175"/>
    </row>
    <row r="3" spans="1:22" ht="16.5" thickBot="1">
      <c r="A3" s="111"/>
      <c r="B3" s="106"/>
      <c r="C3" s="106">
        <v>3</v>
      </c>
      <c r="D3" s="106"/>
      <c r="E3" s="106">
        <v>3</v>
      </c>
      <c r="F3" s="177"/>
      <c r="G3" s="112" t="s">
        <v>86</v>
      </c>
      <c r="H3" s="113" t="s">
        <v>87</v>
      </c>
      <c r="I3" s="17">
        <v>1.0000000000000001E-9</v>
      </c>
      <c r="J3" s="17">
        <f>IF(C3="yco",1000+I3,IF((C3+$I3)&lt;1,"",C3+$I3))</f>
        <v>3.0000000010000001</v>
      </c>
      <c r="K3" s="17">
        <f>IF(E3="co",1000+I3,IF(E3="yco",2000+I3,IF((E3+$I3)&lt;1,"",E3+$I3)))</f>
        <v>3.0000000010000001</v>
      </c>
      <c r="L3" s="17" t="str">
        <f>IF((F3+$I3)&lt;1,"",F3+$I3)</f>
        <v/>
      </c>
      <c r="M3" s="110" t="str">
        <f>IF(B3="oco",1000+I3,IF((B3+$I3)&lt;1,"",B3+$I3))</f>
        <v/>
      </c>
      <c r="N3" s="110" t="str">
        <f t="shared" ref="N3:N34" si="0">IF((A3+$I3)&lt;1,"",A3+$I3)</f>
        <v/>
      </c>
      <c r="O3" s="110" t="str">
        <f>IF((D3+$I3)&lt;1,"",D3+$I3)</f>
        <v/>
      </c>
      <c r="P3" s="176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5"/>
      <c r="C4" s="105">
        <v>1</v>
      </c>
      <c r="D4" s="105"/>
      <c r="E4" s="105">
        <v>77</v>
      </c>
      <c r="F4" s="107"/>
      <c r="G4" s="95" t="s">
        <v>88</v>
      </c>
      <c r="H4" s="32" t="s">
        <v>162</v>
      </c>
      <c r="I4" s="17">
        <v>2.0000000000000001E-9</v>
      </c>
      <c r="J4" s="17">
        <f>IF(C4="yco",1000+I4,IF((C4+$I4)&lt;1,"",C4+$I4))</f>
        <v>1.0000000019999999</v>
      </c>
      <c r="K4" s="17">
        <f t="shared" ref="K4:K67" si="1">IF(E4="co",1000+I4,IF(E4="yco",2000+I4,IF((E4+$I4)&lt;1,"",E4+$I4)))</f>
        <v>77.000000001999993</v>
      </c>
      <c r="L4" s="17" t="str">
        <f t="shared" ref="L4:L67" si="2">IF((F4+$I4)&lt;1,"",F4+$I4)</f>
        <v/>
      </c>
      <c r="M4" s="110" t="str">
        <f>IF(B4="oco",1000+I4,IF((B4+$I4)&lt;1,"",B4+$I4))</f>
        <v/>
      </c>
      <c r="N4" s="110" t="str">
        <f t="shared" si="0"/>
        <v/>
      </c>
      <c r="O4" s="110" t="str">
        <f t="shared" ref="O4:O67" si="3">IF((D4+$I4)&lt;1,"",D4+$I4)</f>
        <v/>
      </c>
      <c r="P4" s="176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8" t="s">
        <v>84</v>
      </c>
      <c r="S4" s="219"/>
      <c r="T4" s="219"/>
      <c r="U4" s="219"/>
      <c r="V4" s="220"/>
    </row>
    <row r="5" spans="1:22" ht="16.5" thickBot="1">
      <c r="A5" s="31"/>
      <c r="B5" s="105"/>
      <c r="C5" s="105">
        <v>77</v>
      </c>
      <c r="D5" s="105"/>
      <c r="E5" s="105">
        <v>1</v>
      </c>
      <c r="F5" s="107"/>
      <c r="G5" s="95" t="s">
        <v>88</v>
      </c>
      <c r="H5" s="32" t="s">
        <v>163</v>
      </c>
      <c r="I5" s="17">
        <v>3E-9</v>
      </c>
      <c r="J5" s="17">
        <f>IF(C5="yco",1000+I5,IF((C5+$I5)&lt;1,"",C5+$I5))</f>
        <v>77.000000002999997</v>
      </c>
      <c r="K5" s="17">
        <f t="shared" si="1"/>
        <v>1.000000003</v>
      </c>
      <c r="L5" s="17" t="str">
        <f t="shared" si="2"/>
        <v/>
      </c>
      <c r="M5" s="110" t="str">
        <f t="shared" ref="M5:M68" si="4">IF(B5="oco",1000+I5,IF((B5+$I5)&lt;1,"",B5+$I5))</f>
        <v/>
      </c>
      <c r="N5" s="110" t="str">
        <f t="shared" si="0"/>
        <v/>
      </c>
      <c r="O5" s="110" t="str">
        <f t="shared" si="3"/>
        <v/>
      </c>
      <c r="P5" s="176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21"/>
      <c r="S5" s="222"/>
      <c r="T5" s="222"/>
      <c r="U5" s="222"/>
      <c r="V5" s="223"/>
    </row>
    <row r="6" spans="1:22" ht="15.75" customHeight="1">
      <c r="A6" s="31"/>
      <c r="B6" s="105"/>
      <c r="C6" s="105">
        <v>53</v>
      </c>
      <c r="D6" s="105"/>
      <c r="E6" s="105">
        <v>53</v>
      </c>
      <c r="F6" s="107"/>
      <c r="G6" s="95" t="s">
        <v>89</v>
      </c>
      <c r="H6" s="32" t="s">
        <v>90</v>
      </c>
      <c r="I6" s="17">
        <v>4.0000000000000002E-9</v>
      </c>
      <c r="J6" s="183">
        <f>IF(C6="yco",1000+I6,IF((C6+$I6)&lt;1,"",C6+$I6))</f>
        <v>53.000000004</v>
      </c>
      <c r="K6" s="17">
        <f t="shared" si="1"/>
        <v>53.000000004</v>
      </c>
      <c r="L6" s="17" t="str">
        <f t="shared" si="2"/>
        <v/>
      </c>
      <c r="M6" s="110" t="str">
        <f t="shared" si="4"/>
        <v/>
      </c>
      <c r="N6" s="110" t="str">
        <f t="shared" si="0"/>
        <v/>
      </c>
      <c r="O6" s="110" t="str">
        <f t="shared" si="3"/>
        <v/>
      </c>
      <c r="P6" s="176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 s="218" t="s">
        <v>82</v>
      </c>
      <c r="S6" s="219"/>
      <c r="T6" s="219"/>
      <c r="U6" s="219"/>
      <c r="V6" s="220"/>
    </row>
    <row r="7" spans="1:22" ht="16.5" thickBot="1">
      <c r="A7" s="31"/>
      <c r="B7" s="178"/>
      <c r="C7" s="105">
        <v>9</v>
      </c>
      <c r="D7" s="105"/>
      <c r="E7" s="105">
        <v>9</v>
      </c>
      <c r="F7" s="107"/>
      <c r="G7" s="95" t="s">
        <v>164</v>
      </c>
      <c r="H7" s="32" t="s">
        <v>165</v>
      </c>
      <c r="I7" s="17">
        <v>5.0000000000000001E-9</v>
      </c>
      <c r="J7" s="17">
        <f t="shared" ref="J7:J68" si="5">IF(C7="yco",1000+I7,IF((C7+$I7)&lt;1,"",C7+$I7))</f>
        <v>9.0000000050000004</v>
      </c>
      <c r="K7" s="17">
        <f t="shared" si="1"/>
        <v>9.0000000050000004</v>
      </c>
      <c r="L7" s="17" t="str">
        <f t="shared" si="2"/>
        <v/>
      </c>
      <c r="M7" s="110" t="str">
        <f>IF(B7="oco",1000+I7,IF((B7+$I7)&lt;1,"",B7+$I7))</f>
        <v/>
      </c>
      <c r="N7" s="110" t="str">
        <f t="shared" si="0"/>
        <v/>
      </c>
      <c r="O7" s="110" t="str">
        <f t="shared" si="3"/>
        <v/>
      </c>
      <c r="P7" s="176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 s="221"/>
      <c r="S7" s="222"/>
      <c r="T7" s="222"/>
      <c r="U7" s="222"/>
      <c r="V7" s="223"/>
    </row>
    <row r="8" spans="1:22" ht="15.75" customHeight="1">
      <c r="A8" s="31"/>
      <c r="B8" s="105"/>
      <c r="C8" s="105">
        <v>2</v>
      </c>
      <c r="D8" s="105"/>
      <c r="E8" s="105"/>
      <c r="F8" s="107"/>
      <c r="G8" s="95" t="s">
        <v>91</v>
      </c>
      <c r="H8" s="32" t="s">
        <v>92</v>
      </c>
      <c r="I8" s="17">
        <v>6E-9</v>
      </c>
      <c r="J8" s="17">
        <f t="shared" si="5"/>
        <v>2.0000000060000001</v>
      </c>
      <c r="K8" s="17" t="str">
        <f t="shared" si="1"/>
        <v/>
      </c>
      <c r="L8" s="17" t="str">
        <f t="shared" si="2"/>
        <v/>
      </c>
      <c r="M8" s="110" t="str">
        <f t="shared" si="4"/>
        <v/>
      </c>
      <c r="N8" s="110" t="str">
        <f t="shared" si="0"/>
        <v/>
      </c>
      <c r="O8" s="110" t="str">
        <f t="shared" si="3"/>
        <v/>
      </c>
      <c r="P8" s="176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 s="205" t="s">
        <v>83</v>
      </c>
      <c r="S8" s="206"/>
      <c r="T8" s="206"/>
      <c r="U8" s="206"/>
      <c r="V8" s="207"/>
    </row>
    <row r="9" spans="1:22" ht="16.5" thickBot="1">
      <c r="A9" s="31"/>
      <c r="B9" s="105"/>
      <c r="C9" s="105">
        <v>22</v>
      </c>
      <c r="D9" s="105"/>
      <c r="E9" s="105">
        <v>22</v>
      </c>
      <c r="F9" s="107"/>
      <c r="G9" s="95" t="s">
        <v>93</v>
      </c>
      <c r="H9" s="32" t="s">
        <v>94</v>
      </c>
      <c r="I9" s="17">
        <v>6.9999999999999998E-9</v>
      </c>
      <c r="J9" s="17">
        <f t="shared" si="5"/>
        <v>22.000000007000001</v>
      </c>
      <c r="K9" s="17">
        <f t="shared" si="1"/>
        <v>22.000000007000001</v>
      </c>
      <c r="L9" s="17" t="str">
        <f t="shared" si="2"/>
        <v/>
      </c>
      <c r="M9" s="110" t="str">
        <f>IF(B9="oco",1000+I9,IF((B9+$I9)&lt;1,"",B9+$I9))</f>
        <v/>
      </c>
      <c r="N9" s="110" t="str">
        <f t="shared" si="0"/>
        <v/>
      </c>
      <c r="O9" s="110" t="str">
        <f t="shared" si="3"/>
        <v/>
      </c>
      <c r="P9" s="176" t="str">
        <f t="shared" si="6"/>
        <v/>
      </c>
      <c r="R9" s="208"/>
      <c r="S9" s="209"/>
      <c r="T9" s="209"/>
      <c r="U9" s="209"/>
      <c r="V9" s="210"/>
    </row>
    <row r="10" spans="1:22">
      <c r="A10" s="31"/>
      <c r="B10" s="105"/>
      <c r="C10" s="105">
        <v>63</v>
      </c>
      <c r="D10" s="105"/>
      <c r="E10" s="105">
        <v>63</v>
      </c>
      <c r="F10" s="107"/>
      <c r="G10" s="95" t="s">
        <v>95</v>
      </c>
      <c r="H10" s="32" t="s">
        <v>96</v>
      </c>
      <c r="I10" s="17">
        <v>8.0000000000000005E-9</v>
      </c>
      <c r="J10" s="17">
        <f t="shared" si="5"/>
        <v>63.000000008000001</v>
      </c>
      <c r="K10" s="17">
        <f t="shared" si="1"/>
        <v>63.000000008000001</v>
      </c>
      <c r="L10" s="17" t="str">
        <f t="shared" si="2"/>
        <v/>
      </c>
      <c r="M10" s="110" t="str">
        <f t="shared" si="4"/>
        <v/>
      </c>
      <c r="N10" s="110" t="str">
        <f t="shared" si="0"/>
        <v/>
      </c>
      <c r="O10" s="110" t="str">
        <f t="shared" si="3"/>
        <v/>
      </c>
      <c r="P10" s="176" t="str">
        <f t="shared" si="6"/>
        <v/>
      </c>
    </row>
    <row r="11" spans="1:22">
      <c r="A11" s="31"/>
      <c r="B11" s="105"/>
      <c r="C11" s="105">
        <v>5</v>
      </c>
      <c r="D11" s="105"/>
      <c r="E11" s="105">
        <v>5</v>
      </c>
      <c r="F11" s="107"/>
      <c r="G11" s="95" t="s">
        <v>97</v>
      </c>
      <c r="H11" s="32" t="s">
        <v>98</v>
      </c>
      <c r="I11" s="17">
        <v>8.9999999999999995E-9</v>
      </c>
      <c r="J11" s="17">
        <f t="shared" si="5"/>
        <v>5.0000000089999999</v>
      </c>
      <c r="K11" s="17">
        <f t="shared" si="1"/>
        <v>5.0000000089999999</v>
      </c>
      <c r="L11" s="17" t="str">
        <f t="shared" si="2"/>
        <v/>
      </c>
      <c r="M11" s="110" t="str">
        <f t="shared" si="4"/>
        <v/>
      </c>
      <c r="N11" s="110" t="str">
        <f t="shared" si="0"/>
        <v/>
      </c>
      <c r="O11" s="110" t="str">
        <f t="shared" si="3"/>
        <v/>
      </c>
      <c r="P11" s="176" t="str">
        <f t="shared" si="6"/>
        <v/>
      </c>
    </row>
    <row r="12" spans="1:22" ht="15.75" customHeight="1">
      <c r="A12" s="31"/>
      <c r="B12" s="105"/>
      <c r="C12" s="105">
        <v>21</v>
      </c>
      <c r="D12" s="105"/>
      <c r="E12" s="105">
        <v>21</v>
      </c>
      <c r="F12" s="107"/>
      <c r="G12" s="95" t="s">
        <v>99</v>
      </c>
      <c r="H12" s="32" t="s">
        <v>100</v>
      </c>
      <c r="I12" s="17">
        <v>1E-8</v>
      </c>
      <c r="J12" s="17">
        <f t="shared" si="5"/>
        <v>21.000000010000001</v>
      </c>
      <c r="K12" s="17">
        <f t="shared" si="1"/>
        <v>21.000000010000001</v>
      </c>
      <c r="L12" s="17" t="str">
        <f t="shared" si="2"/>
        <v/>
      </c>
      <c r="M12" s="110" t="str">
        <f t="shared" si="4"/>
        <v/>
      </c>
      <c r="N12" s="110" t="str">
        <f t="shared" si="0"/>
        <v/>
      </c>
      <c r="O12" s="110" t="str">
        <f t="shared" si="3"/>
        <v/>
      </c>
      <c r="P12" s="176" t="str">
        <f t="shared" si="6"/>
        <v/>
      </c>
    </row>
    <row r="13" spans="1:22">
      <c r="A13" s="31"/>
      <c r="B13" s="105"/>
      <c r="C13" s="105">
        <v>8</v>
      </c>
      <c r="D13" s="105"/>
      <c r="E13" s="105"/>
      <c r="F13" s="107"/>
      <c r="G13" s="95" t="s">
        <v>101</v>
      </c>
      <c r="H13" s="32" t="s">
        <v>102</v>
      </c>
      <c r="I13" s="17">
        <v>1.0999999999999999E-8</v>
      </c>
      <c r="J13" s="17">
        <f t="shared" si="5"/>
        <v>8.0000000109999991</v>
      </c>
      <c r="K13" s="17" t="str">
        <f t="shared" si="1"/>
        <v/>
      </c>
      <c r="L13" s="17" t="str">
        <f t="shared" si="2"/>
        <v/>
      </c>
      <c r="M13" s="110" t="str">
        <f t="shared" si="4"/>
        <v/>
      </c>
      <c r="N13" s="110" t="str">
        <f t="shared" si="0"/>
        <v/>
      </c>
      <c r="O13" s="110" t="str">
        <f t="shared" si="3"/>
        <v/>
      </c>
      <c r="P13" s="176" t="str">
        <f t="shared" si="6"/>
        <v/>
      </c>
    </row>
    <row r="14" spans="1:22">
      <c r="A14" s="31"/>
      <c r="B14" s="105"/>
      <c r="C14" s="105">
        <v>44</v>
      </c>
      <c r="D14" s="105"/>
      <c r="E14" s="105"/>
      <c r="F14" s="107"/>
      <c r="G14" s="95" t="s">
        <v>101</v>
      </c>
      <c r="H14" s="32" t="s">
        <v>103</v>
      </c>
      <c r="I14" s="17">
        <v>1.2E-8</v>
      </c>
      <c r="J14" s="17">
        <f t="shared" si="5"/>
        <v>44.000000012000001</v>
      </c>
      <c r="K14" s="17" t="str">
        <f t="shared" si="1"/>
        <v/>
      </c>
      <c r="L14" s="17" t="str">
        <f t="shared" si="2"/>
        <v/>
      </c>
      <c r="M14" s="110" t="str">
        <f t="shared" si="4"/>
        <v/>
      </c>
      <c r="N14" s="110" t="str">
        <f t="shared" si="0"/>
        <v/>
      </c>
      <c r="O14" s="110" t="str">
        <f t="shared" si="3"/>
        <v/>
      </c>
      <c r="P14" s="176" t="str">
        <f t="shared" si="6"/>
        <v/>
      </c>
    </row>
    <row r="15" spans="1:22">
      <c r="A15" s="31"/>
      <c r="B15" s="105"/>
      <c r="C15" s="105">
        <v>13</v>
      </c>
      <c r="D15" s="105"/>
      <c r="E15" s="105"/>
      <c r="F15" s="107"/>
      <c r="G15" s="95" t="s">
        <v>104</v>
      </c>
      <c r="H15" s="32" t="s">
        <v>105</v>
      </c>
      <c r="I15" s="17">
        <v>1.3000000000000001E-8</v>
      </c>
      <c r="J15" s="17">
        <f t="shared" si="5"/>
        <v>13.000000012999999</v>
      </c>
      <c r="K15" s="17" t="str">
        <f t="shared" si="1"/>
        <v/>
      </c>
      <c r="L15" s="17" t="str">
        <f t="shared" si="2"/>
        <v/>
      </c>
      <c r="M15" s="110" t="str">
        <f t="shared" si="4"/>
        <v/>
      </c>
      <c r="N15" s="110" t="str">
        <f t="shared" si="0"/>
        <v/>
      </c>
      <c r="O15" s="110" t="str">
        <f t="shared" si="3"/>
        <v/>
      </c>
      <c r="P15" s="176" t="str">
        <f t="shared" si="6"/>
        <v/>
      </c>
    </row>
    <row r="16" spans="1:22">
      <c r="A16" s="31"/>
      <c r="B16" s="105"/>
      <c r="C16" s="105">
        <v>23</v>
      </c>
      <c r="D16" s="105"/>
      <c r="E16" s="105">
        <v>23</v>
      </c>
      <c r="F16" s="107"/>
      <c r="G16" s="95" t="s">
        <v>106</v>
      </c>
      <c r="H16" s="32" t="s">
        <v>107</v>
      </c>
      <c r="I16" s="17">
        <v>1.4E-8</v>
      </c>
      <c r="J16" s="17">
        <f t="shared" si="5"/>
        <v>23.000000014000001</v>
      </c>
      <c r="K16" s="17">
        <f t="shared" si="1"/>
        <v>23.000000014000001</v>
      </c>
      <c r="L16" s="17" t="str">
        <f t="shared" si="2"/>
        <v/>
      </c>
      <c r="M16" s="110" t="str">
        <f t="shared" si="4"/>
        <v/>
      </c>
      <c r="N16" s="110" t="str">
        <f t="shared" si="0"/>
        <v/>
      </c>
      <c r="O16" s="110" t="str">
        <f t="shared" si="3"/>
        <v/>
      </c>
      <c r="P16" s="176" t="str">
        <f t="shared" si="6"/>
        <v/>
      </c>
    </row>
    <row r="17" spans="1:16">
      <c r="A17" s="31"/>
      <c r="B17" s="105"/>
      <c r="C17" s="105">
        <v>60</v>
      </c>
      <c r="D17" s="105"/>
      <c r="E17" s="105">
        <v>60</v>
      </c>
      <c r="F17" s="107"/>
      <c r="G17" s="95" t="s">
        <v>108</v>
      </c>
      <c r="H17" s="32" t="s">
        <v>109</v>
      </c>
      <c r="I17" s="17">
        <v>1.4999999999999999E-8</v>
      </c>
      <c r="J17" s="17">
        <f t="shared" si="5"/>
        <v>60.000000014999998</v>
      </c>
      <c r="K17" s="17">
        <f t="shared" si="1"/>
        <v>60.000000014999998</v>
      </c>
      <c r="L17" s="17" t="str">
        <f t="shared" si="2"/>
        <v/>
      </c>
      <c r="M17" s="110" t="str">
        <f t="shared" si="4"/>
        <v/>
      </c>
      <c r="N17" s="110" t="str">
        <f t="shared" si="0"/>
        <v/>
      </c>
      <c r="O17" s="110" t="str">
        <f t="shared" si="3"/>
        <v/>
      </c>
      <c r="P17" s="176" t="str">
        <f t="shared" si="6"/>
        <v/>
      </c>
    </row>
    <row r="18" spans="1:16">
      <c r="A18" s="31"/>
      <c r="B18" s="105"/>
      <c r="C18" s="105">
        <v>27</v>
      </c>
      <c r="D18" s="105"/>
      <c r="E18" s="105">
        <v>27</v>
      </c>
      <c r="F18" s="107"/>
      <c r="G18" s="95" t="s">
        <v>110</v>
      </c>
      <c r="H18" s="32" t="s">
        <v>111</v>
      </c>
      <c r="I18" s="17">
        <v>1.6000000000000001E-8</v>
      </c>
      <c r="J18" s="17">
        <f t="shared" si="5"/>
        <v>27.000000016000001</v>
      </c>
      <c r="K18" s="17">
        <f t="shared" si="1"/>
        <v>27.000000016000001</v>
      </c>
      <c r="L18" s="17" t="str">
        <f t="shared" si="2"/>
        <v/>
      </c>
      <c r="M18" s="110" t="str">
        <f t="shared" si="4"/>
        <v/>
      </c>
      <c r="N18" s="110" t="str">
        <f t="shared" si="0"/>
        <v/>
      </c>
      <c r="O18" s="110" t="str">
        <f t="shared" si="3"/>
        <v/>
      </c>
      <c r="P18" s="176" t="str">
        <f t="shared" si="6"/>
        <v/>
      </c>
    </row>
    <row r="19" spans="1:16">
      <c r="A19" s="31"/>
      <c r="B19" s="105"/>
      <c r="C19" s="105">
        <v>17</v>
      </c>
      <c r="D19" s="105"/>
      <c r="E19" s="105">
        <v>17</v>
      </c>
      <c r="F19" s="107"/>
      <c r="G19" s="95" t="s">
        <v>112</v>
      </c>
      <c r="H19" s="32" t="s">
        <v>113</v>
      </c>
      <c r="I19" s="17">
        <v>1.7E-8</v>
      </c>
      <c r="J19" s="17">
        <f t="shared" si="5"/>
        <v>17.000000017000001</v>
      </c>
      <c r="K19" s="17">
        <f t="shared" si="1"/>
        <v>17.000000017000001</v>
      </c>
      <c r="L19" s="17" t="str">
        <f t="shared" si="2"/>
        <v/>
      </c>
      <c r="M19" s="110" t="str">
        <f t="shared" si="4"/>
        <v/>
      </c>
      <c r="N19" s="110" t="str">
        <f t="shared" si="0"/>
        <v/>
      </c>
      <c r="O19" s="110" t="str">
        <f t="shared" si="3"/>
        <v/>
      </c>
      <c r="P19" s="176" t="str">
        <f t="shared" si="6"/>
        <v/>
      </c>
    </row>
    <row r="20" spans="1:16">
      <c r="A20" s="31"/>
      <c r="B20" s="105"/>
      <c r="C20" s="105">
        <v>29</v>
      </c>
      <c r="D20" s="105"/>
      <c r="E20" s="105">
        <v>29</v>
      </c>
      <c r="F20" s="107"/>
      <c r="G20" s="95" t="s">
        <v>114</v>
      </c>
      <c r="H20" s="32" t="s">
        <v>115</v>
      </c>
      <c r="I20" s="17">
        <v>1.7999999999999999E-8</v>
      </c>
      <c r="J20" s="17">
        <f t="shared" si="5"/>
        <v>29.000000018000001</v>
      </c>
      <c r="K20" s="17">
        <f t="shared" si="1"/>
        <v>29.000000018000001</v>
      </c>
      <c r="L20" s="17" t="str">
        <f t="shared" si="2"/>
        <v/>
      </c>
      <c r="M20" s="110" t="str">
        <f t="shared" si="4"/>
        <v/>
      </c>
      <c r="N20" s="110" t="str">
        <f t="shared" si="0"/>
        <v/>
      </c>
      <c r="O20" s="110" t="str">
        <f t="shared" si="3"/>
        <v/>
      </c>
      <c r="P20" s="176" t="str">
        <f t="shared" si="6"/>
        <v/>
      </c>
    </row>
    <row r="21" spans="1:16">
      <c r="A21" s="31"/>
      <c r="B21" s="105"/>
      <c r="C21" s="105">
        <v>7</v>
      </c>
      <c r="D21" s="105"/>
      <c r="E21" s="105"/>
      <c r="F21" s="107"/>
      <c r="G21" s="95" t="s">
        <v>116</v>
      </c>
      <c r="H21" s="32" t="s">
        <v>117</v>
      </c>
      <c r="I21" s="17">
        <v>1.9000000000000001E-8</v>
      </c>
      <c r="J21" s="17">
        <f t="shared" si="5"/>
        <v>7.0000000189999998</v>
      </c>
      <c r="K21" s="17" t="str">
        <f t="shared" si="1"/>
        <v/>
      </c>
      <c r="L21" s="17" t="str">
        <f t="shared" si="2"/>
        <v/>
      </c>
      <c r="M21" s="110" t="str">
        <f t="shared" si="4"/>
        <v/>
      </c>
      <c r="N21" s="110" t="str">
        <f t="shared" si="0"/>
        <v/>
      </c>
      <c r="O21" s="110" t="str">
        <f t="shared" si="3"/>
        <v/>
      </c>
      <c r="P21" s="176" t="str">
        <f t="shared" si="6"/>
        <v/>
      </c>
    </row>
    <row r="22" spans="1:16">
      <c r="A22" s="31"/>
      <c r="B22" s="105"/>
      <c r="C22" s="105">
        <v>59</v>
      </c>
      <c r="D22" s="105"/>
      <c r="E22" s="105"/>
      <c r="F22" s="107"/>
      <c r="G22" s="95" t="s">
        <v>116</v>
      </c>
      <c r="H22" s="32" t="s">
        <v>118</v>
      </c>
      <c r="I22" s="17">
        <v>2E-8</v>
      </c>
      <c r="J22" s="17">
        <f t="shared" si="5"/>
        <v>59.000000020000002</v>
      </c>
      <c r="K22" s="17" t="str">
        <f t="shared" si="1"/>
        <v/>
      </c>
      <c r="L22" s="17" t="str">
        <f t="shared" si="2"/>
        <v/>
      </c>
      <c r="M22" s="110" t="str">
        <f t="shared" si="4"/>
        <v/>
      </c>
      <c r="N22" s="110" t="str">
        <f t="shared" si="0"/>
        <v/>
      </c>
      <c r="O22" s="110" t="str">
        <f t="shared" si="3"/>
        <v/>
      </c>
      <c r="P22" s="176" t="str">
        <f t="shared" si="6"/>
        <v/>
      </c>
    </row>
    <row r="23" spans="1:16">
      <c r="A23" s="31"/>
      <c r="B23" s="105"/>
      <c r="C23" s="105">
        <v>10</v>
      </c>
      <c r="D23" s="105"/>
      <c r="E23" s="105">
        <v>10</v>
      </c>
      <c r="F23" s="107"/>
      <c r="G23" s="95" t="s">
        <v>119</v>
      </c>
      <c r="H23" s="32" t="s">
        <v>120</v>
      </c>
      <c r="I23" s="17">
        <v>2.0999999999999999E-8</v>
      </c>
      <c r="J23" s="17">
        <f t="shared" si="5"/>
        <v>10.000000021</v>
      </c>
      <c r="K23" s="17">
        <f t="shared" si="1"/>
        <v>10.000000021</v>
      </c>
      <c r="L23" s="17" t="str">
        <f t="shared" si="2"/>
        <v/>
      </c>
      <c r="M23" s="110" t="str">
        <f t="shared" si="4"/>
        <v/>
      </c>
      <c r="N23" s="110" t="str">
        <f t="shared" si="0"/>
        <v/>
      </c>
      <c r="O23" s="110" t="str">
        <f t="shared" si="3"/>
        <v/>
      </c>
      <c r="P23" s="176" t="str">
        <f t="shared" si="6"/>
        <v/>
      </c>
    </row>
    <row r="24" spans="1:16">
      <c r="A24" s="31"/>
      <c r="B24" s="105"/>
      <c r="C24" s="105">
        <v>30</v>
      </c>
      <c r="D24" s="105"/>
      <c r="E24" s="105">
        <v>30</v>
      </c>
      <c r="F24" s="107"/>
      <c r="G24" s="95" t="s">
        <v>121</v>
      </c>
      <c r="H24" s="32" t="s">
        <v>122</v>
      </c>
      <c r="I24" s="17">
        <v>2.1999999999999998E-8</v>
      </c>
      <c r="J24" s="17">
        <f t="shared" si="5"/>
        <v>30.000000021999998</v>
      </c>
      <c r="K24" s="17">
        <f t="shared" si="1"/>
        <v>30.000000021999998</v>
      </c>
      <c r="L24" s="17" t="str">
        <f t="shared" si="2"/>
        <v/>
      </c>
      <c r="M24" s="110" t="str">
        <f t="shared" si="4"/>
        <v/>
      </c>
      <c r="N24" s="110" t="str">
        <f t="shared" si="0"/>
        <v/>
      </c>
      <c r="O24" s="110" t="str">
        <f t="shared" si="3"/>
        <v/>
      </c>
      <c r="P24" s="176" t="str">
        <f t="shared" si="6"/>
        <v/>
      </c>
    </row>
    <row r="25" spans="1:16">
      <c r="A25" s="31"/>
      <c r="B25" s="105"/>
      <c r="C25" s="105">
        <v>20</v>
      </c>
      <c r="D25" s="105"/>
      <c r="E25" s="105">
        <v>200</v>
      </c>
      <c r="F25" s="107"/>
      <c r="G25" s="95" t="s">
        <v>123</v>
      </c>
      <c r="H25" s="32" t="s">
        <v>124</v>
      </c>
      <c r="I25" s="17">
        <v>2.3000000000000001E-8</v>
      </c>
      <c r="J25" s="17">
        <f t="shared" si="5"/>
        <v>20.000000022999998</v>
      </c>
      <c r="K25" s="17">
        <f t="shared" si="1"/>
        <v>200.00000002300001</v>
      </c>
      <c r="L25" s="17" t="str">
        <f t="shared" si="2"/>
        <v/>
      </c>
      <c r="M25" s="110" t="str">
        <f t="shared" si="4"/>
        <v/>
      </c>
      <c r="N25" s="110" t="str">
        <f t="shared" si="0"/>
        <v/>
      </c>
      <c r="O25" s="110" t="str">
        <f t="shared" si="3"/>
        <v/>
      </c>
      <c r="P25" s="176" t="str">
        <f t="shared" si="6"/>
        <v/>
      </c>
    </row>
    <row r="26" spans="1:16">
      <c r="A26" s="31"/>
      <c r="B26" s="105"/>
      <c r="C26" s="105">
        <v>25</v>
      </c>
      <c r="D26" s="105"/>
      <c r="E26" s="105">
        <v>25</v>
      </c>
      <c r="F26" s="107"/>
      <c r="G26" s="95" t="s">
        <v>125</v>
      </c>
      <c r="H26" s="32" t="s">
        <v>126</v>
      </c>
      <c r="I26" s="17">
        <v>2.4E-8</v>
      </c>
      <c r="J26" s="17">
        <f t="shared" si="5"/>
        <v>25.000000023999998</v>
      </c>
      <c r="K26" s="17">
        <f t="shared" si="1"/>
        <v>25.000000023999998</v>
      </c>
      <c r="L26" s="17" t="str">
        <f t="shared" si="2"/>
        <v/>
      </c>
      <c r="M26" s="110" t="str">
        <f t="shared" si="4"/>
        <v/>
      </c>
      <c r="N26" s="110" t="str">
        <f t="shared" si="0"/>
        <v/>
      </c>
      <c r="O26" s="110" t="str">
        <f t="shared" si="3"/>
        <v/>
      </c>
      <c r="P26" s="176" t="str">
        <f t="shared" si="6"/>
        <v/>
      </c>
    </row>
    <row r="27" spans="1:16">
      <c r="A27" s="31"/>
      <c r="B27" s="105"/>
      <c r="C27" s="105">
        <v>18</v>
      </c>
      <c r="D27" s="105"/>
      <c r="E27" s="105">
        <v>18</v>
      </c>
      <c r="F27" s="107"/>
      <c r="G27" s="95" t="s">
        <v>127</v>
      </c>
      <c r="H27" s="32" t="s">
        <v>128</v>
      </c>
      <c r="I27" s="17">
        <v>2.4999999999999999E-8</v>
      </c>
      <c r="J27" s="17">
        <f t="shared" si="5"/>
        <v>18.000000024999999</v>
      </c>
      <c r="K27" s="17">
        <f t="shared" si="1"/>
        <v>18.000000024999999</v>
      </c>
      <c r="L27" s="17" t="str">
        <f t="shared" si="2"/>
        <v/>
      </c>
      <c r="M27" s="110" t="str">
        <f t="shared" si="4"/>
        <v/>
      </c>
      <c r="N27" s="110" t="str">
        <f t="shared" si="0"/>
        <v/>
      </c>
      <c r="O27" s="110" t="str">
        <f t="shared" si="3"/>
        <v/>
      </c>
      <c r="P27" s="176" t="str">
        <f t="shared" si="6"/>
        <v/>
      </c>
    </row>
    <row r="28" spans="1:16">
      <c r="A28" s="31"/>
      <c r="B28" s="105"/>
      <c r="C28" s="105">
        <v>6</v>
      </c>
      <c r="D28" s="105"/>
      <c r="E28" s="105">
        <v>6</v>
      </c>
      <c r="F28" s="107"/>
      <c r="G28" s="95" t="s">
        <v>129</v>
      </c>
      <c r="H28" s="32" t="s">
        <v>130</v>
      </c>
      <c r="I28" s="17">
        <v>2.6000000000000001E-8</v>
      </c>
      <c r="J28" s="17">
        <f t="shared" si="5"/>
        <v>6.0000000260000004</v>
      </c>
      <c r="K28" s="17">
        <f t="shared" si="1"/>
        <v>6.0000000260000004</v>
      </c>
      <c r="L28" s="17" t="str">
        <f t="shared" si="2"/>
        <v/>
      </c>
      <c r="M28" s="110" t="str">
        <f t="shared" si="4"/>
        <v/>
      </c>
      <c r="N28" s="110" t="str">
        <f t="shared" si="0"/>
        <v/>
      </c>
      <c r="O28" s="110" t="str">
        <f t="shared" si="3"/>
        <v/>
      </c>
      <c r="P28" s="176" t="str">
        <f t="shared" si="6"/>
        <v/>
      </c>
    </row>
    <row r="29" spans="1:16">
      <c r="A29" s="31"/>
      <c r="B29" s="105"/>
      <c r="C29" s="105">
        <v>14</v>
      </c>
      <c r="D29" s="105"/>
      <c r="E29" s="105"/>
      <c r="F29" s="107"/>
      <c r="G29" s="95" t="s">
        <v>131</v>
      </c>
      <c r="H29" s="32" t="s">
        <v>132</v>
      </c>
      <c r="I29" s="17">
        <v>2.7E-8</v>
      </c>
      <c r="J29" s="17">
        <f t="shared" si="5"/>
        <v>14.000000027</v>
      </c>
      <c r="K29" s="17" t="str">
        <f t="shared" si="1"/>
        <v/>
      </c>
      <c r="L29" s="17" t="str">
        <f t="shared" si="2"/>
        <v/>
      </c>
      <c r="M29" s="110" t="str">
        <f t="shared" si="4"/>
        <v/>
      </c>
      <c r="N29" s="110" t="str">
        <f t="shared" si="0"/>
        <v/>
      </c>
      <c r="O29" s="110" t="str">
        <f t="shared" si="3"/>
        <v/>
      </c>
      <c r="P29" s="176" t="str">
        <f t="shared" si="6"/>
        <v/>
      </c>
    </row>
    <row r="30" spans="1:16">
      <c r="A30" s="31"/>
      <c r="B30" s="105"/>
      <c r="C30" s="105">
        <v>76</v>
      </c>
      <c r="D30" s="105"/>
      <c r="E30" s="105"/>
      <c r="F30" s="107"/>
      <c r="G30" s="95" t="s">
        <v>131</v>
      </c>
      <c r="H30" s="32" t="s">
        <v>133</v>
      </c>
      <c r="I30" s="17">
        <v>2.7999999999999999E-8</v>
      </c>
      <c r="J30" s="17">
        <f t="shared" si="5"/>
        <v>76.000000028000002</v>
      </c>
      <c r="K30" s="17" t="str">
        <f t="shared" si="1"/>
        <v/>
      </c>
      <c r="L30" s="17" t="str">
        <f t="shared" si="2"/>
        <v/>
      </c>
      <c r="M30" s="110" t="str">
        <f t="shared" si="4"/>
        <v/>
      </c>
      <c r="N30" s="110" t="str">
        <f t="shared" si="0"/>
        <v/>
      </c>
      <c r="O30" s="110" t="str">
        <f t="shared" si="3"/>
        <v/>
      </c>
      <c r="P30" s="176" t="str">
        <f t="shared" si="6"/>
        <v/>
      </c>
    </row>
    <row r="31" spans="1:16">
      <c r="A31" s="31"/>
      <c r="B31" s="105"/>
      <c r="C31" s="105">
        <v>28</v>
      </c>
      <c r="D31" s="105"/>
      <c r="E31" s="105"/>
      <c r="F31" s="107"/>
      <c r="G31" s="95" t="s">
        <v>134</v>
      </c>
      <c r="H31" s="32" t="s">
        <v>135</v>
      </c>
      <c r="I31" s="17">
        <v>2.9000000000000002E-8</v>
      </c>
      <c r="J31" s="17">
        <f t="shared" si="5"/>
        <v>28.000000028999999</v>
      </c>
      <c r="K31" s="17" t="str">
        <f t="shared" si="1"/>
        <v/>
      </c>
      <c r="L31" s="17" t="str">
        <f t="shared" si="2"/>
        <v/>
      </c>
      <c r="M31" s="110" t="str">
        <f t="shared" si="4"/>
        <v/>
      </c>
      <c r="N31" s="110" t="str">
        <f t="shared" si="0"/>
        <v/>
      </c>
      <c r="O31" s="110" t="str">
        <f t="shared" si="3"/>
        <v/>
      </c>
      <c r="P31" s="176" t="str">
        <f t="shared" si="6"/>
        <v/>
      </c>
    </row>
    <row r="32" spans="1:16">
      <c r="A32" s="31"/>
      <c r="B32" s="105"/>
      <c r="C32" s="105">
        <v>15</v>
      </c>
      <c r="D32" s="105"/>
      <c r="E32" s="105">
        <v>15</v>
      </c>
      <c r="F32" s="107"/>
      <c r="G32" s="95" t="s">
        <v>136</v>
      </c>
      <c r="H32" s="32" t="s">
        <v>137</v>
      </c>
      <c r="I32" s="17">
        <v>2.9999999999999997E-8</v>
      </c>
      <c r="J32" s="17">
        <f t="shared" si="5"/>
        <v>15.000000030000001</v>
      </c>
      <c r="K32" s="17">
        <f t="shared" si="1"/>
        <v>15.000000030000001</v>
      </c>
      <c r="L32" s="17" t="str">
        <f t="shared" si="2"/>
        <v/>
      </c>
      <c r="M32" s="110" t="str">
        <f t="shared" si="4"/>
        <v/>
      </c>
      <c r="N32" s="110" t="str">
        <f t="shared" si="0"/>
        <v/>
      </c>
      <c r="O32" s="110" t="str">
        <f t="shared" si="3"/>
        <v/>
      </c>
      <c r="P32" s="176" t="str">
        <f t="shared" si="6"/>
        <v/>
      </c>
    </row>
    <row r="33" spans="1:16">
      <c r="A33" s="31"/>
      <c r="B33" s="105"/>
      <c r="C33" s="105">
        <v>40</v>
      </c>
      <c r="D33" s="105"/>
      <c r="E33" s="105">
        <v>40</v>
      </c>
      <c r="F33" s="107"/>
      <c r="G33" s="95" t="s">
        <v>138</v>
      </c>
      <c r="H33" s="32" t="s">
        <v>139</v>
      </c>
      <c r="I33" s="17">
        <v>3.1E-8</v>
      </c>
      <c r="J33" s="17">
        <f t="shared" si="5"/>
        <v>40.000000030999999</v>
      </c>
      <c r="K33" s="17">
        <f t="shared" si="1"/>
        <v>40.000000030999999</v>
      </c>
      <c r="L33" s="17" t="str">
        <f t="shared" si="2"/>
        <v/>
      </c>
      <c r="M33" s="110" t="str">
        <f t="shared" si="4"/>
        <v/>
      </c>
      <c r="N33" s="110" t="str">
        <f t="shared" si="0"/>
        <v/>
      </c>
      <c r="O33" s="110" t="str">
        <f t="shared" si="3"/>
        <v/>
      </c>
      <c r="P33" s="176" t="str">
        <f t="shared" si="6"/>
        <v/>
      </c>
    </row>
    <row r="34" spans="1:16">
      <c r="A34" s="31"/>
      <c r="B34" s="105"/>
      <c r="C34" s="105">
        <v>16</v>
      </c>
      <c r="D34" s="105"/>
      <c r="E34" s="105"/>
      <c r="F34" s="107"/>
      <c r="G34" s="95" t="s">
        <v>140</v>
      </c>
      <c r="H34" s="32" t="s">
        <v>141</v>
      </c>
      <c r="I34" s="17">
        <v>3.2000000000000002E-8</v>
      </c>
      <c r="J34" s="17">
        <f t="shared" si="5"/>
        <v>16.000000031999999</v>
      </c>
      <c r="K34" s="17" t="str">
        <f t="shared" si="1"/>
        <v/>
      </c>
      <c r="L34" s="17" t="str">
        <f t="shared" si="2"/>
        <v/>
      </c>
      <c r="M34" s="110" t="str">
        <f t="shared" si="4"/>
        <v/>
      </c>
      <c r="N34" s="110" t="str">
        <f t="shared" si="0"/>
        <v/>
      </c>
      <c r="O34" s="110" t="str">
        <f t="shared" si="3"/>
        <v/>
      </c>
      <c r="P34" s="176" t="str">
        <f t="shared" si="6"/>
        <v/>
      </c>
    </row>
    <row r="35" spans="1:16">
      <c r="A35" s="31"/>
      <c r="B35" s="105"/>
      <c r="C35" s="105">
        <v>26</v>
      </c>
      <c r="D35" s="105"/>
      <c r="E35" s="105"/>
      <c r="F35" s="107"/>
      <c r="G35" s="95" t="s">
        <v>140</v>
      </c>
      <c r="H35" s="32" t="s">
        <v>142</v>
      </c>
      <c r="I35" s="17">
        <v>3.2999999999999998E-8</v>
      </c>
      <c r="J35" s="17">
        <f t="shared" si="5"/>
        <v>26.000000032999999</v>
      </c>
      <c r="K35" s="17" t="str">
        <f t="shared" si="1"/>
        <v/>
      </c>
      <c r="L35" s="17" t="str">
        <f t="shared" si="2"/>
        <v/>
      </c>
      <c r="M35" s="110" t="str">
        <f t="shared" si="4"/>
        <v/>
      </c>
      <c r="N35" s="110" t="str">
        <f t="shared" ref="N35:N66" si="7">IF((A35+$I35)&lt;1,"",A35+$I35)</f>
        <v/>
      </c>
      <c r="O35" s="110" t="str">
        <f t="shared" si="3"/>
        <v/>
      </c>
      <c r="P35" s="176" t="str">
        <f t="shared" si="6"/>
        <v/>
      </c>
    </row>
    <row r="36" spans="1:16">
      <c r="A36" s="31"/>
      <c r="B36" s="105"/>
      <c r="C36" s="105">
        <v>24</v>
      </c>
      <c r="D36" s="105"/>
      <c r="E36" s="105"/>
      <c r="F36" s="107"/>
      <c r="G36" s="95" t="s">
        <v>143</v>
      </c>
      <c r="H36" s="32" t="s">
        <v>144</v>
      </c>
      <c r="I36" s="17">
        <v>3.4E-8</v>
      </c>
      <c r="J36" s="17">
        <f t="shared" si="5"/>
        <v>24.000000033999999</v>
      </c>
      <c r="K36" s="17" t="str">
        <f t="shared" si="1"/>
        <v/>
      </c>
      <c r="L36" s="17" t="str">
        <f t="shared" si="2"/>
        <v/>
      </c>
      <c r="M36" s="110" t="str">
        <f t="shared" si="4"/>
        <v/>
      </c>
      <c r="N36" s="110" t="str">
        <f t="shared" si="7"/>
        <v/>
      </c>
      <c r="O36" s="110" t="str">
        <f t="shared" si="3"/>
        <v/>
      </c>
      <c r="P36" s="176" t="str">
        <f t="shared" si="6"/>
        <v/>
      </c>
    </row>
    <row r="37" spans="1:16">
      <c r="A37" s="31"/>
      <c r="B37" s="105"/>
      <c r="C37" s="105">
        <v>19</v>
      </c>
      <c r="D37" s="105"/>
      <c r="E37" s="105"/>
      <c r="F37" s="107"/>
      <c r="G37" s="95" t="s">
        <v>145</v>
      </c>
      <c r="H37" s="32" t="s">
        <v>146</v>
      </c>
      <c r="I37" s="17">
        <v>3.5000000000000002E-8</v>
      </c>
      <c r="J37" s="17">
        <f t="shared" si="5"/>
        <v>19.000000034999999</v>
      </c>
      <c r="K37" s="17" t="str">
        <f t="shared" si="1"/>
        <v/>
      </c>
      <c r="L37" s="17" t="str">
        <f t="shared" si="2"/>
        <v/>
      </c>
      <c r="M37" s="110" t="str">
        <f t="shared" si="4"/>
        <v/>
      </c>
      <c r="N37" s="110" t="str">
        <f t="shared" si="7"/>
        <v/>
      </c>
      <c r="O37" s="110" t="str">
        <f t="shared" si="3"/>
        <v/>
      </c>
      <c r="P37" s="176" t="str">
        <f t="shared" si="6"/>
        <v/>
      </c>
    </row>
    <row r="38" spans="1:16">
      <c r="A38" s="31"/>
      <c r="B38" s="105"/>
      <c r="C38" s="105">
        <v>12</v>
      </c>
      <c r="D38" s="105"/>
      <c r="E38" s="105"/>
      <c r="F38" s="107"/>
      <c r="G38" s="95" t="s">
        <v>147</v>
      </c>
      <c r="H38" s="32" t="s">
        <v>148</v>
      </c>
      <c r="I38" s="17">
        <v>3.5999999999999998E-8</v>
      </c>
      <c r="J38" s="17">
        <f t="shared" si="5"/>
        <v>12.000000035999999</v>
      </c>
      <c r="K38" s="17" t="str">
        <f t="shared" si="1"/>
        <v/>
      </c>
      <c r="L38" s="17" t="str">
        <f t="shared" si="2"/>
        <v/>
      </c>
      <c r="M38" s="110" t="str">
        <f t="shared" si="4"/>
        <v/>
      </c>
      <c r="N38" s="110" t="str">
        <f t="shared" si="7"/>
        <v/>
      </c>
      <c r="O38" s="110" t="str">
        <f t="shared" si="3"/>
        <v/>
      </c>
      <c r="P38" s="176" t="str">
        <f t="shared" si="6"/>
        <v/>
      </c>
    </row>
    <row r="39" spans="1:16">
      <c r="A39" s="31"/>
      <c r="B39" s="105"/>
      <c r="C39" s="105"/>
      <c r="D39" s="105"/>
      <c r="E39" s="105">
        <v>11</v>
      </c>
      <c r="F39" s="107"/>
      <c r="G39" s="95" t="s">
        <v>149</v>
      </c>
      <c r="H39" s="32" t="s">
        <v>150</v>
      </c>
      <c r="I39" s="17">
        <v>3.7E-8</v>
      </c>
      <c r="J39" s="17" t="str">
        <f t="shared" si="5"/>
        <v/>
      </c>
      <c r="K39" s="17">
        <f t="shared" si="1"/>
        <v>11.000000037</v>
      </c>
      <c r="L39" s="17" t="str">
        <f t="shared" si="2"/>
        <v/>
      </c>
      <c r="M39" s="110" t="str">
        <f t="shared" si="4"/>
        <v/>
      </c>
      <c r="N39" s="110" t="str">
        <f t="shared" si="7"/>
        <v/>
      </c>
      <c r="O39" s="110" t="str">
        <f t="shared" si="3"/>
        <v/>
      </c>
      <c r="P39" s="176" t="str">
        <f t="shared" si="6"/>
        <v/>
      </c>
    </row>
    <row r="40" spans="1:16">
      <c r="A40" s="31"/>
      <c r="B40" s="105"/>
      <c r="C40" s="105">
        <v>11</v>
      </c>
      <c r="D40" s="105"/>
      <c r="E40" s="105"/>
      <c r="F40" s="107"/>
      <c r="G40" s="95" t="s">
        <v>149</v>
      </c>
      <c r="H40" s="32" t="s">
        <v>151</v>
      </c>
      <c r="I40" s="17">
        <v>3.8000000000000003E-8</v>
      </c>
      <c r="J40" s="17">
        <f t="shared" si="5"/>
        <v>11.000000038</v>
      </c>
      <c r="K40" s="17" t="str">
        <f t="shared" si="1"/>
        <v/>
      </c>
      <c r="L40" s="17" t="str">
        <f t="shared" si="2"/>
        <v/>
      </c>
      <c r="M40" s="110" t="str">
        <f t="shared" si="4"/>
        <v/>
      </c>
      <c r="N40" s="110" t="str">
        <f t="shared" si="7"/>
        <v/>
      </c>
      <c r="O40" s="110" t="str">
        <f t="shared" si="3"/>
        <v/>
      </c>
      <c r="P40" s="176" t="str">
        <f t="shared" si="6"/>
        <v/>
      </c>
    </row>
    <row r="41" spans="1:16">
      <c r="A41" s="31"/>
      <c r="B41" s="105"/>
      <c r="C41" s="105">
        <v>31</v>
      </c>
      <c r="D41" s="105"/>
      <c r="E41" s="105"/>
      <c r="F41" s="107"/>
      <c r="G41" s="95" t="s">
        <v>152</v>
      </c>
      <c r="H41" s="32" t="s">
        <v>153</v>
      </c>
      <c r="I41" s="17">
        <v>3.8999999999999998E-8</v>
      </c>
      <c r="J41" s="17">
        <f t="shared" si="5"/>
        <v>31.000000039</v>
      </c>
      <c r="K41" s="17" t="str">
        <f t="shared" si="1"/>
        <v/>
      </c>
      <c r="L41" s="17" t="str">
        <f t="shared" si="2"/>
        <v/>
      </c>
      <c r="M41" s="110" t="str">
        <f t="shared" si="4"/>
        <v/>
      </c>
      <c r="N41" s="110" t="str">
        <f t="shared" si="7"/>
        <v/>
      </c>
      <c r="O41" s="110" t="str">
        <f t="shared" si="3"/>
        <v/>
      </c>
      <c r="P41" s="176" t="str">
        <f t="shared" si="6"/>
        <v/>
      </c>
    </row>
    <row r="42" spans="1:16">
      <c r="A42" s="31"/>
      <c r="B42" s="105"/>
      <c r="C42" s="105">
        <v>62</v>
      </c>
      <c r="D42" s="105"/>
      <c r="E42" s="105"/>
      <c r="F42" s="107"/>
      <c r="G42" s="95" t="s">
        <v>154</v>
      </c>
      <c r="H42" s="32" t="s">
        <v>155</v>
      </c>
      <c r="I42" s="17">
        <v>4.0000000000000001E-8</v>
      </c>
      <c r="J42" s="17">
        <f t="shared" si="5"/>
        <v>62.000000040000003</v>
      </c>
      <c r="K42" s="17" t="str">
        <f t="shared" si="1"/>
        <v/>
      </c>
      <c r="L42" s="17" t="str">
        <f t="shared" si="2"/>
        <v/>
      </c>
      <c r="M42" s="110" t="str">
        <f t="shared" si="4"/>
        <v/>
      </c>
      <c r="N42" s="110" t="str">
        <f t="shared" si="7"/>
        <v/>
      </c>
      <c r="O42" s="110" t="str">
        <f t="shared" si="3"/>
        <v/>
      </c>
      <c r="P42" s="176" t="str">
        <f t="shared" si="6"/>
        <v/>
      </c>
    </row>
    <row r="43" spans="1:16">
      <c r="A43" s="31"/>
      <c r="B43" s="105"/>
      <c r="C43" s="105">
        <v>71</v>
      </c>
      <c r="D43" s="105"/>
      <c r="E43" s="105"/>
      <c r="F43" s="107"/>
      <c r="G43" s="95" t="s">
        <v>152</v>
      </c>
      <c r="H43" s="32" t="s">
        <v>156</v>
      </c>
      <c r="I43" s="17">
        <v>4.1000000000000003E-8</v>
      </c>
      <c r="J43" s="17">
        <f t="shared" si="5"/>
        <v>71.000000041000007</v>
      </c>
      <c r="K43" s="17" t="str">
        <f t="shared" si="1"/>
        <v/>
      </c>
      <c r="L43" s="17" t="str">
        <f t="shared" si="2"/>
        <v/>
      </c>
      <c r="M43" s="110" t="str">
        <f t="shared" si="4"/>
        <v/>
      </c>
      <c r="N43" s="110" t="str">
        <f t="shared" si="7"/>
        <v/>
      </c>
      <c r="O43" s="110" t="str">
        <f t="shared" si="3"/>
        <v/>
      </c>
      <c r="P43" s="176" t="str">
        <f t="shared" si="6"/>
        <v/>
      </c>
    </row>
    <row r="44" spans="1:16">
      <c r="A44" s="31"/>
      <c r="B44" s="105"/>
      <c r="C44" s="105">
        <v>4</v>
      </c>
      <c r="D44" s="105"/>
      <c r="E44" s="105"/>
      <c r="F44" s="107"/>
      <c r="G44" s="95" t="s">
        <v>157</v>
      </c>
      <c r="H44" s="32" t="s">
        <v>158</v>
      </c>
      <c r="I44" s="17">
        <v>4.1999999999999999E-8</v>
      </c>
      <c r="J44" s="17">
        <f t="shared" si="5"/>
        <v>4.0000000419999999</v>
      </c>
      <c r="K44" s="17" t="str">
        <f t="shared" si="1"/>
        <v/>
      </c>
      <c r="L44" s="17" t="str">
        <f t="shared" si="2"/>
        <v/>
      </c>
      <c r="M44" s="110" t="str">
        <f t="shared" si="4"/>
        <v/>
      </c>
      <c r="N44" s="110" t="str">
        <f t="shared" si="7"/>
        <v/>
      </c>
      <c r="O44" s="110" t="str">
        <f t="shared" si="3"/>
        <v/>
      </c>
      <c r="P44" s="176" t="str">
        <f t="shared" si="6"/>
        <v/>
      </c>
    </row>
    <row r="45" spans="1:16">
      <c r="A45" s="31"/>
      <c r="B45" s="105"/>
      <c r="C45" s="105">
        <v>21</v>
      </c>
      <c r="D45" s="105"/>
      <c r="E45" s="105"/>
      <c r="F45" s="107"/>
      <c r="G45" s="95" t="s">
        <v>157</v>
      </c>
      <c r="H45" s="32" t="s">
        <v>159</v>
      </c>
      <c r="I45" s="17">
        <v>4.3000000000000001E-8</v>
      </c>
      <c r="J45" s="17">
        <f t="shared" si="5"/>
        <v>21.000000043</v>
      </c>
      <c r="K45" s="17" t="str">
        <f t="shared" si="1"/>
        <v/>
      </c>
      <c r="L45" s="17" t="str">
        <f t="shared" si="2"/>
        <v/>
      </c>
      <c r="M45" s="110" t="str">
        <f t="shared" si="4"/>
        <v/>
      </c>
      <c r="N45" s="110" t="str">
        <f t="shared" si="7"/>
        <v/>
      </c>
      <c r="O45" s="110" t="str">
        <f t="shared" si="3"/>
        <v/>
      </c>
      <c r="P45" s="176" t="str">
        <f t="shared" si="6"/>
        <v/>
      </c>
    </row>
    <row r="46" spans="1:16">
      <c r="A46" s="31"/>
      <c r="B46" s="105"/>
      <c r="C46" s="105">
        <v>64</v>
      </c>
      <c r="D46" s="105"/>
      <c r="E46" s="105"/>
      <c r="F46" s="107"/>
      <c r="G46" s="95" t="s">
        <v>157</v>
      </c>
      <c r="H46" s="32" t="s">
        <v>160</v>
      </c>
      <c r="I46" s="17">
        <v>4.3999999999999997E-8</v>
      </c>
      <c r="J46" s="17">
        <f t="shared" si="5"/>
        <v>64.000000044000004</v>
      </c>
      <c r="K46" s="17" t="str">
        <f t="shared" si="1"/>
        <v/>
      </c>
      <c r="L46" s="17" t="str">
        <f t="shared" si="2"/>
        <v/>
      </c>
      <c r="M46" s="110" t="str">
        <f t="shared" si="4"/>
        <v/>
      </c>
      <c r="N46" s="110" t="str">
        <f t="shared" si="7"/>
        <v/>
      </c>
      <c r="O46" s="110" t="str">
        <f t="shared" si="3"/>
        <v/>
      </c>
      <c r="P46" s="176" t="str">
        <f t="shared" si="6"/>
        <v/>
      </c>
    </row>
    <row r="47" spans="1:16">
      <c r="A47" s="31"/>
      <c r="B47" s="105"/>
      <c r="C47" s="105">
        <v>32</v>
      </c>
      <c r="D47" s="105"/>
      <c r="E47" s="105"/>
      <c r="F47" s="107"/>
      <c r="G47" s="95" t="s">
        <v>170</v>
      </c>
      <c r="H47" s="32" t="s">
        <v>150</v>
      </c>
      <c r="I47" s="17">
        <v>4.4999999999999999E-8</v>
      </c>
      <c r="J47" s="17">
        <f t="shared" si="5"/>
        <v>32.000000045</v>
      </c>
      <c r="K47" s="17" t="str">
        <f t="shared" si="1"/>
        <v/>
      </c>
      <c r="L47" s="17" t="str">
        <f t="shared" si="2"/>
        <v/>
      </c>
      <c r="M47" s="110" t="str">
        <f t="shared" si="4"/>
        <v/>
      </c>
      <c r="N47" s="110" t="str">
        <f t="shared" si="7"/>
        <v/>
      </c>
      <c r="O47" s="110" t="str">
        <f t="shared" si="3"/>
        <v/>
      </c>
      <c r="P47" s="176" t="str">
        <f t="shared" si="6"/>
        <v/>
      </c>
    </row>
    <row r="48" spans="1:16">
      <c r="A48" s="31"/>
      <c r="B48" s="105"/>
      <c r="C48" s="105">
        <v>55</v>
      </c>
      <c r="D48" s="105"/>
      <c r="E48" s="105"/>
      <c r="F48" s="107"/>
      <c r="G48" s="95" t="s">
        <v>164</v>
      </c>
      <c r="H48" s="32" t="s">
        <v>166</v>
      </c>
      <c r="I48" s="17">
        <v>4.6000000000000002E-8</v>
      </c>
      <c r="J48" s="17">
        <f t="shared" si="5"/>
        <v>55.000000045999997</v>
      </c>
      <c r="K48" s="17" t="str">
        <f t="shared" si="1"/>
        <v/>
      </c>
      <c r="L48" s="17" t="str">
        <f t="shared" si="2"/>
        <v/>
      </c>
      <c r="M48" s="110" t="str">
        <f t="shared" si="4"/>
        <v/>
      </c>
      <c r="N48" s="110" t="str">
        <f t="shared" si="7"/>
        <v/>
      </c>
      <c r="O48" s="110" t="str">
        <f t="shared" si="3"/>
        <v/>
      </c>
      <c r="P48" s="176" t="str">
        <f t="shared" si="6"/>
        <v/>
      </c>
    </row>
    <row r="49" spans="1:16">
      <c r="A49" s="31"/>
      <c r="B49" s="105"/>
      <c r="C49" s="105">
        <v>36</v>
      </c>
      <c r="D49" s="105"/>
      <c r="E49" s="105"/>
      <c r="F49" s="107"/>
      <c r="G49" s="95" t="s">
        <v>167</v>
      </c>
      <c r="H49" s="32" t="s">
        <v>168</v>
      </c>
      <c r="I49" s="17">
        <v>4.6999999999999997E-8</v>
      </c>
      <c r="J49" s="17">
        <f t="shared" si="5"/>
        <v>36.000000047</v>
      </c>
      <c r="K49" s="17" t="str">
        <f t="shared" si="1"/>
        <v/>
      </c>
      <c r="L49" s="17" t="str">
        <f t="shared" si="2"/>
        <v/>
      </c>
      <c r="M49" s="110" t="str">
        <f t="shared" si="4"/>
        <v/>
      </c>
      <c r="N49" s="110" t="str">
        <f t="shared" si="7"/>
        <v/>
      </c>
      <c r="O49" s="110" t="str">
        <f t="shared" si="3"/>
        <v/>
      </c>
      <c r="P49" s="176" t="str">
        <f t="shared" si="6"/>
        <v/>
      </c>
    </row>
    <row r="50" spans="1:16">
      <c r="A50" s="31"/>
      <c r="B50" s="105"/>
      <c r="C50" s="105">
        <v>37</v>
      </c>
      <c r="D50" s="105"/>
      <c r="E50" s="105">
        <v>37</v>
      </c>
      <c r="F50" s="107"/>
      <c r="G50" s="95" t="s">
        <v>172</v>
      </c>
      <c r="H50" s="32" t="s">
        <v>169</v>
      </c>
      <c r="I50" s="17">
        <v>4.8E-8</v>
      </c>
      <c r="J50" s="17">
        <f t="shared" si="5"/>
        <v>37.000000047999997</v>
      </c>
      <c r="K50" s="17">
        <f t="shared" si="1"/>
        <v>37.000000047999997</v>
      </c>
      <c r="L50" s="17" t="str">
        <f t="shared" si="2"/>
        <v/>
      </c>
      <c r="M50" s="110" t="str">
        <f t="shared" si="4"/>
        <v/>
      </c>
      <c r="N50" s="110" t="str">
        <f t="shared" si="7"/>
        <v/>
      </c>
      <c r="O50" s="110" t="str">
        <f t="shared" si="3"/>
        <v/>
      </c>
      <c r="P50" s="176" t="str">
        <f t="shared" si="6"/>
        <v/>
      </c>
    </row>
    <row r="51" spans="1:16">
      <c r="A51" s="31"/>
      <c r="B51" s="105"/>
      <c r="C51" s="105"/>
      <c r="D51" s="105"/>
      <c r="E51" s="105">
        <v>28</v>
      </c>
      <c r="F51" s="107"/>
      <c r="G51" s="95" t="s">
        <v>134</v>
      </c>
      <c r="H51" s="32" t="s">
        <v>171</v>
      </c>
      <c r="I51" s="17">
        <v>4.9000000000000002E-8</v>
      </c>
      <c r="J51" s="17" t="str">
        <f t="shared" si="5"/>
        <v/>
      </c>
      <c r="K51" s="17">
        <f t="shared" si="1"/>
        <v>28.000000049000001</v>
      </c>
      <c r="L51" s="17" t="str">
        <f t="shared" si="2"/>
        <v/>
      </c>
      <c r="M51" s="110" t="str">
        <f t="shared" si="4"/>
        <v/>
      </c>
      <c r="N51" s="110" t="str">
        <f t="shared" si="7"/>
        <v/>
      </c>
      <c r="O51" s="110" t="str">
        <f t="shared" si="3"/>
        <v/>
      </c>
      <c r="P51" s="176" t="str">
        <f t="shared" si="6"/>
        <v/>
      </c>
    </row>
    <row r="52" spans="1:16">
      <c r="A52" s="31"/>
      <c r="B52" s="105"/>
      <c r="C52" s="105"/>
      <c r="D52" s="105"/>
      <c r="E52" s="105">
        <v>50</v>
      </c>
      <c r="F52" s="107"/>
      <c r="G52" s="95" t="s">
        <v>131</v>
      </c>
      <c r="H52" s="32" t="s">
        <v>173</v>
      </c>
      <c r="I52" s="17">
        <v>4.9999999999999998E-8</v>
      </c>
      <c r="J52" s="17" t="str">
        <f t="shared" si="5"/>
        <v/>
      </c>
      <c r="K52" s="17">
        <f t="shared" si="1"/>
        <v>50.000000049999997</v>
      </c>
      <c r="L52" s="17" t="str">
        <f t="shared" si="2"/>
        <v/>
      </c>
      <c r="M52" s="110" t="str">
        <f t="shared" si="4"/>
        <v/>
      </c>
      <c r="N52" s="110" t="str">
        <f t="shared" si="7"/>
        <v/>
      </c>
      <c r="O52" s="110" t="str">
        <f t="shared" si="3"/>
        <v/>
      </c>
      <c r="P52" s="176" t="str">
        <f t="shared" si="6"/>
        <v/>
      </c>
    </row>
    <row r="53" spans="1:16">
      <c r="A53" s="31"/>
      <c r="B53" s="105"/>
      <c r="C53" s="105"/>
      <c r="D53" s="105"/>
      <c r="E53" s="105">
        <v>32</v>
      </c>
      <c r="F53" s="107"/>
      <c r="G53" s="96" t="s">
        <v>170</v>
      </c>
      <c r="H53" s="60" t="s">
        <v>161</v>
      </c>
      <c r="I53" s="17">
        <v>5.1E-8</v>
      </c>
      <c r="J53" s="17" t="str">
        <f t="shared" si="5"/>
        <v/>
      </c>
      <c r="K53" s="17">
        <f t="shared" si="1"/>
        <v>32.000000051000001</v>
      </c>
      <c r="L53" s="17" t="str">
        <f t="shared" si="2"/>
        <v/>
      </c>
      <c r="M53" s="110" t="str">
        <f t="shared" si="4"/>
        <v/>
      </c>
      <c r="N53" s="110" t="str">
        <f t="shared" si="7"/>
        <v/>
      </c>
      <c r="O53" s="110" t="str">
        <f t="shared" si="3"/>
        <v/>
      </c>
      <c r="P53" s="176" t="str">
        <f t="shared" si="6"/>
        <v/>
      </c>
    </row>
    <row r="54" spans="1:16">
      <c r="A54" s="31"/>
      <c r="B54" s="105"/>
      <c r="C54" s="105"/>
      <c r="D54" s="105"/>
      <c r="E54" s="105"/>
      <c r="F54" s="107"/>
      <c r="G54" s="96"/>
      <c r="H54" s="60"/>
      <c r="I54" s="17">
        <v>5.2000000000000002E-8</v>
      </c>
      <c r="J54" s="17" t="str">
        <f t="shared" si="5"/>
        <v/>
      </c>
      <c r="K54" s="17" t="str">
        <f t="shared" si="1"/>
        <v/>
      </c>
      <c r="L54" s="17" t="str">
        <f t="shared" si="2"/>
        <v/>
      </c>
      <c r="M54" s="110" t="str">
        <f t="shared" si="4"/>
        <v/>
      </c>
      <c r="N54" s="110" t="str">
        <f t="shared" si="7"/>
        <v/>
      </c>
      <c r="O54" s="110" t="str">
        <f t="shared" si="3"/>
        <v/>
      </c>
      <c r="P54" s="176" t="str">
        <f t="shared" si="6"/>
        <v/>
      </c>
    </row>
    <row r="55" spans="1:16">
      <c r="A55" s="31"/>
      <c r="B55" s="105"/>
      <c r="C55" s="105"/>
      <c r="D55" s="105"/>
      <c r="E55" s="105"/>
      <c r="F55" s="107"/>
      <c r="G55" s="96"/>
      <c r="H55" s="60"/>
      <c r="I55" s="17">
        <v>5.2999999999999998E-8</v>
      </c>
      <c r="J55" s="17" t="str">
        <f t="shared" si="5"/>
        <v/>
      </c>
      <c r="K55" s="17" t="str">
        <f t="shared" si="1"/>
        <v/>
      </c>
      <c r="L55" s="17" t="str">
        <f t="shared" si="2"/>
        <v/>
      </c>
      <c r="M55" s="110" t="str">
        <f t="shared" si="4"/>
        <v/>
      </c>
      <c r="N55" s="110" t="str">
        <f t="shared" si="7"/>
        <v/>
      </c>
      <c r="O55" s="110" t="str">
        <f t="shared" si="3"/>
        <v/>
      </c>
      <c r="P55" s="176" t="str">
        <f t="shared" si="6"/>
        <v/>
      </c>
    </row>
    <row r="56" spans="1:16">
      <c r="A56" s="31"/>
      <c r="B56" s="105"/>
      <c r="C56" s="105"/>
      <c r="D56" s="105"/>
      <c r="E56" s="105"/>
      <c r="F56" s="107"/>
      <c r="G56" s="96"/>
      <c r="H56" s="60"/>
      <c r="I56" s="17">
        <v>5.4E-8</v>
      </c>
      <c r="J56" s="17" t="str">
        <f t="shared" si="5"/>
        <v/>
      </c>
      <c r="K56" s="17" t="str">
        <f t="shared" si="1"/>
        <v/>
      </c>
      <c r="L56" s="17" t="str">
        <f t="shared" si="2"/>
        <v/>
      </c>
      <c r="M56" s="110" t="str">
        <f t="shared" si="4"/>
        <v/>
      </c>
      <c r="N56" s="110" t="str">
        <f t="shared" si="7"/>
        <v/>
      </c>
      <c r="O56" s="110" t="str">
        <f t="shared" si="3"/>
        <v/>
      </c>
      <c r="P56" s="176" t="str">
        <f t="shared" si="6"/>
        <v/>
      </c>
    </row>
    <row r="57" spans="1:16">
      <c r="A57" s="31"/>
      <c r="B57" s="105"/>
      <c r="C57" s="105"/>
      <c r="D57" s="105"/>
      <c r="E57" s="105"/>
      <c r="F57" s="107"/>
      <c r="G57" s="96"/>
      <c r="H57" s="60"/>
      <c r="I57" s="17">
        <v>5.5000000000000003E-8</v>
      </c>
      <c r="J57" s="17" t="str">
        <f t="shared" si="5"/>
        <v/>
      </c>
      <c r="K57" s="17" t="str">
        <f t="shared" si="1"/>
        <v/>
      </c>
      <c r="L57" s="17" t="str">
        <f t="shared" si="2"/>
        <v/>
      </c>
      <c r="M57" s="110" t="str">
        <f t="shared" si="4"/>
        <v/>
      </c>
      <c r="N57" s="110" t="str">
        <f t="shared" si="7"/>
        <v/>
      </c>
      <c r="O57" s="110" t="str">
        <f t="shared" si="3"/>
        <v/>
      </c>
      <c r="P57" s="176" t="str">
        <f t="shared" si="6"/>
        <v/>
      </c>
    </row>
    <row r="58" spans="1:16">
      <c r="A58" s="31"/>
      <c r="B58" s="105"/>
      <c r="C58" s="105"/>
      <c r="D58" s="105"/>
      <c r="E58" s="105"/>
      <c r="F58" s="107"/>
      <c r="G58" s="96"/>
      <c r="H58" s="60"/>
      <c r="I58" s="17">
        <v>5.5999999999999999E-8</v>
      </c>
      <c r="J58" s="17" t="str">
        <f t="shared" si="5"/>
        <v/>
      </c>
      <c r="K58" s="17" t="str">
        <f t="shared" si="1"/>
        <v/>
      </c>
      <c r="L58" s="17" t="str">
        <f t="shared" si="2"/>
        <v/>
      </c>
      <c r="M58" s="110" t="str">
        <f t="shared" si="4"/>
        <v/>
      </c>
      <c r="N58" s="110" t="str">
        <f t="shared" si="7"/>
        <v/>
      </c>
      <c r="O58" s="110" t="str">
        <f t="shared" si="3"/>
        <v/>
      </c>
      <c r="P58" s="176" t="str">
        <f t="shared" si="6"/>
        <v/>
      </c>
    </row>
    <row r="59" spans="1:16">
      <c r="A59" s="31"/>
      <c r="B59" s="105"/>
      <c r="C59" s="105"/>
      <c r="D59" s="105"/>
      <c r="E59" s="105"/>
      <c r="F59" s="107"/>
      <c r="G59" s="96"/>
      <c r="H59" s="60"/>
      <c r="I59" s="17">
        <v>5.7000000000000001E-8</v>
      </c>
      <c r="J59" s="17" t="str">
        <f t="shared" si="5"/>
        <v/>
      </c>
      <c r="K59" s="17" t="str">
        <f t="shared" si="1"/>
        <v/>
      </c>
      <c r="L59" s="17" t="str">
        <f t="shared" si="2"/>
        <v/>
      </c>
      <c r="M59" s="110" t="str">
        <f t="shared" si="4"/>
        <v/>
      </c>
      <c r="N59" s="110" t="str">
        <f t="shared" si="7"/>
        <v/>
      </c>
      <c r="O59" s="110" t="str">
        <f t="shared" si="3"/>
        <v/>
      </c>
      <c r="P59" s="176" t="str">
        <f t="shared" si="6"/>
        <v/>
      </c>
    </row>
    <row r="60" spans="1:16">
      <c r="A60" s="31"/>
      <c r="B60" s="105"/>
      <c r="C60" s="105"/>
      <c r="D60" s="105"/>
      <c r="E60" s="105"/>
      <c r="F60" s="107"/>
      <c r="G60" s="96"/>
      <c r="H60" s="60"/>
      <c r="I60" s="17">
        <v>5.8000000000000003E-8</v>
      </c>
      <c r="J60" s="17" t="str">
        <f t="shared" si="5"/>
        <v/>
      </c>
      <c r="K60" s="17" t="str">
        <f t="shared" si="1"/>
        <v/>
      </c>
      <c r="L60" s="17" t="str">
        <f t="shared" si="2"/>
        <v/>
      </c>
      <c r="M60" s="110" t="str">
        <f t="shared" si="4"/>
        <v/>
      </c>
      <c r="N60" s="110" t="str">
        <f t="shared" si="7"/>
        <v/>
      </c>
      <c r="O60" s="110" t="str">
        <f t="shared" si="3"/>
        <v/>
      </c>
      <c r="P60" s="176" t="str">
        <f t="shared" si="6"/>
        <v/>
      </c>
    </row>
    <row r="61" spans="1:16">
      <c r="A61" s="31"/>
      <c r="B61" s="105"/>
      <c r="C61" s="105"/>
      <c r="D61" s="105"/>
      <c r="E61" s="105"/>
      <c r="F61" s="107"/>
      <c r="G61" s="96"/>
      <c r="H61" s="60"/>
      <c r="I61" s="17">
        <v>5.8999999999999999E-8</v>
      </c>
      <c r="J61" s="17" t="str">
        <f t="shared" si="5"/>
        <v/>
      </c>
      <c r="K61" s="17" t="str">
        <f t="shared" si="1"/>
        <v/>
      </c>
      <c r="L61" s="17" t="str">
        <f t="shared" si="2"/>
        <v/>
      </c>
      <c r="M61" s="110" t="str">
        <f t="shared" si="4"/>
        <v/>
      </c>
      <c r="N61" s="110" t="str">
        <f t="shared" si="7"/>
        <v/>
      </c>
      <c r="O61" s="110" t="str">
        <f t="shared" si="3"/>
        <v/>
      </c>
      <c r="P61" s="176" t="str">
        <f t="shared" si="6"/>
        <v/>
      </c>
    </row>
    <row r="62" spans="1:16">
      <c r="A62" s="31"/>
      <c r="B62" s="105"/>
      <c r="C62" s="105"/>
      <c r="D62" s="105"/>
      <c r="E62" s="105"/>
      <c r="F62" s="107"/>
      <c r="G62" s="96"/>
      <c r="H62" s="60"/>
      <c r="I62" s="17">
        <v>5.9999999999999995E-8</v>
      </c>
      <c r="J62" s="17" t="str">
        <f t="shared" si="5"/>
        <v/>
      </c>
      <c r="K62" s="17" t="str">
        <f t="shared" si="1"/>
        <v/>
      </c>
      <c r="L62" s="17" t="str">
        <f t="shared" si="2"/>
        <v/>
      </c>
      <c r="M62" s="110" t="str">
        <f t="shared" si="4"/>
        <v/>
      </c>
      <c r="N62" s="110" t="str">
        <f t="shared" si="7"/>
        <v/>
      </c>
      <c r="O62" s="110" t="str">
        <f t="shared" si="3"/>
        <v/>
      </c>
      <c r="P62" s="176" t="str">
        <f t="shared" si="6"/>
        <v/>
      </c>
    </row>
    <row r="63" spans="1:16">
      <c r="A63" s="31"/>
      <c r="B63" s="105"/>
      <c r="C63" s="105"/>
      <c r="D63" s="105"/>
      <c r="E63" s="105"/>
      <c r="F63" s="107"/>
      <c r="G63" s="96"/>
      <c r="H63" s="60"/>
      <c r="I63" s="17">
        <v>6.1000000000000004E-8</v>
      </c>
      <c r="J63" s="17" t="str">
        <f t="shared" si="5"/>
        <v/>
      </c>
      <c r="K63" s="17" t="str">
        <f t="shared" si="1"/>
        <v/>
      </c>
      <c r="L63" s="17" t="str">
        <f t="shared" si="2"/>
        <v/>
      </c>
      <c r="M63" s="110" t="str">
        <f t="shared" si="4"/>
        <v/>
      </c>
      <c r="N63" s="110" t="str">
        <f t="shared" si="7"/>
        <v/>
      </c>
      <c r="O63" s="110" t="str">
        <f t="shared" si="3"/>
        <v/>
      </c>
      <c r="P63" s="176" t="str">
        <f t="shared" si="6"/>
        <v/>
      </c>
    </row>
    <row r="64" spans="1:16">
      <c r="A64" s="31"/>
      <c r="B64" s="105"/>
      <c r="C64" s="105"/>
      <c r="D64" s="105"/>
      <c r="E64" s="105"/>
      <c r="F64" s="107"/>
      <c r="G64" s="96"/>
      <c r="H64" s="60"/>
      <c r="I64" s="17">
        <v>6.1999999999999999E-8</v>
      </c>
      <c r="J64" s="17" t="str">
        <f t="shared" si="5"/>
        <v/>
      </c>
      <c r="K64" s="17" t="str">
        <f t="shared" si="1"/>
        <v/>
      </c>
      <c r="L64" s="17" t="str">
        <f t="shared" si="2"/>
        <v/>
      </c>
      <c r="M64" s="110" t="str">
        <f t="shared" si="4"/>
        <v/>
      </c>
      <c r="N64" s="110" t="str">
        <f t="shared" si="7"/>
        <v/>
      </c>
      <c r="O64" s="110" t="str">
        <f t="shared" si="3"/>
        <v/>
      </c>
      <c r="P64" s="176" t="str">
        <f t="shared" si="6"/>
        <v/>
      </c>
    </row>
    <row r="65" spans="1:16">
      <c r="A65" s="31"/>
      <c r="B65" s="105"/>
      <c r="C65" s="105"/>
      <c r="D65" s="105"/>
      <c r="E65" s="105"/>
      <c r="F65" s="107"/>
      <c r="G65" s="96"/>
      <c r="H65" s="60"/>
      <c r="I65" s="17">
        <v>6.2999999999999995E-8</v>
      </c>
      <c r="J65" s="17" t="str">
        <f t="shared" si="5"/>
        <v/>
      </c>
      <c r="K65" s="17" t="str">
        <f t="shared" si="1"/>
        <v/>
      </c>
      <c r="L65" s="17" t="str">
        <f t="shared" si="2"/>
        <v/>
      </c>
      <c r="M65" s="110" t="str">
        <f t="shared" si="4"/>
        <v/>
      </c>
      <c r="N65" s="110" t="str">
        <f t="shared" si="7"/>
        <v/>
      </c>
      <c r="O65" s="110" t="str">
        <f t="shared" si="3"/>
        <v/>
      </c>
      <c r="P65" s="176" t="str">
        <f t="shared" si="6"/>
        <v/>
      </c>
    </row>
    <row r="66" spans="1:16">
      <c r="A66" s="31"/>
      <c r="B66" s="105"/>
      <c r="C66" s="105"/>
      <c r="D66" s="105"/>
      <c r="E66" s="105"/>
      <c r="F66" s="107"/>
      <c r="G66" s="96"/>
      <c r="H66" s="60"/>
      <c r="I66" s="17">
        <v>6.4000000000000004E-8</v>
      </c>
      <c r="J66" s="17" t="str">
        <f t="shared" si="5"/>
        <v/>
      </c>
      <c r="K66" s="17" t="str">
        <f t="shared" si="1"/>
        <v/>
      </c>
      <c r="L66" s="17" t="str">
        <f t="shared" si="2"/>
        <v/>
      </c>
      <c r="M66" s="110" t="str">
        <f t="shared" si="4"/>
        <v/>
      </c>
      <c r="N66" s="110" t="str">
        <f t="shared" si="7"/>
        <v/>
      </c>
      <c r="O66" s="110" t="str">
        <f t="shared" si="3"/>
        <v/>
      </c>
      <c r="P66" s="176" t="str">
        <f t="shared" si="6"/>
        <v/>
      </c>
    </row>
    <row r="67" spans="1:16">
      <c r="A67" s="31"/>
      <c r="B67" s="105"/>
      <c r="C67" s="105"/>
      <c r="D67" s="105"/>
      <c r="E67" s="105"/>
      <c r="F67" s="107"/>
      <c r="G67" s="96"/>
      <c r="H67" s="60"/>
      <c r="I67" s="17">
        <v>6.5E-8</v>
      </c>
      <c r="J67" s="17" t="str">
        <f t="shared" si="5"/>
        <v/>
      </c>
      <c r="K67" s="17" t="str">
        <f t="shared" si="1"/>
        <v/>
      </c>
      <c r="L67" s="17" t="str">
        <f t="shared" si="2"/>
        <v/>
      </c>
      <c r="M67" s="110" t="str">
        <f t="shared" si="4"/>
        <v/>
      </c>
      <c r="N67" s="110" t="str">
        <f t="shared" ref="N67:N130" si="8">IF((A67+$I67)&lt;1,"",A67+$I67)</f>
        <v/>
      </c>
      <c r="O67" s="110" t="str">
        <f t="shared" si="3"/>
        <v/>
      </c>
      <c r="P67" s="176" t="str">
        <f t="shared" si="6"/>
        <v/>
      </c>
    </row>
    <row r="68" spans="1:16">
      <c r="A68" s="31"/>
      <c r="B68" s="105"/>
      <c r="C68" s="105"/>
      <c r="D68" s="105"/>
      <c r="E68" s="105"/>
      <c r="F68" s="107"/>
      <c r="G68" s="96"/>
      <c r="H68" s="60"/>
      <c r="I68" s="17">
        <v>6.5999999999999995E-8</v>
      </c>
      <c r="J68" s="17" t="str">
        <f t="shared" si="5"/>
        <v/>
      </c>
      <c r="K68" s="17" t="str">
        <f t="shared" ref="K68:K131" si="9">IF(E68="co",1000+I68,IF(E68="yco",2000+I68,IF((E68+$I68)&lt;1,"",E68+$I68)))</f>
        <v/>
      </c>
      <c r="L68" s="17" t="str">
        <f t="shared" ref="L68:L131" si="10">IF((F68+$I68)&lt;1,"",F68+$I68)</f>
        <v/>
      </c>
      <c r="M68" s="110" t="str">
        <f t="shared" si="4"/>
        <v/>
      </c>
      <c r="N68" s="110" t="str">
        <f t="shared" si="8"/>
        <v/>
      </c>
      <c r="O68" s="110" t="str">
        <f t="shared" ref="O68:O131" si="11">IF((D68+$I68)&lt;1,"",D68+$I68)</f>
        <v/>
      </c>
      <c r="P68" s="176" t="str">
        <f t="shared" si="6"/>
        <v/>
      </c>
    </row>
    <row r="69" spans="1:16">
      <c r="A69" s="31"/>
      <c r="B69" s="105"/>
      <c r="C69" s="105"/>
      <c r="D69" s="105"/>
      <c r="E69" s="105"/>
      <c r="F69" s="107"/>
      <c r="G69" s="96"/>
      <c r="H69" s="60"/>
      <c r="I69" s="17">
        <v>6.7000000000000004E-8</v>
      </c>
      <c r="J69" s="17" t="str">
        <f t="shared" ref="J69:J132" si="12">IF(C69="yco",1000+I69,IF((C69+$I69)&lt;1,"",C69+$I69))</f>
        <v/>
      </c>
      <c r="K69" s="17" t="str">
        <f t="shared" si="9"/>
        <v/>
      </c>
      <c r="L69" s="17" t="str">
        <f t="shared" si="10"/>
        <v/>
      </c>
      <c r="M69" s="110" t="str">
        <f t="shared" ref="M69:M132" si="13">IF(B69="oco",1000+I69,IF((B69+$I69)&lt;1,"",B69+$I69))</f>
        <v/>
      </c>
      <c r="N69" s="110" t="str">
        <f t="shared" si="8"/>
        <v/>
      </c>
      <c r="O69" s="110" t="str">
        <f t="shared" si="11"/>
        <v/>
      </c>
      <c r="P69" s="176" t="str">
        <f t="shared" si="6"/>
        <v/>
      </c>
    </row>
    <row r="70" spans="1:16">
      <c r="A70" s="31"/>
      <c r="B70" s="105"/>
      <c r="C70" s="105"/>
      <c r="D70" s="105"/>
      <c r="E70" s="105"/>
      <c r="F70" s="107"/>
      <c r="G70" s="96"/>
      <c r="H70" s="60"/>
      <c r="I70" s="17">
        <v>6.8E-8</v>
      </c>
      <c r="J70" s="17" t="str">
        <f t="shared" si="12"/>
        <v/>
      </c>
      <c r="K70" s="17" t="str">
        <f t="shared" si="9"/>
        <v/>
      </c>
      <c r="L70" s="17" t="str">
        <f t="shared" si="10"/>
        <v/>
      </c>
      <c r="M70" s="110" t="str">
        <f t="shared" si="13"/>
        <v/>
      </c>
      <c r="N70" s="110" t="str">
        <f t="shared" si="8"/>
        <v/>
      </c>
      <c r="O70" s="110" t="str">
        <f t="shared" si="11"/>
        <v/>
      </c>
      <c r="P70" s="176" t="str">
        <f t="shared" si="6"/>
        <v/>
      </c>
    </row>
    <row r="71" spans="1:16">
      <c r="A71" s="31"/>
      <c r="B71" s="105"/>
      <c r="C71" s="105"/>
      <c r="D71" s="105"/>
      <c r="E71" s="105"/>
      <c r="F71" s="107"/>
      <c r="G71" s="96"/>
      <c r="H71" s="60"/>
      <c r="I71" s="17">
        <v>6.8999999999999996E-8</v>
      </c>
      <c r="J71" s="17" t="str">
        <f t="shared" si="12"/>
        <v/>
      </c>
      <c r="K71" s="17" t="str">
        <f t="shared" si="9"/>
        <v/>
      </c>
      <c r="L71" s="17" t="str">
        <f t="shared" si="10"/>
        <v/>
      </c>
      <c r="M71" s="110" t="str">
        <f t="shared" si="13"/>
        <v/>
      </c>
      <c r="N71" s="110" t="str">
        <f t="shared" si="8"/>
        <v/>
      </c>
      <c r="O71" s="110" t="str">
        <f t="shared" si="11"/>
        <v/>
      </c>
      <c r="P71" s="176" t="str">
        <f t="shared" si="6"/>
        <v/>
      </c>
    </row>
    <row r="72" spans="1:16">
      <c r="A72" s="31"/>
      <c r="B72" s="105"/>
      <c r="C72" s="105"/>
      <c r="D72" s="105"/>
      <c r="E72" s="105"/>
      <c r="F72" s="107"/>
      <c r="G72" s="96"/>
      <c r="H72" s="60"/>
      <c r="I72" s="17">
        <v>7.0000000000000005E-8</v>
      </c>
      <c r="J72" s="17" t="str">
        <f t="shared" si="12"/>
        <v/>
      </c>
      <c r="K72" s="17" t="str">
        <f t="shared" si="9"/>
        <v/>
      </c>
      <c r="L72" s="17" t="str">
        <f t="shared" si="10"/>
        <v/>
      </c>
      <c r="M72" s="110" t="str">
        <f t="shared" si="13"/>
        <v/>
      </c>
      <c r="N72" s="110" t="str">
        <f t="shared" si="8"/>
        <v/>
      </c>
      <c r="O72" s="110" t="str">
        <f t="shared" si="11"/>
        <v/>
      </c>
      <c r="P72" s="176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5"/>
      <c r="C73" s="105"/>
      <c r="D73" s="105"/>
      <c r="E73" s="105"/>
      <c r="F73" s="107"/>
      <c r="G73" s="96"/>
      <c r="H73" s="60"/>
      <c r="I73" s="17">
        <v>7.1E-8</v>
      </c>
      <c r="J73" s="17" t="str">
        <f t="shared" si="12"/>
        <v/>
      </c>
      <c r="K73" s="17" t="str">
        <f t="shared" si="9"/>
        <v/>
      </c>
      <c r="L73" s="17" t="str">
        <f t="shared" si="10"/>
        <v/>
      </c>
      <c r="M73" s="110" t="str">
        <f t="shared" si="13"/>
        <v/>
      </c>
      <c r="N73" s="110" t="str">
        <f t="shared" si="8"/>
        <v/>
      </c>
      <c r="O73" s="110" t="str">
        <f t="shared" si="11"/>
        <v/>
      </c>
      <c r="P73" s="176" t="str">
        <f t="shared" si="14"/>
        <v/>
      </c>
    </row>
    <row r="74" spans="1:16">
      <c r="A74" s="31"/>
      <c r="B74" s="105"/>
      <c r="C74" s="105"/>
      <c r="D74" s="105"/>
      <c r="E74" s="105"/>
      <c r="F74" s="107"/>
      <c r="G74" s="96"/>
      <c r="H74" s="60"/>
      <c r="I74" s="17">
        <v>7.1999999999999996E-8</v>
      </c>
      <c r="J74" s="17" t="str">
        <f t="shared" si="12"/>
        <v/>
      </c>
      <c r="K74" s="17" t="str">
        <f t="shared" si="9"/>
        <v/>
      </c>
      <c r="L74" s="17" t="str">
        <f t="shared" si="10"/>
        <v/>
      </c>
      <c r="M74" s="110" t="str">
        <f t="shared" si="13"/>
        <v/>
      </c>
      <c r="N74" s="110" t="str">
        <f t="shared" si="8"/>
        <v/>
      </c>
      <c r="O74" s="110" t="str">
        <f t="shared" si="11"/>
        <v/>
      </c>
      <c r="P74" s="176" t="str">
        <f t="shared" si="14"/>
        <v/>
      </c>
    </row>
    <row r="75" spans="1:16">
      <c r="A75" s="31"/>
      <c r="B75" s="105"/>
      <c r="C75" s="105"/>
      <c r="D75" s="105"/>
      <c r="E75" s="105"/>
      <c r="F75" s="107"/>
      <c r="G75" s="96"/>
      <c r="H75" s="60"/>
      <c r="I75" s="17">
        <v>7.3000000000000005E-8</v>
      </c>
      <c r="J75" s="17" t="str">
        <f t="shared" si="12"/>
        <v/>
      </c>
      <c r="K75" s="17" t="str">
        <f t="shared" si="9"/>
        <v/>
      </c>
      <c r="L75" s="17" t="str">
        <f t="shared" si="10"/>
        <v/>
      </c>
      <c r="M75" s="110" t="str">
        <f t="shared" si="13"/>
        <v/>
      </c>
      <c r="N75" s="110" t="str">
        <f t="shared" si="8"/>
        <v/>
      </c>
      <c r="O75" s="110" t="str">
        <f t="shared" si="11"/>
        <v/>
      </c>
      <c r="P75" s="176" t="str">
        <f t="shared" si="14"/>
        <v/>
      </c>
    </row>
    <row r="76" spans="1:16">
      <c r="A76" s="31"/>
      <c r="B76" s="105"/>
      <c r="C76" s="105"/>
      <c r="D76" s="105"/>
      <c r="E76" s="105"/>
      <c r="F76" s="107"/>
      <c r="G76" s="96"/>
      <c r="H76" s="60"/>
      <c r="I76" s="17">
        <v>7.4000000000000001E-8</v>
      </c>
      <c r="J76" s="17" t="str">
        <f t="shared" si="12"/>
        <v/>
      </c>
      <c r="K76" s="17" t="str">
        <f t="shared" si="9"/>
        <v/>
      </c>
      <c r="L76" s="17" t="str">
        <f t="shared" si="10"/>
        <v/>
      </c>
      <c r="M76" s="110" t="str">
        <f t="shared" si="13"/>
        <v/>
      </c>
      <c r="N76" s="110" t="str">
        <f t="shared" si="8"/>
        <v/>
      </c>
      <c r="O76" s="110" t="str">
        <f t="shared" si="11"/>
        <v/>
      </c>
      <c r="P76" s="176" t="str">
        <f t="shared" si="14"/>
        <v/>
      </c>
    </row>
    <row r="77" spans="1:16">
      <c r="A77" s="31"/>
      <c r="B77" s="105"/>
      <c r="C77" s="105"/>
      <c r="D77" s="105"/>
      <c r="E77" s="105"/>
      <c r="F77" s="107"/>
      <c r="G77" s="96"/>
      <c r="H77" s="60"/>
      <c r="I77" s="17">
        <v>7.4999999999999997E-8</v>
      </c>
      <c r="J77" s="17" t="str">
        <f t="shared" si="12"/>
        <v/>
      </c>
      <c r="K77" s="17" t="str">
        <f t="shared" si="9"/>
        <v/>
      </c>
      <c r="L77" s="17" t="str">
        <f t="shared" si="10"/>
        <v/>
      </c>
      <c r="M77" s="110" t="str">
        <f t="shared" si="13"/>
        <v/>
      </c>
      <c r="N77" s="110" t="str">
        <f t="shared" si="8"/>
        <v/>
      </c>
      <c r="O77" s="110" t="str">
        <f t="shared" si="11"/>
        <v/>
      </c>
      <c r="P77" s="176" t="str">
        <f t="shared" si="14"/>
        <v/>
      </c>
    </row>
    <row r="78" spans="1:16">
      <c r="A78" s="31"/>
      <c r="B78" s="105"/>
      <c r="C78" s="105"/>
      <c r="D78" s="105"/>
      <c r="E78" s="105"/>
      <c r="F78" s="107"/>
      <c r="G78" s="96"/>
      <c r="H78" s="60"/>
      <c r="I78" s="17">
        <v>7.6000000000000006E-8</v>
      </c>
      <c r="J78" s="17" t="str">
        <f t="shared" si="12"/>
        <v/>
      </c>
      <c r="K78" s="17" t="str">
        <f t="shared" si="9"/>
        <v/>
      </c>
      <c r="L78" s="17" t="str">
        <f t="shared" si="10"/>
        <v/>
      </c>
      <c r="M78" s="110" t="str">
        <f t="shared" si="13"/>
        <v/>
      </c>
      <c r="N78" s="110" t="str">
        <f t="shared" si="8"/>
        <v/>
      </c>
      <c r="O78" s="110" t="str">
        <f t="shared" si="11"/>
        <v/>
      </c>
      <c r="P78" s="176" t="str">
        <f t="shared" si="14"/>
        <v/>
      </c>
    </row>
    <row r="79" spans="1:16">
      <c r="A79" s="31"/>
      <c r="B79" s="105"/>
      <c r="C79" s="105"/>
      <c r="D79" s="105"/>
      <c r="E79" s="105"/>
      <c r="F79" s="107"/>
      <c r="G79" s="96"/>
      <c r="H79" s="60"/>
      <c r="I79" s="17">
        <v>7.7000000000000001E-8</v>
      </c>
      <c r="J79" s="17" t="str">
        <f t="shared" si="12"/>
        <v/>
      </c>
      <c r="K79" s="17" t="str">
        <f t="shared" si="9"/>
        <v/>
      </c>
      <c r="L79" s="17" t="str">
        <f t="shared" si="10"/>
        <v/>
      </c>
      <c r="M79" s="110" t="str">
        <f t="shared" si="13"/>
        <v/>
      </c>
      <c r="N79" s="110" t="str">
        <f t="shared" si="8"/>
        <v/>
      </c>
      <c r="O79" s="110" t="str">
        <f t="shared" si="11"/>
        <v/>
      </c>
      <c r="P79" s="176" t="str">
        <f t="shared" si="14"/>
        <v/>
      </c>
    </row>
    <row r="80" spans="1:16">
      <c r="A80" s="31"/>
      <c r="B80" s="105"/>
      <c r="C80" s="105"/>
      <c r="D80" s="105"/>
      <c r="E80" s="105"/>
      <c r="F80" s="107"/>
      <c r="G80" s="96"/>
      <c r="H80" s="60"/>
      <c r="I80" s="17">
        <v>7.7999999999999997E-8</v>
      </c>
      <c r="J80" s="17" t="str">
        <f t="shared" si="12"/>
        <v/>
      </c>
      <c r="K80" s="17" t="str">
        <f t="shared" si="9"/>
        <v/>
      </c>
      <c r="L80" s="17" t="str">
        <f t="shared" si="10"/>
        <v/>
      </c>
      <c r="M80" s="110" t="str">
        <f t="shared" si="13"/>
        <v/>
      </c>
      <c r="N80" s="110" t="str">
        <f t="shared" si="8"/>
        <v/>
      </c>
      <c r="O80" s="110" t="str">
        <f t="shared" si="11"/>
        <v/>
      </c>
      <c r="P80" s="176" t="str">
        <f t="shared" si="14"/>
        <v/>
      </c>
    </row>
    <row r="81" spans="1:16">
      <c r="A81" s="31"/>
      <c r="B81" s="105"/>
      <c r="C81" s="105"/>
      <c r="D81" s="105"/>
      <c r="E81" s="105"/>
      <c r="F81" s="107"/>
      <c r="G81" s="96"/>
      <c r="H81" s="60"/>
      <c r="I81" s="17">
        <v>7.9000000000000006E-8</v>
      </c>
      <c r="J81" s="17" t="str">
        <f t="shared" si="12"/>
        <v/>
      </c>
      <c r="K81" s="17" t="str">
        <f t="shared" si="9"/>
        <v/>
      </c>
      <c r="L81" s="17" t="str">
        <f t="shared" si="10"/>
        <v/>
      </c>
      <c r="M81" s="110" t="str">
        <f t="shared" si="13"/>
        <v/>
      </c>
      <c r="N81" s="110" t="str">
        <f t="shared" si="8"/>
        <v/>
      </c>
      <c r="O81" s="110" t="str">
        <f t="shared" si="11"/>
        <v/>
      </c>
      <c r="P81" s="176" t="str">
        <f t="shared" si="14"/>
        <v/>
      </c>
    </row>
    <row r="82" spans="1:16">
      <c r="A82" s="31"/>
      <c r="B82" s="105"/>
      <c r="C82" s="105"/>
      <c r="D82" s="105"/>
      <c r="E82" s="105"/>
      <c r="F82" s="107"/>
      <c r="G82" s="96"/>
      <c r="H82" s="60"/>
      <c r="I82" s="17">
        <v>8.0000000000000002E-8</v>
      </c>
      <c r="J82" s="17" t="str">
        <f t="shared" si="12"/>
        <v/>
      </c>
      <c r="K82" s="17" t="str">
        <f t="shared" si="9"/>
        <v/>
      </c>
      <c r="L82" s="17" t="str">
        <f t="shared" si="10"/>
        <v/>
      </c>
      <c r="M82" s="110" t="str">
        <f t="shared" si="13"/>
        <v/>
      </c>
      <c r="N82" s="110" t="str">
        <f t="shared" si="8"/>
        <v/>
      </c>
      <c r="O82" s="110" t="str">
        <f t="shared" si="11"/>
        <v/>
      </c>
      <c r="P82" s="176" t="str">
        <f t="shared" si="14"/>
        <v/>
      </c>
    </row>
    <row r="83" spans="1:16">
      <c r="A83" s="31"/>
      <c r="B83" s="105"/>
      <c r="C83" s="105"/>
      <c r="D83" s="105"/>
      <c r="E83" s="105"/>
      <c r="F83" s="107"/>
      <c r="G83" s="96"/>
      <c r="H83" s="60"/>
      <c r="I83" s="17">
        <v>8.0999999999999997E-8</v>
      </c>
      <c r="J83" s="17" t="str">
        <f t="shared" si="12"/>
        <v/>
      </c>
      <c r="K83" s="17" t="str">
        <f t="shared" si="9"/>
        <v/>
      </c>
      <c r="L83" s="17" t="str">
        <f t="shared" si="10"/>
        <v/>
      </c>
      <c r="M83" s="110" t="str">
        <f t="shared" si="13"/>
        <v/>
      </c>
      <c r="N83" s="110" t="str">
        <f t="shared" si="8"/>
        <v/>
      </c>
      <c r="O83" s="110" t="str">
        <f t="shared" si="11"/>
        <v/>
      </c>
      <c r="P83" s="176" t="str">
        <f t="shared" si="14"/>
        <v/>
      </c>
    </row>
    <row r="84" spans="1:16">
      <c r="A84" s="31"/>
      <c r="B84" s="105"/>
      <c r="C84" s="105"/>
      <c r="D84" s="105"/>
      <c r="E84" s="105"/>
      <c r="F84" s="107"/>
      <c r="G84" s="96"/>
      <c r="H84" s="60"/>
      <c r="I84" s="17">
        <v>8.2000000000000006E-8</v>
      </c>
      <c r="J84" s="17" t="str">
        <f t="shared" si="12"/>
        <v/>
      </c>
      <c r="K84" s="17" t="str">
        <f t="shared" si="9"/>
        <v/>
      </c>
      <c r="L84" s="17" t="str">
        <f t="shared" si="10"/>
        <v/>
      </c>
      <c r="M84" s="110" t="str">
        <f t="shared" si="13"/>
        <v/>
      </c>
      <c r="N84" s="110" t="str">
        <f t="shared" si="8"/>
        <v/>
      </c>
      <c r="O84" s="110" t="str">
        <f t="shared" si="11"/>
        <v/>
      </c>
      <c r="P84" s="176" t="str">
        <f t="shared" si="14"/>
        <v/>
      </c>
    </row>
    <row r="85" spans="1:16">
      <c r="A85" s="31"/>
      <c r="B85" s="105"/>
      <c r="C85" s="105"/>
      <c r="D85" s="105"/>
      <c r="E85" s="105"/>
      <c r="F85" s="107"/>
      <c r="G85" s="96"/>
      <c r="H85" s="60"/>
      <c r="I85" s="17">
        <v>8.3000000000000002E-8</v>
      </c>
      <c r="J85" s="17" t="str">
        <f t="shared" si="12"/>
        <v/>
      </c>
      <c r="K85" s="17" t="str">
        <f t="shared" si="9"/>
        <v/>
      </c>
      <c r="L85" s="17" t="str">
        <f t="shared" si="10"/>
        <v/>
      </c>
      <c r="M85" s="110" t="str">
        <f t="shared" si="13"/>
        <v/>
      </c>
      <c r="N85" s="110" t="str">
        <f t="shared" si="8"/>
        <v/>
      </c>
      <c r="O85" s="110" t="str">
        <f t="shared" si="11"/>
        <v/>
      </c>
      <c r="P85" s="176" t="str">
        <f t="shared" si="14"/>
        <v/>
      </c>
    </row>
    <row r="86" spans="1:16">
      <c r="A86" s="31"/>
      <c r="B86" s="105"/>
      <c r="C86" s="105"/>
      <c r="D86" s="105"/>
      <c r="E86" s="105"/>
      <c r="F86" s="107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10" t="str">
        <f t="shared" si="13"/>
        <v/>
      </c>
      <c r="N86" s="110" t="str">
        <f t="shared" si="8"/>
        <v/>
      </c>
      <c r="O86" s="110" t="str">
        <f t="shared" si="11"/>
        <v/>
      </c>
      <c r="P86" s="176" t="str">
        <f t="shared" si="14"/>
        <v/>
      </c>
    </row>
    <row r="87" spans="1:16">
      <c r="A87" s="31"/>
      <c r="B87" s="105"/>
      <c r="C87" s="105"/>
      <c r="D87" s="105"/>
      <c r="E87" s="105"/>
      <c r="F87" s="107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10" t="str">
        <f t="shared" si="13"/>
        <v/>
      </c>
      <c r="N87" s="110" t="str">
        <f t="shared" si="8"/>
        <v/>
      </c>
      <c r="O87" s="110" t="str">
        <f t="shared" si="11"/>
        <v/>
      </c>
      <c r="P87" s="176" t="str">
        <f t="shared" si="14"/>
        <v/>
      </c>
    </row>
    <row r="88" spans="1:16">
      <c r="A88" s="31"/>
      <c r="B88" s="105"/>
      <c r="C88" s="105"/>
      <c r="D88" s="105"/>
      <c r="E88" s="105"/>
      <c r="F88" s="107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10" t="str">
        <f t="shared" si="13"/>
        <v/>
      </c>
      <c r="N88" s="110" t="str">
        <f t="shared" si="8"/>
        <v/>
      </c>
      <c r="O88" s="110" t="str">
        <f t="shared" si="11"/>
        <v/>
      </c>
      <c r="P88" s="176" t="str">
        <f t="shared" si="14"/>
        <v/>
      </c>
    </row>
    <row r="89" spans="1:16">
      <c r="A89" s="31"/>
      <c r="B89" s="105"/>
      <c r="C89" s="105"/>
      <c r="D89" s="105"/>
      <c r="E89" s="105"/>
      <c r="F89" s="107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10" t="str">
        <f t="shared" si="13"/>
        <v/>
      </c>
      <c r="N89" s="110" t="str">
        <f t="shared" si="8"/>
        <v/>
      </c>
      <c r="O89" s="110" t="str">
        <f t="shared" si="11"/>
        <v/>
      </c>
      <c r="P89" s="176" t="str">
        <f t="shared" si="14"/>
        <v/>
      </c>
    </row>
    <row r="90" spans="1:16">
      <c r="A90" s="31"/>
      <c r="B90" s="105"/>
      <c r="C90" s="105"/>
      <c r="D90" s="105"/>
      <c r="E90" s="105"/>
      <c r="F90" s="107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10" t="str">
        <f t="shared" si="13"/>
        <v/>
      </c>
      <c r="N90" s="110" t="str">
        <f t="shared" si="8"/>
        <v/>
      </c>
      <c r="O90" s="110" t="str">
        <f t="shared" si="11"/>
        <v/>
      </c>
      <c r="P90" s="176" t="str">
        <f t="shared" si="14"/>
        <v/>
      </c>
    </row>
    <row r="91" spans="1:16">
      <c r="A91" s="31"/>
      <c r="B91" s="105"/>
      <c r="C91" s="105"/>
      <c r="D91" s="105"/>
      <c r="E91" s="105"/>
      <c r="F91" s="107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10" t="str">
        <f t="shared" si="13"/>
        <v/>
      </c>
      <c r="N91" s="110" t="str">
        <f t="shared" si="8"/>
        <v/>
      </c>
      <c r="O91" s="110" t="str">
        <f t="shared" si="11"/>
        <v/>
      </c>
      <c r="P91" s="176" t="str">
        <f t="shared" si="14"/>
        <v/>
      </c>
    </row>
    <row r="92" spans="1:16">
      <c r="A92" s="31"/>
      <c r="B92" s="105"/>
      <c r="C92" s="105"/>
      <c r="D92" s="105"/>
      <c r="E92" s="105"/>
      <c r="F92" s="107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10" t="str">
        <f t="shared" si="13"/>
        <v/>
      </c>
      <c r="N92" s="110" t="str">
        <f t="shared" si="8"/>
        <v/>
      </c>
      <c r="O92" s="110" t="str">
        <f t="shared" si="11"/>
        <v/>
      </c>
      <c r="P92" s="176" t="str">
        <f t="shared" si="14"/>
        <v/>
      </c>
    </row>
    <row r="93" spans="1:16">
      <c r="A93" s="31"/>
      <c r="B93" s="105"/>
      <c r="C93" s="105"/>
      <c r="D93" s="105"/>
      <c r="E93" s="105"/>
      <c r="F93" s="107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10" t="str">
        <f t="shared" si="13"/>
        <v/>
      </c>
      <c r="N93" s="110" t="str">
        <f t="shared" si="8"/>
        <v/>
      </c>
      <c r="O93" s="110" t="str">
        <f t="shared" si="11"/>
        <v/>
      </c>
      <c r="P93" s="176" t="str">
        <f t="shared" si="14"/>
        <v/>
      </c>
    </row>
    <row r="94" spans="1:16">
      <c r="A94" s="31"/>
      <c r="B94" s="105"/>
      <c r="C94" s="105"/>
      <c r="D94" s="105"/>
      <c r="E94" s="105"/>
      <c r="F94" s="107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10" t="str">
        <f t="shared" si="13"/>
        <v/>
      </c>
      <c r="N94" s="110" t="str">
        <f t="shared" si="8"/>
        <v/>
      </c>
      <c r="O94" s="110" t="str">
        <f t="shared" si="11"/>
        <v/>
      </c>
      <c r="P94" s="176" t="str">
        <f t="shared" si="14"/>
        <v/>
      </c>
    </row>
    <row r="95" spans="1:16">
      <c r="A95" s="31"/>
      <c r="B95" s="105"/>
      <c r="C95" s="105"/>
      <c r="D95" s="105"/>
      <c r="E95" s="105"/>
      <c r="F95" s="107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10" t="str">
        <f t="shared" si="13"/>
        <v/>
      </c>
      <c r="N95" s="110" t="str">
        <f t="shared" si="8"/>
        <v/>
      </c>
      <c r="O95" s="110" t="str">
        <f t="shared" si="11"/>
        <v/>
      </c>
      <c r="P95" s="176" t="str">
        <f t="shared" si="14"/>
        <v/>
      </c>
    </row>
    <row r="96" spans="1:16">
      <c r="A96" s="31"/>
      <c r="B96" s="105"/>
      <c r="C96" s="105"/>
      <c r="D96" s="105"/>
      <c r="E96" s="105"/>
      <c r="F96" s="107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10" t="str">
        <f t="shared" si="13"/>
        <v/>
      </c>
      <c r="N96" s="110" t="str">
        <f t="shared" si="8"/>
        <v/>
      </c>
      <c r="O96" s="110" t="str">
        <f t="shared" si="11"/>
        <v/>
      </c>
      <c r="P96" s="176" t="str">
        <f t="shared" si="14"/>
        <v/>
      </c>
    </row>
    <row r="97" spans="1:16">
      <c r="A97" s="31"/>
      <c r="B97" s="105"/>
      <c r="C97" s="105"/>
      <c r="D97" s="105"/>
      <c r="E97" s="105"/>
      <c r="F97" s="107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10" t="str">
        <f t="shared" si="13"/>
        <v/>
      </c>
      <c r="N97" s="110" t="str">
        <f t="shared" si="8"/>
        <v/>
      </c>
      <c r="O97" s="110" t="str">
        <f t="shared" si="11"/>
        <v/>
      </c>
      <c r="P97" s="176" t="str">
        <f t="shared" si="14"/>
        <v/>
      </c>
    </row>
    <row r="98" spans="1:16">
      <c r="A98" s="31"/>
      <c r="B98" s="105"/>
      <c r="C98" s="105"/>
      <c r="D98" s="105"/>
      <c r="E98" s="105"/>
      <c r="F98" s="107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10" t="str">
        <f t="shared" si="13"/>
        <v/>
      </c>
      <c r="N98" s="110" t="str">
        <f t="shared" si="8"/>
        <v/>
      </c>
      <c r="O98" s="110" t="str">
        <f t="shared" si="11"/>
        <v/>
      </c>
      <c r="P98" s="176" t="str">
        <f t="shared" si="14"/>
        <v/>
      </c>
    </row>
    <row r="99" spans="1:16">
      <c r="A99" s="31"/>
      <c r="B99" s="105"/>
      <c r="C99" s="105"/>
      <c r="D99" s="105"/>
      <c r="E99" s="105"/>
      <c r="F99" s="107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10" t="str">
        <f t="shared" si="13"/>
        <v/>
      </c>
      <c r="N99" s="110" t="str">
        <f t="shared" si="8"/>
        <v/>
      </c>
      <c r="O99" s="110" t="str">
        <f t="shared" si="11"/>
        <v/>
      </c>
      <c r="P99" s="176" t="str">
        <f t="shared" si="14"/>
        <v/>
      </c>
    </row>
    <row r="100" spans="1:16">
      <c r="A100" s="31"/>
      <c r="B100" s="105"/>
      <c r="C100" s="105"/>
      <c r="D100" s="105"/>
      <c r="E100" s="105"/>
      <c r="F100" s="107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10" t="str">
        <f t="shared" si="13"/>
        <v/>
      </c>
      <c r="N100" s="110" t="str">
        <f t="shared" si="8"/>
        <v/>
      </c>
      <c r="O100" s="110" t="str">
        <f t="shared" si="11"/>
        <v/>
      </c>
      <c r="P100" s="176" t="str">
        <f t="shared" si="14"/>
        <v/>
      </c>
    </row>
    <row r="101" spans="1:16">
      <c r="A101" s="31"/>
      <c r="B101" s="105"/>
      <c r="C101" s="105"/>
      <c r="D101" s="105"/>
      <c r="E101" s="105"/>
      <c r="F101" s="107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10" t="str">
        <f t="shared" si="13"/>
        <v/>
      </c>
      <c r="N101" s="110" t="str">
        <f t="shared" si="8"/>
        <v/>
      </c>
      <c r="O101" s="110" t="str">
        <f t="shared" si="11"/>
        <v/>
      </c>
      <c r="P101" s="176" t="str">
        <f t="shared" si="14"/>
        <v/>
      </c>
    </row>
    <row r="102" spans="1:16">
      <c r="A102" s="31"/>
      <c r="B102" s="105"/>
      <c r="C102" s="105"/>
      <c r="D102" s="105"/>
      <c r="E102" s="105"/>
      <c r="F102" s="107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10" t="str">
        <f t="shared" si="13"/>
        <v/>
      </c>
      <c r="N102" s="110" t="str">
        <f t="shared" si="8"/>
        <v/>
      </c>
      <c r="O102" s="110" t="str">
        <f t="shared" si="11"/>
        <v/>
      </c>
      <c r="P102" s="176" t="str">
        <f t="shared" si="14"/>
        <v/>
      </c>
    </row>
    <row r="103" spans="1:16">
      <c r="A103" s="31"/>
      <c r="B103" s="105"/>
      <c r="C103" s="105"/>
      <c r="D103" s="105"/>
      <c r="E103" s="105"/>
      <c r="F103" s="107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10" t="str">
        <f t="shared" si="13"/>
        <v/>
      </c>
      <c r="N103" s="110" t="str">
        <f t="shared" si="8"/>
        <v/>
      </c>
      <c r="O103" s="110" t="str">
        <f t="shared" si="11"/>
        <v/>
      </c>
      <c r="P103" s="176" t="str">
        <f t="shared" si="14"/>
        <v/>
      </c>
    </row>
    <row r="104" spans="1:16">
      <c r="A104" s="31"/>
      <c r="B104" s="105"/>
      <c r="C104" s="105"/>
      <c r="D104" s="105"/>
      <c r="E104" s="105"/>
      <c r="F104" s="107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10" t="str">
        <f t="shared" si="13"/>
        <v/>
      </c>
      <c r="N104" s="110" t="str">
        <f t="shared" si="8"/>
        <v/>
      </c>
      <c r="O104" s="110" t="str">
        <f t="shared" si="11"/>
        <v/>
      </c>
      <c r="P104" s="176" t="str">
        <f t="shared" si="14"/>
        <v/>
      </c>
    </row>
    <row r="105" spans="1:16">
      <c r="A105" s="31"/>
      <c r="B105" s="105"/>
      <c r="C105" s="105"/>
      <c r="D105" s="105"/>
      <c r="E105" s="105"/>
      <c r="F105" s="107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10" t="str">
        <f t="shared" si="13"/>
        <v/>
      </c>
      <c r="N105" s="110" t="str">
        <f t="shared" si="8"/>
        <v/>
      </c>
      <c r="O105" s="110" t="str">
        <f t="shared" si="11"/>
        <v/>
      </c>
      <c r="P105" s="176" t="str">
        <f t="shared" si="14"/>
        <v/>
      </c>
    </row>
    <row r="106" spans="1:16">
      <c r="A106" s="31"/>
      <c r="B106" s="105"/>
      <c r="C106" s="105"/>
      <c r="D106" s="105"/>
      <c r="E106" s="105"/>
      <c r="F106" s="107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10" t="str">
        <f t="shared" si="13"/>
        <v/>
      </c>
      <c r="N106" s="110" t="str">
        <f t="shared" si="8"/>
        <v/>
      </c>
      <c r="O106" s="110" t="str">
        <f t="shared" si="11"/>
        <v/>
      </c>
      <c r="P106" s="176" t="str">
        <f t="shared" si="14"/>
        <v/>
      </c>
    </row>
    <row r="107" spans="1:16">
      <c r="A107" s="31"/>
      <c r="B107" s="105"/>
      <c r="C107" s="105"/>
      <c r="D107" s="105"/>
      <c r="E107" s="105"/>
      <c r="F107" s="107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10" t="str">
        <f t="shared" si="13"/>
        <v/>
      </c>
      <c r="N107" s="110" t="str">
        <f t="shared" si="8"/>
        <v/>
      </c>
      <c r="O107" s="110" t="str">
        <f t="shared" si="11"/>
        <v/>
      </c>
      <c r="P107" s="176" t="str">
        <f t="shared" si="14"/>
        <v/>
      </c>
    </row>
    <row r="108" spans="1:16">
      <c r="A108" s="31"/>
      <c r="B108" s="105"/>
      <c r="C108" s="105"/>
      <c r="D108" s="105"/>
      <c r="E108" s="105"/>
      <c r="F108" s="107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10" t="str">
        <f t="shared" si="13"/>
        <v/>
      </c>
      <c r="N108" s="110" t="str">
        <f t="shared" si="8"/>
        <v/>
      </c>
      <c r="O108" s="110" t="str">
        <f t="shared" si="11"/>
        <v/>
      </c>
      <c r="P108" s="176" t="str">
        <f t="shared" si="14"/>
        <v/>
      </c>
    </row>
    <row r="109" spans="1:16">
      <c r="A109" s="31"/>
      <c r="B109" s="105"/>
      <c r="C109" s="105"/>
      <c r="D109" s="105"/>
      <c r="E109" s="105"/>
      <c r="F109" s="107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10" t="str">
        <f t="shared" si="13"/>
        <v/>
      </c>
      <c r="N109" s="110" t="str">
        <f t="shared" si="8"/>
        <v/>
      </c>
      <c r="O109" s="110" t="str">
        <f t="shared" si="11"/>
        <v/>
      </c>
      <c r="P109" s="176" t="str">
        <f t="shared" si="14"/>
        <v/>
      </c>
    </row>
    <row r="110" spans="1:16">
      <c r="A110" s="31"/>
      <c r="B110" s="105"/>
      <c r="C110" s="105"/>
      <c r="D110" s="105"/>
      <c r="E110" s="105"/>
      <c r="F110" s="107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10" t="str">
        <f t="shared" si="13"/>
        <v/>
      </c>
      <c r="N110" s="110" t="str">
        <f t="shared" si="8"/>
        <v/>
      </c>
      <c r="O110" s="110" t="str">
        <f t="shared" si="11"/>
        <v/>
      </c>
      <c r="P110" s="176" t="str">
        <f t="shared" si="14"/>
        <v/>
      </c>
    </row>
    <row r="111" spans="1:16">
      <c r="A111" s="31"/>
      <c r="B111" s="105"/>
      <c r="C111" s="105"/>
      <c r="D111" s="105"/>
      <c r="E111" s="105"/>
      <c r="F111" s="107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10" t="str">
        <f t="shared" si="13"/>
        <v/>
      </c>
      <c r="N111" s="110" t="str">
        <f t="shared" si="8"/>
        <v/>
      </c>
      <c r="O111" s="110" t="str">
        <f t="shared" si="11"/>
        <v/>
      </c>
      <c r="P111" s="176" t="str">
        <f t="shared" si="14"/>
        <v/>
      </c>
    </row>
    <row r="112" spans="1:16">
      <c r="A112" s="31"/>
      <c r="B112" s="105"/>
      <c r="C112" s="105"/>
      <c r="D112" s="105"/>
      <c r="E112" s="105"/>
      <c r="F112" s="107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10" t="str">
        <f t="shared" si="13"/>
        <v/>
      </c>
      <c r="N112" s="110" t="str">
        <f t="shared" si="8"/>
        <v/>
      </c>
      <c r="O112" s="110" t="str">
        <f t="shared" si="11"/>
        <v/>
      </c>
      <c r="P112" s="176" t="str">
        <f t="shared" si="14"/>
        <v/>
      </c>
    </row>
    <row r="113" spans="1:16">
      <c r="A113" s="31"/>
      <c r="B113" s="105"/>
      <c r="C113" s="105"/>
      <c r="D113" s="105"/>
      <c r="E113" s="105"/>
      <c r="F113" s="107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10" t="str">
        <f t="shared" si="13"/>
        <v/>
      </c>
      <c r="N113" s="110" t="str">
        <f t="shared" si="8"/>
        <v/>
      </c>
      <c r="O113" s="110" t="str">
        <f t="shared" si="11"/>
        <v/>
      </c>
      <c r="P113" s="176" t="str">
        <f t="shared" si="14"/>
        <v/>
      </c>
    </row>
    <row r="114" spans="1:16">
      <c r="A114" s="31"/>
      <c r="B114" s="105"/>
      <c r="C114" s="105"/>
      <c r="D114" s="105"/>
      <c r="E114" s="105"/>
      <c r="F114" s="107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10" t="str">
        <f t="shared" si="13"/>
        <v/>
      </c>
      <c r="N114" s="110" t="str">
        <f t="shared" si="8"/>
        <v/>
      </c>
      <c r="O114" s="110" t="str">
        <f t="shared" si="11"/>
        <v/>
      </c>
      <c r="P114" s="176" t="str">
        <f t="shared" si="14"/>
        <v/>
      </c>
    </row>
    <row r="115" spans="1:16">
      <c r="A115" s="31"/>
      <c r="B115" s="105"/>
      <c r="C115" s="105"/>
      <c r="D115" s="105"/>
      <c r="E115" s="105"/>
      <c r="F115" s="107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10" t="str">
        <f t="shared" si="13"/>
        <v/>
      </c>
      <c r="N115" s="110" t="str">
        <f t="shared" si="8"/>
        <v/>
      </c>
      <c r="O115" s="110" t="str">
        <f t="shared" si="11"/>
        <v/>
      </c>
      <c r="P115" s="176" t="str">
        <f t="shared" si="14"/>
        <v/>
      </c>
    </row>
    <row r="116" spans="1:16">
      <c r="A116" s="31"/>
      <c r="B116" s="105"/>
      <c r="C116" s="105"/>
      <c r="D116" s="105"/>
      <c r="E116" s="105"/>
      <c r="F116" s="107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10" t="str">
        <f t="shared" si="13"/>
        <v/>
      </c>
      <c r="N116" s="110" t="str">
        <f t="shared" si="8"/>
        <v/>
      </c>
      <c r="O116" s="110" t="str">
        <f t="shared" si="11"/>
        <v/>
      </c>
      <c r="P116" s="176" t="str">
        <f t="shared" si="14"/>
        <v/>
      </c>
    </row>
    <row r="117" spans="1:16">
      <c r="A117" s="31"/>
      <c r="B117" s="105"/>
      <c r="C117" s="105"/>
      <c r="D117" s="105"/>
      <c r="E117" s="105"/>
      <c r="F117" s="107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10" t="str">
        <f t="shared" si="13"/>
        <v/>
      </c>
      <c r="N117" s="110" t="str">
        <f t="shared" si="8"/>
        <v/>
      </c>
      <c r="O117" s="110" t="str">
        <f t="shared" si="11"/>
        <v/>
      </c>
      <c r="P117" s="176" t="str">
        <f t="shared" si="14"/>
        <v/>
      </c>
    </row>
    <row r="118" spans="1:16">
      <c r="A118" s="31"/>
      <c r="B118" s="105"/>
      <c r="C118" s="105"/>
      <c r="D118" s="105"/>
      <c r="E118" s="105"/>
      <c r="F118" s="107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10" t="str">
        <f t="shared" si="13"/>
        <v/>
      </c>
      <c r="N118" s="110" t="str">
        <f t="shared" si="8"/>
        <v/>
      </c>
      <c r="O118" s="110" t="str">
        <f t="shared" si="11"/>
        <v/>
      </c>
      <c r="P118" s="176" t="str">
        <f t="shared" si="14"/>
        <v/>
      </c>
    </row>
    <row r="119" spans="1:16">
      <c r="A119" s="31"/>
      <c r="B119" s="105"/>
      <c r="C119" s="105"/>
      <c r="D119" s="105"/>
      <c r="E119" s="105"/>
      <c r="F119" s="107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10" t="str">
        <f t="shared" si="13"/>
        <v/>
      </c>
      <c r="N119" s="110" t="str">
        <f t="shared" si="8"/>
        <v/>
      </c>
      <c r="O119" s="110" t="str">
        <f t="shared" si="11"/>
        <v/>
      </c>
      <c r="P119" s="176" t="str">
        <f t="shared" si="14"/>
        <v/>
      </c>
    </row>
    <row r="120" spans="1:16">
      <c r="A120" s="31"/>
      <c r="B120" s="105"/>
      <c r="C120" s="105"/>
      <c r="D120" s="105"/>
      <c r="E120" s="105"/>
      <c r="F120" s="107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10" t="str">
        <f t="shared" si="13"/>
        <v/>
      </c>
      <c r="N120" s="110" t="str">
        <f t="shared" si="8"/>
        <v/>
      </c>
      <c r="O120" s="110" t="str">
        <f t="shared" si="11"/>
        <v/>
      </c>
      <c r="P120" s="176" t="str">
        <f t="shared" si="14"/>
        <v/>
      </c>
    </row>
    <row r="121" spans="1:16">
      <c r="A121" s="31"/>
      <c r="B121" s="105"/>
      <c r="C121" s="105"/>
      <c r="D121" s="105"/>
      <c r="E121" s="105"/>
      <c r="F121" s="107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10" t="str">
        <f t="shared" si="13"/>
        <v/>
      </c>
      <c r="N121" s="110" t="str">
        <f t="shared" si="8"/>
        <v/>
      </c>
      <c r="O121" s="110" t="str">
        <f t="shared" si="11"/>
        <v/>
      </c>
      <c r="P121" s="176" t="str">
        <f t="shared" si="14"/>
        <v/>
      </c>
    </row>
    <row r="122" spans="1:16">
      <c r="A122" s="31"/>
      <c r="B122" s="105"/>
      <c r="C122" s="105"/>
      <c r="D122" s="105"/>
      <c r="E122" s="105"/>
      <c r="F122" s="107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10" t="str">
        <f t="shared" si="13"/>
        <v/>
      </c>
      <c r="N122" s="110" t="str">
        <f t="shared" si="8"/>
        <v/>
      </c>
      <c r="O122" s="110" t="str">
        <f t="shared" si="11"/>
        <v/>
      </c>
      <c r="P122" s="176" t="str">
        <f t="shared" si="14"/>
        <v/>
      </c>
    </row>
    <row r="123" spans="1:16">
      <c r="A123" s="31"/>
      <c r="B123" s="105"/>
      <c r="C123" s="105"/>
      <c r="D123" s="105"/>
      <c r="E123" s="105"/>
      <c r="F123" s="107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10" t="str">
        <f t="shared" si="13"/>
        <v/>
      </c>
      <c r="N123" s="110" t="str">
        <f t="shared" si="8"/>
        <v/>
      </c>
      <c r="O123" s="110" t="str">
        <f t="shared" si="11"/>
        <v/>
      </c>
      <c r="P123" s="176" t="str">
        <f t="shared" si="14"/>
        <v/>
      </c>
    </row>
    <row r="124" spans="1:16">
      <c r="A124" s="31"/>
      <c r="B124" s="105"/>
      <c r="C124" s="105"/>
      <c r="D124" s="105"/>
      <c r="E124" s="105"/>
      <c r="F124" s="107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10" t="str">
        <f t="shared" si="13"/>
        <v/>
      </c>
      <c r="N124" s="110" t="str">
        <f t="shared" si="8"/>
        <v/>
      </c>
      <c r="O124" s="110" t="str">
        <f t="shared" si="11"/>
        <v/>
      </c>
      <c r="P124" s="176" t="str">
        <f t="shared" si="14"/>
        <v/>
      </c>
    </row>
    <row r="125" spans="1:16">
      <c r="A125" s="31"/>
      <c r="B125" s="105"/>
      <c r="C125" s="105"/>
      <c r="D125" s="105"/>
      <c r="E125" s="105"/>
      <c r="F125" s="107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10" t="str">
        <f t="shared" si="13"/>
        <v/>
      </c>
      <c r="N125" s="110" t="str">
        <f t="shared" si="8"/>
        <v/>
      </c>
      <c r="O125" s="110" t="str">
        <f t="shared" si="11"/>
        <v/>
      </c>
      <c r="P125" s="176" t="str">
        <f t="shared" si="14"/>
        <v/>
      </c>
    </row>
    <row r="126" spans="1:16">
      <c r="A126" s="31"/>
      <c r="B126" s="105"/>
      <c r="C126" s="105"/>
      <c r="D126" s="105"/>
      <c r="E126" s="105"/>
      <c r="F126" s="107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10" t="str">
        <f t="shared" si="13"/>
        <v/>
      </c>
      <c r="N126" s="110" t="str">
        <f t="shared" si="8"/>
        <v/>
      </c>
      <c r="O126" s="110" t="str">
        <f t="shared" si="11"/>
        <v/>
      </c>
      <c r="P126" s="176" t="str">
        <f t="shared" si="14"/>
        <v/>
      </c>
    </row>
    <row r="127" spans="1:16">
      <c r="A127" s="31"/>
      <c r="B127" s="105"/>
      <c r="C127" s="105"/>
      <c r="D127" s="105"/>
      <c r="E127" s="105"/>
      <c r="F127" s="107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10" t="str">
        <f t="shared" si="13"/>
        <v/>
      </c>
      <c r="N127" s="110" t="str">
        <f t="shared" si="8"/>
        <v/>
      </c>
      <c r="O127" s="110" t="str">
        <f t="shared" si="11"/>
        <v/>
      </c>
      <c r="P127" s="176" t="str">
        <f t="shared" si="14"/>
        <v/>
      </c>
    </row>
    <row r="128" spans="1:16">
      <c r="A128" s="31"/>
      <c r="B128" s="105"/>
      <c r="C128" s="105"/>
      <c r="D128" s="105"/>
      <c r="E128" s="105"/>
      <c r="F128" s="107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10" t="str">
        <f t="shared" si="13"/>
        <v/>
      </c>
      <c r="N128" s="110" t="str">
        <f t="shared" si="8"/>
        <v/>
      </c>
      <c r="O128" s="110" t="str">
        <f t="shared" si="11"/>
        <v/>
      </c>
      <c r="P128" s="176" t="str">
        <f t="shared" si="14"/>
        <v/>
      </c>
    </row>
    <row r="129" spans="1:16">
      <c r="A129" s="31"/>
      <c r="B129" s="105"/>
      <c r="C129" s="105"/>
      <c r="D129" s="105"/>
      <c r="E129" s="105"/>
      <c r="F129" s="107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10" t="str">
        <f t="shared" si="13"/>
        <v/>
      </c>
      <c r="N129" s="110" t="str">
        <f t="shared" si="8"/>
        <v/>
      </c>
      <c r="O129" s="110" t="str">
        <f t="shared" si="11"/>
        <v/>
      </c>
      <c r="P129" s="176" t="str">
        <f t="shared" si="14"/>
        <v/>
      </c>
    </row>
    <row r="130" spans="1:16">
      <c r="A130" s="31"/>
      <c r="B130" s="105"/>
      <c r="C130" s="105"/>
      <c r="D130" s="105"/>
      <c r="E130" s="105"/>
      <c r="F130" s="107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10" t="str">
        <f t="shared" si="13"/>
        <v/>
      </c>
      <c r="N130" s="110" t="str">
        <f t="shared" si="8"/>
        <v/>
      </c>
      <c r="O130" s="110" t="str">
        <f t="shared" si="11"/>
        <v/>
      </c>
      <c r="P130" s="176" t="str">
        <f t="shared" si="14"/>
        <v/>
      </c>
    </row>
    <row r="131" spans="1:16">
      <c r="A131" s="31"/>
      <c r="B131" s="105"/>
      <c r="C131" s="105"/>
      <c r="D131" s="105"/>
      <c r="E131" s="105"/>
      <c r="F131" s="107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10" t="str">
        <f t="shared" si="13"/>
        <v/>
      </c>
      <c r="N131" s="110" t="str">
        <f t="shared" ref="N131:N194" si="15">IF((A131+$I131)&lt;1,"",A131+$I131)</f>
        <v/>
      </c>
      <c r="O131" s="110" t="str">
        <f t="shared" si="11"/>
        <v/>
      </c>
      <c r="P131" s="176" t="str">
        <f t="shared" si="14"/>
        <v/>
      </c>
    </row>
    <row r="132" spans="1:16">
      <c r="A132" s="31"/>
      <c r="B132" s="105"/>
      <c r="C132" s="105"/>
      <c r="D132" s="105"/>
      <c r="E132" s="105"/>
      <c r="F132" s="107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10" t="str">
        <f t="shared" si="13"/>
        <v/>
      </c>
      <c r="N132" s="110" t="str">
        <f t="shared" si="15"/>
        <v/>
      </c>
      <c r="O132" s="110" t="str">
        <f t="shared" ref="O132:O195" si="18">IF((D132+$I132)&lt;1,"",D132+$I132)</f>
        <v/>
      </c>
      <c r="P132" s="176" t="str">
        <f t="shared" si="14"/>
        <v/>
      </c>
    </row>
    <row r="133" spans="1:16">
      <c r="A133" s="31"/>
      <c r="B133" s="105"/>
      <c r="C133" s="105"/>
      <c r="D133" s="105"/>
      <c r="E133" s="105"/>
      <c r="F133" s="107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10" t="str">
        <f t="shared" ref="M133:M196" si="20">IF(B133="oco",1000+I133,IF((B133+$I133)&lt;1,"",B133+$I133))</f>
        <v/>
      </c>
      <c r="N133" s="110" t="str">
        <f t="shared" si="15"/>
        <v/>
      </c>
      <c r="O133" s="110" t="str">
        <f t="shared" si="18"/>
        <v/>
      </c>
      <c r="P133" s="176" t="str">
        <f t="shared" si="14"/>
        <v/>
      </c>
    </row>
    <row r="134" spans="1:16">
      <c r="A134" s="31"/>
      <c r="B134" s="105"/>
      <c r="C134" s="105"/>
      <c r="D134" s="105"/>
      <c r="E134" s="105"/>
      <c r="F134" s="107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10" t="str">
        <f t="shared" si="20"/>
        <v/>
      </c>
      <c r="N134" s="110" t="str">
        <f t="shared" si="15"/>
        <v/>
      </c>
      <c r="O134" s="110" t="str">
        <f t="shared" si="18"/>
        <v/>
      </c>
      <c r="P134" s="176" t="str">
        <f t="shared" si="14"/>
        <v/>
      </c>
    </row>
    <row r="135" spans="1:16">
      <c r="A135" s="31"/>
      <c r="B135" s="105"/>
      <c r="C135" s="105"/>
      <c r="D135" s="105"/>
      <c r="E135" s="105"/>
      <c r="F135" s="107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10" t="str">
        <f t="shared" si="20"/>
        <v/>
      </c>
      <c r="N135" s="110" t="str">
        <f t="shared" si="15"/>
        <v/>
      </c>
      <c r="O135" s="110" t="str">
        <f t="shared" si="18"/>
        <v/>
      </c>
      <c r="P135" s="176" t="str">
        <f t="shared" si="14"/>
        <v/>
      </c>
    </row>
    <row r="136" spans="1:16">
      <c r="A136" s="31"/>
      <c r="B136" s="105"/>
      <c r="C136" s="105"/>
      <c r="D136" s="105"/>
      <c r="E136" s="105"/>
      <c r="F136" s="107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10" t="str">
        <f t="shared" si="20"/>
        <v/>
      </c>
      <c r="N136" s="110" t="str">
        <f t="shared" si="15"/>
        <v/>
      </c>
      <c r="O136" s="110" t="str">
        <f t="shared" si="18"/>
        <v/>
      </c>
      <c r="P136" s="176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5"/>
      <c r="C137" s="105"/>
      <c r="D137" s="105"/>
      <c r="E137" s="105"/>
      <c r="F137" s="107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10" t="str">
        <f t="shared" si="20"/>
        <v/>
      </c>
      <c r="N137" s="110" t="str">
        <f t="shared" si="15"/>
        <v/>
      </c>
      <c r="O137" s="110" t="str">
        <f t="shared" si="18"/>
        <v/>
      </c>
      <c r="P137" s="176" t="str">
        <f t="shared" si="21"/>
        <v/>
      </c>
    </row>
    <row r="138" spans="1:16">
      <c r="A138" s="31"/>
      <c r="B138" s="105"/>
      <c r="C138" s="105"/>
      <c r="D138" s="105"/>
      <c r="E138" s="105"/>
      <c r="F138" s="107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10" t="str">
        <f t="shared" si="20"/>
        <v/>
      </c>
      <c r="N138" s="110" t="str">
        <f t="shared" si="15"/>
        <v/>
      </c>
      <c r="O138" s="110" t="str">
        <f t="shared" si="18"/>
        <v/>
      </c>
      <c r="P138" s="176" t="str">
        <f t="shared" si="21"/>
        <v/>
      </c>
    </row>
    <row r="139" spans="1:16">
      <c r="A139" s="31"/>
      <c r="B139" s="105"/>
      <c r="C139" s="105"/>
      <c r="D139" s="105"/>
      <c r="E139" s="105"/>
      <c r="F139" s="107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10" t="str">
        <f t="shared" si="20"/>
        <v/>
      </c>
      <c r="N139" s="110" t="str">
        <f t="shared" si="15"/>
        <v/>
      </c>
      <c r="O139" s="110" t="str">
        <f t="shared" si="18"/>
        <v/>
      </c>
      <c r="P139" s="176" t="str">
        <f t="shared" si="21"/>
        <v/>
      </c>
    </row>
    <row r="140" spans="1:16">
      <c r="A140" s="31"/>
      <c r="B140" s="105"/>
      <c r="C140" s="105"/>
      <c r="D140" s="105"/>
      <c r="E140" s="105"/>
      <c r="F140" s="107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10" t="str">
        <f t="shared" si="20"/>
        <v/>
      </c>
      <c r="N140" s="110" t="str">
        <f t="shared" si="15"/>
        <v/>
      </c>
      <c r="O140" s="110" t="str">
        <f t="shared" si="18"/>
        <v/>
      </c>
      <c r="P140" s="176" t="str">
        <f t="shared" si="21"/>
        <v/>
      </c>
    </row>
    <row r="141" spans="1:16">
      <c r="A141" s="31"/>
      <c r="B141" s="105"/>
      <c r="C141" s="105"/>
      <c r="D141" s="105"/>
      <c r="E141" s="105"/>
      <c r="F141" s="107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10" t="str">
        <f t="shared" si="20"/>
        <v/>
      </c>
      <c r="N141" s="110" t="str">
        <f t="shared" si="15"/>
        <v/>
      </c>
      <c r="O141" s="110" t="str">
        <f t="shared" si="18"/>
        <v/>
      </c>
      <c r="P141" s="176" t="str">
        <f t="shared" si="21"/>
        <v/>
      </c>
    </row>
    <row r="142" spans="1:16">
      <c r="A142" s="31"/>
      <c r="B142" s="105"/>
      <c r="C142" s="105"/>
      <c r="D142" s="105"/>
      <c r="E142" s="105"/>
      <c r="F142" s="107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10" t="str">
        <f t="shared" si="20"/>
        <v/>
      </c>
      <c r="N142" s="110" t="str">
        <f t="shared" si="15"/>
        <v/>
      </c>
      <c r="O142" s="110" t="str">
        <f t="shared" si="18"/>
        <v/>
      </c>
      <c r="P142" s="176" t="str">
        <f t="shared" si="21"/>
        <v/>
      </c>
    </row>
    <row r="143" spans="1:16">
      <c r="A143" s="31"/>
      <c r="B143" s="105"/>
      <c r="C143" s="105"/>
      <c r="D143" s="105"/>
      <c r="E143" s="105"/>
      <c r="F143" s="107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10" t="str">
        <f t="shared" si="20"/>
        <v/>
      </c>
      <c r="N143" s="110" t="str">
        <f t="shared" si="15"/>
        <v/>
      </c>
      <c r="O143" s="110" t="str">
        <f t="shared" si="18"/>
        <v/>
      </c>
      <c r="P143" s="176" t="str">
        <f t="shared" si="21"/>
        <v/>
      </c>
    </row>
    <row r="144" spans="1:16">
      <c r="A144" s="31"/>
      <c r="B144" s="105"/>
      <c r="C144" s="105"/>
      <c r="D144" s="105"/>
      <c r="E144" s="105"/>
      <c r="F144" s="107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10" t="str">
        <f t="shared" si="20"/>
        <v/>
      </c>
      <c r="N144" s="110" t="str">
        <f t="shared" si="15"/>
        <v/>
      </c>
      <c r="O144" s="110" t="str">
        <f t="shared" si="18"/>
        <v/>
      </c>
      <c r="P144" s="176" t="str">
        <f t="shared" si="21"/>
        <v/>
      </c>
    </row>
    <row r="145" spans="1:16">
      <c r="A145" s="31"/>
      <c r="B145" s="105"/>
      <c r="C145" s="105"/>
      <c r="D145" s="105"/>
      <c r="E145" s="105"/>
      <c r="F145" s="107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10" t="str">
        <f t="shared" si="20"/>
        <v/>
      </c>
      <c r="N145" s="110" t="str">
        <f t="shared" si="15"/>
        <v/>
      </c>
      <c r="O145" s="110" t="str">
        <f t="shared" si="18"/>
        <v/>
      </c>
      <c r="P145" s="176" t="str">
        <f t="shared" si="21"/>
        <v/>
      </c>
    </row>
    <row r="146" spans="1:16">
      <c r="A146" s="31"/>
      <c r="B146" s="105"/>
      <c r="C146" s="105"/>
      <c r="D146" s="105"/>
      <c r="E146" s="105"/>
      <c r="F146" s="107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10" t="str">
        <f t="shared" si="20"/>
        <v/>
      </c>
      <c r="N146" s="110" t="str">
        <f t="shared" si="15"/>
        <v/>
      </c>
      <c r="O146" s="110" t="str">
        <f t="shared" si="18"/>
        <v/>
      </c>
      <c r="P146" s="176" t="str">
        <f t="shared" si="21"/>
        <v/>
      </c>
    </row>
    <row r="147" spans="1:16">
      <c r="A147" s="31"/>
      <c r="B147" s="105"/>
      <c r="C147" s="105"/>
      <c r="D147" s="105"/>
      <c r="E147" s="105"/>
      <c r="F147" s="107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10" t="str">
        <f t="shared" si="20"/>
        <v/>
      </c>
      <c r="N147" s="110" t="str">
        <f t="shared" si="15"/>
        <v/>
      </c>
      <c r="O147" s="110" t="str">
        <f t="shared" si="18"/>
        <v/>
      </c>
      <c r="P147" s="176" t="str">
        <f t="shared" si="21"/>
        <v/>
      </c>
    </row>
    <row r="148" spans="1:16">
      <c r="A148" s="31"/>
      <c r="B148" s="105"/>
      <c r="C148" s="105"/>
      <c r="D148" s="105"/>
      <c r="E148" s="105"/>
      <c r="F148" s="107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10" t="str">
        <f t="shared" si="20"/>
        <v/>
      </c>
      <c r="N148" s="110" t="str">
        <f t="shared" si="15"/>
        <v/>
      </c>
      <c r="O148" s="110" t="str">
        <f t="shared" si="18"/>
        <v/>
      </c>
      <c r="P148" s="176" t="str">
        <f t="shared" si="21"/>
        <v/>
      </c>
    </row>
    <row r="149" spans="1:16">
      <c r="A149" s="31"/>
      <c r="B149" s="105"/>
      <c r="C149" s="105"/>
      <c r="D149" s="105"/>
      <c r="E149" s="105"/>
      <c r="F149" s="107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10" t="str">
        <f t="shared" si="20"/>
        <v/>
      </c>
      <c r="N149" s="110" t="str">
        <f t="shared" si="15"/>
        <v/>
      </c>
      <c r="O149" s="110" t="str">
        <f t="shared" si="18"/>
        <v/>
      </c>
      <c r="P149" s="176" t="str">
        <f t="shared" si="21"/>
        <v/>
      </c>
    </row>
    <row r="150" spans="1:16">
      <c r="A150" s="31"/>
      <c r="B150" s="105"/>
      <c r="C150" s="105"/>
      <c r="D150" s="105"/>
      <c r="E150" s="105"/>
      <c r="F150" s="107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10" t="str">
        <f t="shared" si="20"/>
        <v/>
      </c>
      <c r="N150" s="110" t="str">
        <f t="shared" si="15"/>
        <v/>
      </c>
      <c r="O150" s="110" t="str">
        <f t="shared" si="18"/>
        <v/>
      </c>
      <c r="P150" s="176" t="str">
        <f t="shared" si="21"/>
        <v/>
      </c>
    </row>
    <row r="151" spans="1:16">
      <c r="A151" s="31"/>
      <c r="B151" s="105"/>
      <c r="C151" s="105"/>
      <c r="D151" s="105"/>
      <c r="E151" s="105"/>
      <c r="F151" s="107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10" t="str">
        <f t="shared" si="20"/>
        <v/>
      </c>
      <c r="N151" s="110" t="str">
        <f t="shared" si="15"/>
        <v/>
      </c>
      <c r="O151" s="110" t="str">
        <f t="shared" si="18"/>
        <v/>
      </c>
      <c r="P151" s="176" t="str">
        <f t="shared" si="21"/>
        <v/>
      </c>
    </row>
    <row r="152" spans="1:16">
      <c r="A152" s="31"/>
      <c r="B152" s="105"/>
      <c r="C152" s="105"/>
      <c r="D152" s="105"/>
      <c r="E152" s="105"/>
      <c r="F152" s="107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10" t="str">
        <f t="shared" si="20"/>
        <v/>
      </c>
      <c r="N152" s="110" t="str">
        <f t="shared" si="15"/>
        <v/>
      </c>
      <c r="O152" s="110" t="str">
        <f t="shared" si="18"/>
        <v/>
      </c>
      <c r="P152" s="176" t="str">
        <f t="shared" si="21"/>
        <v/>
      </c>
    </row>
    <row r="153" spans="1:16">
      <c r="A153" s="31"/>
      <c r="B153" s="105"/>
      <c r="C153" s="105"/>
      <c r="D153" s="105"/>
      <c r="E153" s="105"/>
      <c r="F153" s="107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10" t="str">
        <f t="shared" si="20"/>
        <v/>
      </c>
      <c r="N153" s="110" t="str">
        <f t="shared" si="15"/>
        <v/>
      </c>
      <c r="O153" s="110" t="str">
        <f t="shared" si="18"/>
        <v/>
      </c>
      <c r="P153" s="176" t="str">
        <f t="shared" si="21"/>
        <v/>
      </c>
    </row>
    <row r="154" spans="1:16">
      <c r="A154" s="31"/>
      <c r="B154" s="105"/>
      <c r="C154" s="105"/>
      <c r="D154" s="105"/>
      <c r="E154" s="105"/>
      <c r="F154" s="107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10" t="str">
        <f t="shared" si="20"/>
        <v/>
      </c>
      <c r="N154" s="110" t="str">
        <f t="shared" si="15"/>
        <v/>
      </c>
      <c r="O154" s="110" t="str">
        <f t="shared" si="18"/>
        <v/>
      </c>
      <c r="P154" s="176" t="str">
        <f t="shared" si="21"/>
        <v/>
      </c>
    </row>
    <row r="155" spans="1:16">
      <c r="A155" s="31"/>
      <c r="B155" s="105"/>
      <c r="C155" s="105"/>
      <c r="D155" s="105"/>
      <c r="E155" s="105"/>
      <c r="F155" s="107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10" t="str">
        <f t="shared" si="20"/>
        <v/>
      </c>
      <c r="N155" s="110" t="str">
        <f t="shared" si="15"/>
        <v/>
      </c>
      <c r="O155" s="110" t="str">
        <f t="shared" si="18"/>
        <v/>
      </c>
      <c r="P155" s="176" t="str">
        <f t="shared" si="21"/>
        <v/>
      </c>
    </row>
    <row r="156" spans="1:16">
      <c r="A156" s="31"/>
      <c r="B156" s="105"/>
      <c r="C156" s="105"/>
      <c r="D156" s="105"/>
      <c r="E156" s="105"/>
      <c r="F156" s="107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10" t="str">
        <f t="shared" si="20"/>
        <v/>
      </c>
      <c r="N156" s="110" t="str">
        <f t="shared" si="15"/>
        <v/>
      </c>
      <c r="O156" s="110" t="str">
        <f t="shared" si="18"/>
        <v/>
      </c>
      <c r="P156" s="176" t="str">
        <f t="shared" si="21"/>
        <v/>
      </c>
    </row>
    <row r="157" spans="1:16">
      <c r="A157" s="31"/>
      <c r="B157" s="105"/>
      <c r="C157" s="105"/>
      <c r="D157" s="105"/>
      <c r="E157" s="105"/>
      <c r="F157" s="107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10" t="str">
        <f t="shared" si="20"/>
        <v/>
      </c>
      <c r="N157" s="110" t="str">
        <f t="shared" si="15"/>
        <v/>
      </c>
      <c r="O157" s="110" t="str">
        <f t="shared" si="18"/>
        <v/>
      </c>
      <c r="P157" s="176" t="str">
        <f t="shared" si="21"/>
        <v/>
      </c>
    </row>
    <row r="158" spans="1:16">
      <c r="A158" s="31"/>
      <c r="B158" s="105"/>
      <c r="C158" s="105"/>
      <c r="D158" s="105"/>
      <c r="E158" s="105"/>
      <c r="F158" s="107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10" t="str">
        <f t="shared" si="20"/>
        <v/>
      </c>
      <c r="N158" s="110" t="str">
        <f t="shared" si="15"/>
        <v/>
      </c>
      <c r="O158" s="110" t="str">
        <f t="shared" si="18"/>
        <v/>
      </c>
      <c r="P158" s="176" t="str">
        <f t="shared" si="21"/>
        <v/>
      </c>
    </row>
    <row r="159" spans="1:16">
      <c r="A159" s="31"/>
      <c r="B159" s="105"/>
      <c r="C159" s="105"/>
      <c r="D159" s="105"/>
      <c r="E159" s="105"/>
      <c r="F159" s="107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10" t="str">
        <f t="shared" si="20"/>
        <v/>
      </c>
      <c r="N159" s="110" t="str">
        <f t="shared" si="15"/>
        <v/>
      </c>
      <c r="O159" s="110" t="str">
        <f t="shared" si="18"/>
        <v/>
      </c>
      <c r="P159" s="176" t="str">
        <f t="shared" si="21"/>
        <v/>
      </c>
    </row>
    <row r="160" spans="1:16">
      <c r="A160" s="31"/>
      <c r="B160" s="105"/>
      <c r="C160" s="105"/>
      <c r="D160" s="105"/>
      <c r="E160" s="105"/>
      <c r="F160" s="107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10" t="str">
        <f t="shared" si="20"/>
        <v/>
      </c>
      <c r="N160" s="110" t="str">
        <f t="shared" si="15"/>
        <v/>
      </c>
      <c r="O160" s="110" t="str">
        <f t="shared" si="18"/>
        <v/>
      </c>
      <c r="P160" s="176" t="str">
        <f t="shared" si="21"/>
        <v/>
      </c>
    </row>
    <row r="161" spans="1:16">
      <c r="A161" s="31"/>
      <c r="B161" s="105"/>
      <c r="C161" s="105"/>
      <c r="D161" s="105"/>
      <c r="E161" s="105"/>
      <c r="F161" s="107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10" t="str">
        <f t="shared" si="20"/>
        <v/>
      </c>
      <c r="N161" s="110" t="str">
        <f t="shared" si="15"/>
        <v/>
      </c>
      <c r="O161" s="110" t="str">
        <f t="shared" si="18"/>
        <v/>
      </c>
      <c r="P161" s="176" t="str">
        <f t="shared" si="21"/>
        <v/>
      </c>
    </row>
    <row r="162" spans="1:16">
      <c r="A162" s="31"/>
      <c r="B162" s="105"/>
      <c r="C162" s="105"/>
      <c r="D162" s="105"/>
      <c r="E162" s="105"/>
      <c r="F162" s="107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10" t="str">
        <f t="shared" si="20"/>
        <v/>
      </c>
      <c r="N162" s="110" t="str">
        <f t="shared" si="15"/>
        <v/>
      </c>
      <c r="O162" s="110" t="str">
        <f t="shared" si="18"/>
        <v/>
      </c>
      <c r="P162" s="176" t="str">
        <f t="shared" si="21"/>
        <v/>
      </c>
    </row>
    <row r="163" spans="1:16">
      <c r="A163" s="31"/>
      <c r="B163" s="105"/>
      <c r="C163" s="105"/>
      <c r="D163" s="105"/>
      <c r="E163" s="105"/>
      <c r="F163" s="107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10" t="str">
        <f t="shared" si="20"/>
        <v/>
      </c>
      <c r="N163" s="110" t="str">
        <f t="shared" si="15"/>
        <v/>
      </c>
      <c r="O163" s="110" t="str">
        <f t="shared" si="18"/>
        <v/>
      </c>
      <c r="P163" s="176" t="str">
        <f t="shared" si="21"/>
        <v/>
      </c>
    </row>
    <row r="164" spans="1:16">
      <c r="A164" s="31"/>
      <c r="B164" s="105"/>
      <c r="C164" s="105"/>
      <c r="D164" s="105"/>
      <c r="E164" s="105"/>
      <c r="F164" s="107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10" t="str">
        <f t="shared" si="20"/>
        <v/>
      </c>
      <c r="N164" s="110" t="str">
        <f t="shared" si="15"/>
        <v/>
      </c>
      <c r="O164" s="110" t="str">
        <f t="shared" si="18"/>
        <v/>
      </c>
      <c r="P164" s="176" t="str">
        <f t="shared" si="21"/>
        <v/>
      </c>
    </row>
    <row r="165" spans="1:16">
      <c r="A165" s="31"/>
      <c r="B165" s="105"/>
      <c r="C165" s="105"/>
      <c r="D165" s="105"/>
      <c r="E165" s="105"/>
      <c r="F165" s="107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10" t="str">
        <f t="shared" si="20"/>
        <v/>
      </c>
      <c r="N165" s="110" t="str">
        <f t="shared" si="15"/>
        <v/>
      </c>
      <c r="O165" s="110" t="str">
        <f t="shared" si="18"/>
        <v/>
      </c>
      <c r="P165" s="176" t="str">
        <f t="shared" si="21"/>
        <v/>
      </c>
    </row>
    <row r="166" spans="1:16">
      <c r="A166" s="31"/>
      <c r="B166" s="105"/>
      <c r="C166" s="105"/>
      <c r="D166" s="105"/>
      <c r="E166" s="105"/>
      <c r="F166" s="107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10" t="str">
        <f t="shared" si="20"/>
        <v/>
      </c>
      <c r="N166" s="110" t="str">
        <f t="shared" si="15"/>
        <v/>
      </c>
      <c r="O166" s="110" t="str">
        <f t="shared" si="18"/>
        <v/>
      </c>
      <c r="P166" s="176" t="str">
        <f t="shared" si="21"/>
        <v/>
      </c>
    </row>
    <row r="167" spans="1:16">
      <c r="A167" s="31"/>
      <c r="B167" s="105"/>
      <c r="C167" s="105"/>
      <c r="D167" s="105"/>
      <c r="E167" s="105"/>
      <c r="F167" s="107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10" t="str">
        <f t="shared" si="20"/>
        <v/>
      </c>
      <c r="N167" s="110" t="str">
        <f t="shared" si="15"/>
        <v/>
      </c>
      <c r="O167" s="110" t="str">
        <f t="shared" si="18"/>
        <v/>
      </c>
      <c r="P167" s="176" t="str">
        <f t="shared" si="21"/>
        <v/>
      </c>
    </row>
    <row r="168" spans="1:16">
      <c r="A168" s="31"/>
      <c r="B168" s="105"/>
      <c r="C168" s="105"/>
      <c r="D168" s="105"/>
      <c r="E168" s="105"/>
      <c r="F168" s="107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10" t="str">
        <f t="shared" si="20"/>
        <v/>
      </c>
      <c r="N168" s="110" t="str">
        <f t="shared" si="15"/>
        <v/>
      </c>
      <c r="O168" s="110" t="str">
        <f t="shared" si="18"/>
        <v/>
      </c>
      <c r="P168" s="176" t="str">
        <f t="shared" si="21"/>
        <v/>
      </c>
    </row>
    <row r="169" spans="1:16">
      <c r="A169" s="31"/>
      <c r="B169" s="105"/>
      <c r="C169" s="105"/>
      <c r="D169" s="105"/>
      <c r="E169" s="105"/>
      <c r="F169" s="107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10" t="str">
        <f t="shared" si="20"/>
        <v/>
      </c>
      <c r="N169" s="110" t="str">
        <f t="shared" si="15"/>
        <v/>
      </c>
      <c r="O169" s="110" t="str">
        <f t="shared" si="18"/>
        <v/>
      </c>
      <c r="P169" s="176" t="str">
        <f t="shared" si="21"/>
        <v/>
      </c>
    </row>
    <row r="170" spans="1:16">
      <c r="A170" s="31"/>
      <c r="B170" s="105"/>
      <c r="C170" s="105"/>
      <c r="D170" s="105"/>
      <c r="E170" s="105"/>
      <c r="F170" s="107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10" t="str">
        <f t="shared" si="20"/>
        <v/>
      </c>
      <c r="N170" s="110" t="str">
        <f t="shared" si="15"/>
        <v/>
      </c>
      <c r="O170" s="110" t="str">
        <f t="shared" si="18"/>
        <v/>
      </c>
      <c r="P170" s="176" t="str">
        <f t="shared" si="21"/>
        <v/>
      </c>
    </row>
    <row r="171" spans="1:16">
      <c r="A171" s="31"/>
      <c r="B171" s="105"/>
      <c r="C171" s="105"/>
      <c r="D171" s="105"/>
      <c r="E171" s="105"/>
      <c r="F171" s="107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10" t="str">
        <f t="shared" si="20"/>
        <v/>
      </c>
      <c r="N171" s="110" t="str">
        <f t="shared" si="15"/>
        <v/>
      </c>
      <c r="O171" s="110" t="str">
        <f t="shared" si="18"/>
        <v/>
      </c>
      <c r="P171" s="176" t="str">
        <f t="shared" si="21"/>
        <v/>
      </c>
    </row>
    <row r="172" spans="1:16">
      <c r="A172" s="31"/>
      <c r="B172" s="105"/>
      <c r="C172" s="105"/>
      <c r="D172" s="105"/>
      <c r="E172" s="105"/>
      <c r="F172" s="107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10" t="str">
        <f t="shared" si="20"/>
        <v/>
      </c>
      <c r="N172" s="110" t="str">
        <f t="shared" si="15"/>
        <v/>
      </c>
      <c r="O172" s="110" t="str">
        <f t="shared" si="18"/>
        <v/>
      </c>
      <c r="P172" s="176" t="str">
        <f t="shared" si="21"/>
        <v/>
      </c>
    </row>
    <row r="173" spans="1:16">
      <c r="A173" s="31"/>
      <c r="B173" s="105"/>
      <c r="C173" s="105"/>
      <c r="D173" s="105"/>
      <c r="E173" s="105"/>
      <c r="F173" s="107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10" t="str">
        <f t="shared" si="20"/>
        <v/>
      </c>
      <c r="N173" s="110" t="str">
        <f t="shared" si="15"/>
        <v/>
      </c>
      <c r="O173" s="110" t="str">
        <f t="shared" si="18"/>
        <v/>
      </c>
      <c r="P173" s="176" t="str">
        <f t="shared" si="21"/>
        <v/>
      </c>
    </row>
    <row r="174" spans="1:16">
      <c r="A174" s="31"/>
      <c r="B174" s="105"/>
      <c r="C174" s="105"/>
      <c r="D174" s="105"/>
      <c r="E174" s="105"/>
      <c r="F174" s="107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10" t="str">
        <f t="shared" si="20"/>
        <v/>
      </c>
      <c r="N174" s="110" t="str">
        <f t="shared" si="15"/>
        <v/>
      </c>
      <c r="O174" s="110" t="str">
        <f t="shared" si="18"/>
        <v/>
      </c>
      <c r="P174" s="176" t="str">
        <f t="shared" si="21"/>
        <v/>
      </c>
    </row>
    <row r="175" spans="1:16">
      <c r="A175" s="31"/>
      <c r="B175" s="105"/>
      <c r="C175" s="105"/>
      <c r="D175" s="105"/>
      <c r="E175" s="105"/>
      <c r="F175" s="107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10" t="str">
        <f t="shared" si="20"/>
        <v/>
      </c>
      <c r="N175" s="110" t="str">
        <f t="shared" si="15"/>
        <v/>
      </c>
      <c r="O175" s="110" t="str">
        <f t="shared" si="18"/>
        <v/>
      </c>
      <c r="P175" s="176" t="str">
        <f t="shared" si="21"/>
        <v/>
      </c>
    </row>
    <row r="176" spans="1:16">
      <c r="A176" s="31"/>
      <c r="B176" s="105"/>
      <c r="C176" s="105"/>
      <c r="D176" s="105"/>
      <c r="E176" s="105"/>
      <c r="F176" s="107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10" t="str">
        <f t="shared" si="20"/>
        <v/>
      </c>
      <c r="N176" s="110" t="str">
        <f t="shared" si="15"/>
        <v/>
      </c>
      <c r="O176" s="110" t="str">
        <f t="shared" si="18"/>
        <v/>
      </c>
      <c r="P176" s="176" t="str">
        <f t="shared" si="21"/>
        <v/>
      </c>
    </row>
    <row r="177" spans="1:16">
      <c r="A177" s="31"/>
      <c r="B177" s="105"/>
      <c r="C177" s="105"/>
      <c r="D177" s="105"/>
      <c r="E177" s="105"/>
      <c r="F177" s="107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10" t="str">
        <f t="shared" si="20"/>
        <v/>
      </c>
      <c r="N177" s="110" t="str">
        <f t="shared" si="15"/>
        <v/>
      </c>
      <c r="O177" s="110" t="str">
        <f t="shared" si="18"/>
        <v/>
      </c>
      <c r="P177" s="176" t="str">
        <f t="shared" si="21"/>
        <v/>
      </c>
    </row>
    <row r="178" spans="1:16">
      <c r="A178" s="31"/>
      <c r="B178" s="105"/>
      <c r="C178" s="105"/>
      <c r="D178" s="105"/>
      <c r="E178" s="105"/>
      <c r="F178" s="107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10" t="str">
        <f t="shared" si="20"/>
        <v/>
      </c>
      <c r="N178" s="110" t="str">
        <f t="shared" si="15"/>
        <v/>
      </c>
      <c r="O178" s="110" t="str">
        <f t="shared" si="18"/>
        <v/>
      </c>
      <c r="P178" s="176" t="str">
        <f t="shared" si="21"/>
        <v/>
      </c>
    </row>
    <row r="179" spans="1:16">
      <c r="A179" s="31"/>
      <c r="B179" s="105"/>
      <c r="C179" s="105"/>
      <c r="D179" s="105"/>
      <c r="E179" s="105"/>
      <c r="F179" s="107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10" t="str">
        <f t="shared" si="20"/>
        <v/>
      </c>
      <c r="N179" s="110" t="str">
        <f t="shared" si="15"/>
        <v/>
      </c>
      <c r="O179" s="110" t="str">
        <f t="shared" si="18"/>
        <v/>
      </c>
      <c r="P179" s="176" t="str">
        <f t="shared" si="21"/>
        <v/>
      </c>
    </row>
    <row r="180" spans="1:16">
      <c r="A180" s="31"/>
      <c r="B180" s="105"/>
      <c r="C180" s="105"/>
      <c r="D180" s="105"/>
      <c r="E180" s="105"/>
      <c r="F180" s="107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10" t="str">
        <f t="shared" si="20"/>
        <v/>
      </c>
      <c r="N180" s="110" t="str">
        <f t="shared" si="15"/>
        <v/>
      </c>
      <c r="O180" s="110" t="str">
        <f t="shared" si="18"/>
        <v/>
      </c>
      <c r="P180" s="176" t="str">
        <f t="shared" si="21"/>
        <v/>
      </c>
    </row>
    <row r="181" spans="1:16">
      <c r="A181" s="31"/>
      <c r="B181" s="105"/>
      <c r="C181" s="105"/>
      <c r="D181" s="105"/>
      <c r="E181" s="105"/>
      <c r="F181" s="107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10" t="str">
        <f t="shared" si="20"/>
        <v/>
      </c>
      <c r="N181" s="110" t="str">
        <f t="shared" si="15"/>
        <v/>
      </c>
      <c r="O181" s="110" t="str">
        <f t="shared" si="18"/>
        <v/>
      </c>
      <c r="P181" s="176" t="str">
        <f t="shared" si="21"/>
        <v/>
      </c>
    </row>
    <row r="182" spans="1:16">
      <c r="A182" s="31"/>
      <c r="B182" s="105"/>
      <c r="C182" s="105"/>
      <c r="D182" s="105"/>
      <c r="E182" s="105"/>
      <c r="F182" s="107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10" t="str">
        <f t="shared" si="20"/>
        <v/>
      </c>
      <c r="N182" s="110" t="str">
        <f t="shared" si="15"/>
        <v/>
      </c>
      <c r="O182" s="110" t="str">
        <f t="shared" si="18"/>
        <v/>
      </c>
      <c r="P182" s="176" t="str">
        <f t="shared" si="21"/>
        <v/>
      </c>
    </row>
    <row r="183" spans="1:16">
      <c r="A183" s="31"/>
      <c r="B183" s="105"/>
      <c r="C183" s="105"/>
      <c r="D183" s="105"/>
      <c r="E183" s="105"/>
      <c r="F183" s="107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10" t="str">
        <f t="shared" si="20"/>
        <v/>
      </c>
      <c r="N183" s="110" t="str">
        <f t="shared" si="15"/>
        <v/>
      </c>
      <c r="O183" s="110" t="str">
        <f t="shared" si="18"/>
        <v/>
      </c>
      <c r="P183" s="176" t="str">
        <f t="shared" si="21"/>
        <v/>
      </c>
    </row>
    <row r="184" spans="1:16">
      <c r="A184" s="31"/>
      <c r="B184" s="105"/>
      <c r="C184" s="105"/>
      <c r="D184" s="105"/>
      <c r="E184" s="105"/>
      <c r="F184" s="107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10" t="str">
        <f t="shared" si="20"/>
        <v/>
      </c>
      <c r="N184" s="110" t="str">
        <f t="shared" si="15"/>
        <v/>
      </c>
      <c r="O184" s="110" t="str">
        <f t="shared" si="18"/>
        <v/>
      </c>
      <c r="P184" s="176" t="str">
        <f t="shared" si="21"/>
        <v/>
      </c>
    </row>
    <row r="185" spans="1:16">
      <c r="A185" s="31"/>
      <c r="B185" s="105"/>
      <c r="C185" s="105"/>
      <c r="D185" s="105"/>
      <c r="E185" s="105"/>
      <c r="F185" s="107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10" t="str">
        <f t="shared" si="20"/>
        <v/>
      </c>
      <c r="N185" s="110" t="str">
        <f t="shared" si="15"/>
        <v/>
      </c>
      <c r="O185" s="110" t="str">
        <f t="shared" si="18"/>
        <v/>
      </c>
      <c r="P185" s="176" t="str">
        <f t="shared" si="21"/>
        <v/>
      </c>
    </row>
    <row r="186" spans="1:16">
      <c r="A186" s="31"/>
      <c r="B186" s="105"/>
      <c r="C186" s="105"/>
      <c r="D186" s="105"/>
      <c r="E186" s="105"/>
      <c r="F186" s="107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10" t="str">
        <f t="shared" si="20"/>
        <v/>
      </c>
      <c r="N186" s="110" t="str">
        <f t="shared" si="15"/>
        <v/>
      </c>
      <c r="O186" s="110" t="str">
        <f t="shared" si="18"/>
        <v/>
      </c>
      <c r="P186" s="176" t="str">
        <f t="shared" si="21"/>
        <v/>
      </c>
    </row>
    <row r="187" spans="1:16">
      <c r="A187" s="31"/>
      <c r="B187" s="105"/>
      <c r="C187" s="105"/>
      <c r="D187" s="105"/>
      <c r="E187" s="105"/>
      <c r="F187" s="107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10" t="str">
        <f t="shared" si="20"/>
        <v/>
      </c>
      <c r="N187" s="110" t="str">
        <f t="shared" si="15"/>
        <v/>
      </c>
      <c r="O187" s="110" t="str">
        <f t="shared" si="18"/>
        <v/>
      </c>
      <c r="P187" s="176" t="str">
        <f t="shared" si="21"/>
        <v/>
      </c>
    </row>
    <row r="188" spans="1:16">
      <c r="A188" s="31"/>
      <c r="B188" s="105"/>
      <c r="C188" s="105"/>
      <c r="D188" s="105"/>
      <c r="E188" s="105"/>
      <c r="F188" s="107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10" t="str">
        <f t="shared" si="20"/>
        <v/>
      </c>
      <c r="N188" s="110" t="str">
        <f t="shared" si="15"/>
        <v/>
      </c>
      <c r="O188" s="110" t="str">
        <f t="shared" si="18"/>
        <v/>
      </c>
      <c r="P188" s="176" t="str">
        <f t="shared" si="21"/>
        <v/>
      </c>
    </row>
    <row r="189" spans="1:16">
      <c r="A189" s="31"/>
      <c r="B189" s="105"/>
      <c r="C189" s="105"/>
      <c r="D189" s="105"/>
      <c r="E189" s="105"/>
      <c r="F189" s="107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10" t="str">
        <f t="shared" si="20"/>
        <v/>
      </c>
      <c r="N189" s="110" t="str">
        <f t="shared" si="15"/>
        <v/>
      </c>
      <c r="O189" s="110" t="str">
        <f t="shared" si="18"/>
        <v/>
      </c>
      <c r="P189" s="176" t="str">
        <f t="shared" si="21"/>
        <v/>
      </c>
    </row>
    <row r="190" spans="1:16">
      <c r="A190" s="31"/>
      <c r="B190" s="105"/>
      <c r="C190" s="105"/>
      <c r="D190" s="105"/>
      <c r="E190" s="105"/>
      <c r="F190" s="107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10" t="str">
        <f t="shared" si="20"/>
        <v/>
      </c>
      <c r="N190" s="110" t="str">
        <f t="shared" si="15"/>
        <v/>
      </c>
      <c r="O190" s="110" t="str">
        <f t="shared" si="18"/>
        <v/>
      </c>
      <c r="P190" s="176" t="str">
        <f t="shared" si="21"/>
        <v/>
      </c>
    </row>
    <row r="191" spans="1:16">
      <c r="A191" s="31"/>
      <c r="B191" s="105"/>
      <c r="C191" s="105"/>
      <c r="D191" s="105"/>
      <c r="E191" s="105"/>
      <c r="F191" s="107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10" t="str">
        <f t="shared" si="20"/>
        <v/>
      </c>
      <c r="N191" s="110" t="str">
        <f t="shared" si="15"/>
        <v/>
      </c>
      <c r="O191" s="110" t="str">
        <f t="shared" si="18"/>
        <v/>
      </c>
      <c r="P191" s="176" t="str">
        <f t="shared" si="21"/>
        <v/>
      </c>
    </row>
    <row r="192" spans="1:16">
      <c r="A192" s="31"/>
      <c r="B192" s="105"/>
      <c r="C192" s="105"/>
      <c r="D192" s="105"/>
      <c r="E192" s="105"/>
      <c r="F192" s="107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10" t="str">
        <f t="shared" si="20"/>
        <v/>
      </c>
      <c r="N192" s="110" t="str">
        <f t="shared" si="15"/>
        <v/>
      </c>
      <c r="O192" s="110" t="str">
        <f t="shared" si="18"/>
        <v/>
      </c>
      <c r="P192" s="176" t="str">
        <f t="shared" si="21"/>
        <v/>
      </c>
    </row>
    <row r="193" spans="1:16">
      <c r="A193" s="31"/>
      <c r="B193" s="105"/>
      <c r="C193" s="105"/>
      <c r="D193" s="105"/>
      <c r="E193" s="105"/>
      <c r="F193" s="107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10" t="str">
        <f t="shared" si="20"/>
        <v/>
      </c>
      <c r="N193" s="110" t="str">
        <f t="shared" si="15"/>
        <v/>
      </c>
      <c r="O193" s="110" t="str">
        <f t="shared" si="18"/>
        <v/>
      </c>
      <c r="P193" s="176" t="str">
        <f t="shared" si="21"/>
        <v/>
      </c>
    </row>
    <row r="194" spans="1:16">
      <c r="A194" s="31"/>
      <c r="B194" s="105"/>
      <c r="C194" s="105"/>
      <c r="D194" s="105"/>
      <c r="E194" s="105"/>
      <c r="F194" s="107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10" t="str">
        <f t="shared" si="20"/>
        <v/>
      </c>
      <c r="N194" s="110" t="str">
        <f t="shared" si="15"/>
        <v/>
      </c>
      <c r="O194" s="110" t="str">
        <f t="shared" si="18"/>
        <v/>
      </c>
      <c r="P194" s="176" t="str">
        <f t="shared" si="21"/>
        <v/>
      </c>
    </row>
    <row r="195" spans="1:16">
      <c r="A195" s="31"/>
      <c r="B195" s="105"/>
      <c r="C195" s="105"/>
      <c r="D195" s="105"/>
      <c r="E195" s="105"/>
      <c r="F195" s="107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10" t="str">
        <f t="shared" si="20"/>
        <v/>
      </c>
      <c r="N195" s="110" t="str">
        <f t="shared" ref="N195:N252" si="22">IF((A195+$I195)&lt;1,"",A195+$I195)</f>
        <v/>
      </c>
      <c r="O195" s="110" t="str">
        <f t="shared" si="18"/>
        <v/>
      </c>
      <c r="P195" s="176" t="str">
        <f t="shared" si="21"/>
        <v/>
      </c>
    </row>
    <row r="196" spans="1:16">
      <c r="A196" s="31"/>
      <c r="B196" s="105"/>
      <c r="C196" s="105"/>
      <c r="D196" s="105"/>
      <c r="E196" s="105"/>
      <c r="F196" s="107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10" t="str">
        <f t="shared" si="20"/>
        <v/>
      </c>
      <c r="N196" s="110" t="str">
        <f t="shared" si="22"/>
        <v/>
      </c>
      <c r="O196" s="110" t="str">
        <f t="shared" ref="O196:O252" si="25">IF((D196+$I196)&lt;1,"",D196+$I196)</f>
        <v/>
      </c>
      <c r="P196" s="176" t="str">
        <f t="shared" si="21"/>
        <v/>
      </c>
    </row>
    <row r="197" spans="1:16">
      <c r="A197" s="31"/>
      <c r="B197" s="105"/>
      <c r="C197" s="105"/>
      <c r="D197" s="105"/>
      <c r="E197" s="105"/>
      <c r="F197" s="107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10" t="str">
        <f t="shared" ref="M197:M252" si="27">IF(B197="oco",1000+I197,IF((B197+$I197)&lt;1,"",B197+$I197))</f>
        <v/>
      </c>
      <c r="N197" s="110" t="str">
        <f t="shared" si="22"/>
        <v/>
      </c>
      <c r="O197" s="110" t="str">
        <f t="shared" si="25"/>
        <v/>
      </c>
      <c r="P197" s="176" t="str">
        <f t="shared" si="21"/>
        <v/>
      </c>
    </row>
    <row r="198" spans="1:16">
      <c r="A198" s="31"/>
      <c r="B198" s="105"/>
      <c r="C198" s="105"/>
      <c r="D198" s="105"/>
      <c r="E198" s="105"/>
      <c r="F198" s="107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10" t="str">
        <f t="shared" si="27"/>
        <v/>
      </c>
      <c r="N198" s="110" t="str">
        <f t="shared" si="22"/>
        <v/>
      </c>
      <c r="O198" s="110" t="str">
        <f t="shared" si="25"/>
        <v/>
      </c>
      <c r="P198" s="176" t="str">
        <f t="shared" si="21"/>
        <v/>
      </c>
    </row>
    <row r="199" spans="1:16">
      <c r="A199" s="31"/>
      <c r="B199" s="105"/>
      <c r="C199" s="105"/>
      <c r="D199" s="105"/>
      <c r="E199" s="105"/>
      <c r="F199" s="107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10" t="str">
        <f t="shared" si="27"/>
        <v/>
      </c>
      <c r="N199" s="110" t="str">
        <f t="shared" si="22"/>
        <v/>
      </c>
      <c r="O199" s="110" t="str">
        <f t="shared" si="25"/>
        <v/>
      </c>
      <c r="P199" s="176" t="str">
        <f t="shared" si="21"/>
        <v/>
      </c>
    </row>
    <row r="200" spans="1:16">
      <c r="A200" s="31"/>
      <c r="B200" s="105"/>
      <c r="C200" s="105"/>
      <c r="D200" s="105"/>
      <c r="E200" s="105"/>
      <c r="F200" s="107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10" t="str">
        <f t="shared" si="27"/>
        <v/>
      </c>
      <c r="N200" s="110" t="str">
        <f t="shared" si="22"/>
        <v/>
      </c>
      <c r="O200" s="110" t="str">
        <f t="shared" si="25"/>
        <v/>
      </c>
      <c r="P200" s="176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5"/>
      <c r="C201" s="105"/>
      <c r="D201" s="105"/>
      <c r="E201" s="105"/>
      <c r="F201" s="107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10" t="str">
        <f t="shared" si="27"/>
        <v/>
      </c>
      <c r="N201" s="110" t="str">
        <f t="shared" si="22"/>
        <v/>
      </c>
      <c r="O201" s="110" t="str">
        <f t="shared" si="25"/>
        <v/>
      </c>
      <c r="P201" s="176" t="str">
        <f t="shared" si="28"/>
        <v/>
      </c>
    </row>
    <row r="202" spans="1:16">
      <c r="A202" s="31"/>
      <c r="B202" s="105"/>
      <c r="C202" s="105"/>
      <c r="D202" s="105"/>
      <c r="E202" s="105"/>
      <c r="F202" s="107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10" t="str">
        <f t="shared" si="27"/>
        <v/>
      </c>
      <c r="N202" s="110" t="str">
        <f t="shared" si="22"/>
        <v/>
      </c>
      <c r="O202" s="110" t="str">
        <f t="shared" si="25"/>
        <v/>
      </c>
      <c r="P202" s="176" t="str">
        <f t="shared" si="28"/>
        <v/>
      </c>
    </row>
    <row r="203" spans="1:16">
      <c r="A203" s="31"/>
      <c r="B203" s="105"/>
      <c r="C203" s="105"/>
      <c r="D203" s="105"/>
      <c r="E203" s="105"/>
      <c r="F203" s="107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10" t="str">
        <f t="shared" si="27"/>
        <v/>
      </c>
      <c r="N203" s="110" t="str">
        <f t="shared" si="22"/>
        <v/>
      </c>
      <c r="O203" s="110" t="str">
        <f t="shared" si="25"/>
        <v/>
      </c>
      <c r="P203" s="176" t="str">
        <f t="shared" si="28"/>
        <v/>
      </c>
    </row>
    <row r="204" spans="1:16">
      <c r="A204" s="31"/>
      <c r="B204" s="105"/>
      <c r="C204" s="105"/>
      <c r="D204" s="105"/>
      <c r="E204" s="105"/>
      <c r="F204" s="107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10" t="str">
        <f t="shared" si="27"/>
        <v/>
      </c>
      <c r="N204" s="110" t="str">
        <f t="shared" si="22"/>
        <v/>
      </c>
      <c r="O204" s="110" t="str">
        <f t="shared" si="25"/>
        <v/>
      </c>
      <c r="P204" s="176" t="str">
        <f t="shared" si="28"/>
        <v/>
      </c>
    </row>
    <row r="205" spans="1:16">
      <c r="A205" s="31"/>
      <c r="B205" s="105"/>
      <c r="C205" s="105"/>
      <c r="D205" s="105"/>
      <c r="E205" s="105"/>
      <c r="F205" s="107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10" t="str">
        <f t="shared" si="27"/>
        <v/>
      </c>
      <c r="N205" s="110" t="str">
        <f t="shared" si="22"/>
        <v/>
      </c>
      <c r="O205" s="110" t="str">
        <f t="shared" si="25"/>
        <v/>
      </c>
      <c r="P205" s="176" t="str">
        <f t="shared" si="28"/>
        <v/>
      </c>
    </row>
    <row r="206" spans="1:16">
      <c r="A206" s="31"/>
      <c r="B206" s="105"/>
      <c r="C206" s="105"/>
      <c r="D206" s="105"/>
      <c r="E206" s="105"/>
      <c r="F206" s="107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10" t="str">
        <f t="shared" si="27"/>
        <v/>
      </c>
      <c r="N206" s="110" t="str">
        <f t="shared" si="22"/>
        <v/>
      </c>
      <c r="O206" s="110" t="str">
        <f t="shared" si="25"/>
        <v/>
      </c>
      <c r="P206" s="176" t="str">
        <f t="shared" si="28"/>
        <v/>
      </c>
    </row>
    <row r="207" spans="1:16">
      <c r="A207" s="31"/>
      <c r="B207" s="105"/>
      <c r="C207" s="105"/>
      <c r="D207" s="105"/>
      <c r="E207" s="105"/>
      <c r="F207" s="107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10" t="str">
        <f t="shared" si="27"/>
        <v/>
      </c>
      <c r="N207" s="110" t="str">
        <f t="shared" si="22"/>
        <v/>
      </c>
      <c r="O207" s="110" t="str">
        <f t="shared" si="25"/>
        <v/>
      </c>
      <c r="P207" s="176" t="str">
        <f t="shared" si="28"/>
        <v/>
      </c>
    </row>
    <row r="208" spans="1:16">
      <c r="A208" s="31"/>
      <c r="B208" s="105"/>
      <c r="C208" s="105"/>
      <c r="D208" s="105"/>
      <c r="E208" s="105"/>
      <c r="F208" s="107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10" t="str">
        <f t="shared" si="27"/>
        <v/>
      </c>
      <c r="N208" s="110" t="str">
        <f t="shared" si="22"/>
        <v/>
      </c>
      <c r="O208" s="110" t="str">
        <f t="shared" si="25"/>
        <v/>
      </c>
      <c r="P208" s="176" t="str">
        <f t="shared" si="28"/>
        <v/>
      </c>
    </row>
    <row r="209" spans="1:16">
      <c r="A209" s="31"/>
      <c r="B209" s="105"/>
      <c r="C209" s="105"/>
      <c r="D209" s="105"/>
      <c r="E209" s="105"/>
      <c r="F209" s="107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10" t="str">
        <f t="shared" si="27"/>
        <v/>
      </c>
      <c r="N209" s="110" t="str">
        <f t="shared" si="22"/>
        <v/>
      </c>
      <c r="O209" s="110" t="str">
        <f t="shared" si="25"/>
        <v/>
      </c>
      <c r="P209" s="176" t="str">
        <f t="shared" si="28"/>
        <v/>
      </c>
    </row>
    <row r="210" spans="1:16">
      <c r="A210" s="31"/>
      <c r="B210" s="105"/>
      <c r="C210" s="105"/>
      <c r="D210" s="105"/>
      <c r="E210" s="105"/>
      <c r="F210" s="107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10" t="str">
        <f t="shared" si="27"/>
        <v/>
      </c>
      <c r="N210" s="110" t="str">
        <f t="shared" si="22"/>
        <v/>
      </c>
      <c r="O210" s="110" t="str">
        <f t="shared" si="25"/>
        <v/>
      </c>
      <c r="P210" s="176" t="str">
        <f t="shared" si="28"/>
        <v/>
      </c>
    </row>
    <row r="211" spans="1:16">
      <c r="A211" s="31"/>
      <c r="B211" s="105"/>
      <c r="C211" s="105"/>
      <c r="D211" s="105"/>
      <c r="E211" s="105"/>
      <c r="F211" s="107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10" t="str">
        <f t="shared" si="27"/>
        <v/>
      </c>
      <c r="N211" s="110" t="str">
        <f t="shared" si="22"/>
        <v/>
      </c>
      <c r="O211" s="110" t="str">
        <f t="shared" si="25"/>
        <v/>
      </c>
      <c r="P211" s="176" t="str">
        <f t="shared" si="28"/>
        <v/>
      </c>
    </row>
    <row r="212" spans="1:16">
      <c r="A212" s="31"/>
      <c r="B212" s="105"/>
      <c r="C212" s="105"/>
      <c r="D212" s="105"/>
      <c r="E212" s="105"/>
      <c r="F212" s="107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10" t="str">
        <f t="shared" si="27"/>
        <v/>
      </c>
      <c r="N212" s="110" t="str">
        <f t="shared" si="22"/>
        <v/>
      </c>
      <c r="O212" s="110" t="str">
        <f t="shared" si="25"/>
        <v/>
      </c>
      <c r="P212" s="176" t="str">
        <f t="shared" si="28"/>
        <v/>
      </c>
    </row>
    <row r="213" spans="1:16">
      <c r="A213" s="31"/>
      <c r="B213" s="105"/>
      <c r="C213" s="105"/>
      <c r="D213" s="105"/>
      <c r="E213" s="105"/>
      <c r="F213" s="107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10" t="str">
        <f t="shared" si="27"/>
        <v/>
      </c>
      <c r="N213" s="110" t="str">
        <f t="shared" si="22"/>
        <v/>
      </c>
      <c r="O213" s="110" t="str">
        <f t="shared" si="25"/>
        <v/>
      </c>
      <c r="P213" s="176" t="str">
        <f t="shared" si="28"/>
        <v/>
      </c>
    </row>
    <row r="214" spans="1:16">
      <c r="A214" s="31"/>
      <c r="B214" s="105"/>
      <c r="C214" s="105"/>
      <c r="D214" s="105"/>
      <c r="E214" s="105"/>
      <c r="F214" s="107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10" t="str">
        <f t="shared" si="27"/>
        <v/>
      </c>
      <c r="N214" s="110" t="str">
        <f t="shared" si="22"/>
        <v/>
      </c>
      <c r="O214" s="110" t="str">
        <f t="shared" si="25"/>
        <v/>
      </c>
      <c r="P214" s="176" t="str">
        <f t="shared" si="28"/>
        <v/>
      </c>
    </row>
    <row r="215" spans="1:16">
      <c r="A215" s="31"/>
      <c r="B215" s="105"/>
      <c r="C215" s="105"/>
      <c r="D215" s="105"/>
      <c r="E215" s="105"/>
      <c r="F215" s="107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10" t="str">
        <f t="shared" si="27"/>
        <v/>
      </c>
      <c r="N215" s="110" t="str">
        <f t="shared" si="22"/>
        <v/>
      </c>
      <c r="O215" s="110" t="str">
        <f t="shared" si="25"/>
        <v/>
      </c>
      <c r="P215" s="176" t="str">
        <f t="shared" si="28"/>
        <v/>
      </c>
    </row>
    <row r="216" spans="1:16">
      <c r="A216" s="31"/>
      <c r="B216" s="105"/>
      <c r="C216" s="105"/>
      <c r="D216" s="105"/>
      <c r="E216" s="105"/>
      <c r="F216" s="107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10" t="str">
        <f t="shared" si="27"/>
        <v/>
      </c>
      <c r="N216" s="110" t="str">
        <f t="shared" si="22"/>
        <v/>
      </c>
      <c r="O216" s="110" t="str">
        <f t="shared" si="25"/>
        <v/>
      </c>
      <c r="P216" s="176" t="str">
        <f t="shared" si="28"/>
        <v/>
      </c>
    </row>
    <row r="217" spans="1:16">
      <c r="A217" s="31"/>
      <c r="B217" s="105"/>
      <c r="C217" s="105"/>
      <c r="D217" s="105"/>
      <c r="E217" s="105"/>
      <c r="F217" s="107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10" t="str">
        <f t="shared" si="27"/>
        <v/>
      </c>
      <c r="N217" s="110" t="str">
        <f t="shared" si="22"/>
        <v/>
      </c>
      <c r="O217" s="110" t="str">
        <f t="shared" si="25"/>
        <v/>
      </c>
      <c r="P217" s="176" t="str">
        <f t="shared" si="28"/>
        <v/>
      </c>
    </row>
    <row r="218" spans="1:16">
      <c r="A218" s="31"/>
      <c r="B218" s="105"/>
      <c r="C218" s="105"/>
      <c r="D218" s="105"/>
      <c r="E218" s="105"/>
      <c r="F218" s="107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10" t="str">
        <f t="shared" si="27"/>
        <v/>
      </c>
      <c r="N218" s="110" t="str">
        <f t="shared" si="22"/>
        <v/>
      </c>
      <c r="O218" s="110" t="str">
        <f t="shared" si="25"/>
        <v/>
      </c>
      <c r="P218" s="176" t="str">
        <f t="shared" si="28"/>
        <v/>
      </c>
    </row>
    <row r="219" spans="1:16">
      <c r="A219" s="31"/>
      <c r="B219" s="105"/>
      <c r="C219" s="105"/>
      <c r="D219" s="105"/>
      <c r="E219" s="105"/>
      <c r="F219" s="107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10" t="str">
        <f t="shared" si="27"/>
        <v/>
      </c>
      <c r="N219" s="110" t="str">
        <f t="shared" si="22"/>
        <v/>
      </c>
      <c r="O219" s="110" t="str">
        <f t="shared" si="25"/>
        <v/>
      </c>
      <c r="P219" s="176" t="str">
        <f t="shared" si="28"/>
        <v/>
      </c>
    </row>
    <row r="220" spans="1:16">
      <c r="A220" s="31"/>
      <c r="B220" s="105"/>
      <c r="C220" s="105"/>
      <c r="D220" s="105"/>
      <c r="E220" s="105"/>
      <c r="F220" s="107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10" t="str">
        <f t="shared" si="27"/>
        <v/>
      </c>
      <c r="N220" s="110" t="str">
        <f t="shared" si="22"/>
        <v/>
      </c>
      <c r="O220" s="110" t="str">
        <f t="shared" si="25"/>
        <v/>
      </c>
      <c r="P220" s="176" t="str">
        <f t="shared" si="28"/>
        <v/>
      </c>
    </row>
    <row r="221" spans="1:16">
      <c r="A221" s="31"/>
      <c r="B221" s="105"/>
      <c r="C221" s="105"/>
      <c r="D221" s="105"/>
      <c r="E221" s="105"/>
      <c r="F221" s="107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10" t="str">
        <f t="shared" si="27"/>
        <v/>
      </c>
      <c r="N221" s="110" t="str">
        <f t="shared" si="22"/>
        <v/>
      </c>
      <c r="O221" s="110" t="str">
        <f t="shared" si="25"/>
        <v/>
      </c>
      <c r="P221" s="176" t="str">
        <f t="shared" si="28"/>
        <v/>
      </c>
    </row>
    <row r="222" spans="1:16">
      <c r="A222" s="31"/>
      <c r="B222" s="105"/>
      <c r="C222" s="105"/>
      <c r="D222" s="105"/>
      <c r="E222" s="105"/>
      <c r="F222" s="107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10" t="str">
        <f t="shared" si="27"/>
        <v/>
      </c>
      <c r="N222" s="110" t="str">
        <f t="shared" si="22"/>
        <v/>
      </c>
      <c r="O222" s="110" t="str">
        <f t="shared" si="25"/>
        <v/>
      </c>
      <c r="P222" s="176" t="str">
        <f t="shared" si="28"/>
        <v/>
      </c>
    </row>
    <row r="223" spans="1:16">
      <c r="A223" s="31"/>
      <c r="B223" s="105"/>
      <c r="C223" s="105"/>
      <c r="D223" s="105"/>
      <c r="E223" s="105"/>
      <c r="F223" s="107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10" t="str">
        <f t="shared" si="27"/>
        <v/>
      </c>
      <c r="N223" s="110" t="str">
        <f t="shared" si="22"/>
        <v/>
      </c>
      <c r="O223" s="110" t="str">
        <f t="shared" si="25"/>
        <v/>
      </c>
      <c r="P223" s="176" t="str">
        <f t="shared" si="28"/>
        <v/>
      </c>
    </row>
    <row r="224" spans="1:16">
      <c r="A224" s="31"/>
      <c r="B224" s="105"/>
      <c r="C224" s="105"/>
      <c r="D224" s="105"/>
      <c r="E224" s="105"/>
      <c r="F224" s="107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10" t="str">
        <f t="shared" si="27"/>
        <v/>
      </c>
      <c r="N224" s="110" t="str">
        <f t="shared" si="22"/>
        <v/>
      </c>
      <c r="O224" s="110" t="str">
        <f t="shared" si="25"/>
        <v/>
      </c>
      <c r="P224" s="176" t="str">
        <f t="shared" si="28"/>
        <v/>
      </c>
    </row>
    <row r="225" spans="1:16">
      <c r="A225" s="31"/>
      <c r="B225" s="105"/>
      <c r="C225" s="105"/>
      <c r="D225" s="105"/>
      <c r="E225" s="105"/>
      <c r="F225" s="107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10" t="str">
        <f t="shared" si="27"/>
        <v/>
      </c>
      <c r="N225" s="110" t="str">
        <f t="shared" si="22"/>
        <v/>
      </c>
      <c r="O225" s="110" t="str">
        <f t="shared" si="25"/>
        <v/>
      </c>
      <c r="P225" s="176" t="str">
        <f t="shared" si="28"/>
        <v/>
      </c>
    </row>
    <row r="226" spans="1:16">
      <c r="A226" s="31"/>
      <c r="B226" s="105"/>
      <c r="C226" s="105"/>
      <c r="D226" s="105"/>
      <c r="E226" s="105"/>
      <c r="F226" s="107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10" t="str">
        <f t="shared" si="27"/>
        <v/>
      </c>
      <c r="N226" s="110" t="str">
        <f t="shared" si="22"/>
        <v/>
      </c>
      <c r="O226" s="110" t="str">
        <f t="shared" si="25"/>
        <v/>
      </c>
      <c r="P226" s="176" t="str">
        <f t="shared" si="28"/>
        <v/>
      </c>
    </row>
    <row r="227" spans="1:16">
      <c r="A227" s="31"/>
      <c r="B227" s="105"/>
      <c r="C227" s="105"/>
      <c r="D227" s="105"/>
      <c r="E227" s="105"/>
      <c r="F227" s="107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10" t="str">
        <f t="shared" si="27"/>
        <v/>
      </c>
      <c r="N227" s="110" t="str">
        <f t="shared" si="22"/>
        <v/>
      </c>
      <c r="O227" s="110" t="str">
        <f t="shared" si="25"/>
        <v/>
      </c>
      <c r="P227" s="176" t="str">
        <f t="shared" si="28"/>
        <v/>
      </c>
    </row>
    <row r="228" spans="1:16">
      <c r="A228" s="31"/>
      <c r="B228" s="105"/>
      <c r="C228" s="105"/>
      <c r="D228" s="105"/>
      <c r="E228" s="105"/>
      <c r="F228" s="107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10" t="str">
        <f t="shared" si="27"/>
        <v/>
      </c>
      <c r="N228" s="110" t="str">
        <f t="shared" si="22"/>
        <v/>
      </c>
      <c r="O228" s="110" t="str">
        <f t="shared" si="25"/>
        <v/>
      </c>
      <c r="P228" s="176" t="str">
        <f t="shared" si="28"/>
        <v/>
      </c>
    </row>
    <row r="229" spans="1:16">
      <c r="A229" s="31"/>
      <c r="B229" s="105"/>
      <c r="C229" s="105"/>
      <c r="D229" s="105"/>
      <c r="E229" s="105"/>
      <c r="F229" s="107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10" t="str">
        <f t="shared" si="27"/>
        <v/>
      </c>
      <c r="N229" s="110" t="str">
        <f t="shared" si="22"/>
        <v/>
      </c>
      <c r="O229" s="110" t="str">
        <f t="shared" si="25"/>
        <v/>
      </c>
      <c r="P229" s="176" t="str">
        <f t="shared" si="28"/>
        <v/>
      </c>
    </row>
    <row r="230" spans="1:16">
      <c r="A230" s="31"/>
      <c r="B230" s="105"/>
      <c r="C230" s="105"/>
      <c r="D230" s="105"/>
      <c r="E230" s="105"/>
      <c r="F230" s="107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10" t="str">
        <f t="shared" si="27"/>
        <v/>
      </c>
      <c r="N230" s="110" t="str">
        <f t="shared" si="22"/>
        <v/>
      </c>
      <c r="O230" s="110" t="str">
        <f t="shared" si="25"/>
        <v/>
      </c>
      <c r="P230" s="176" t="str">
        <f t="shared" si="28"/>
        <v/>
      </c>
    </row>
    <row r="231" spans="1:16">
      <c r="A231" s="31"/>
      <c r="B231" s="105"/>
      <c r="C231" s="105"/>
      <c r="D231" s="105"/>
      <c r="E231" s="105"/>
      <c r="F231" s="107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10" t="str">
        <f t="shared" si="27"/>
        <v/>
      </c>
      <c r="N231" s="110" t="str">
        <f t="shared" si="22"/>
        <v/>
      </c>
      <c r="O231" s="110" t="str">
        <f t="shared" si="25"/>
        <v/>
      </c>
      <c r="P231" s="176" t="str">
        <f t="shared" si="28"/>
        <v/>
      </c>
    </row>
    <row r="232" spans="1:16">
      <c r="A232" s="31"/>
      <c r="B232" s="105"/>
      <c r="C232" s="105"/>
      <c r="D232" s="105"/>
      <c r="E232" s="105"/>
      <c r="F232" s="107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10" t="str">
        <f t="shared" si="27"/>
        <v/>
      </c>
      <c r="N232" s="110" t="str">
        <f t="shared" si="22"/>
        <v/>
      </c>
      <c r="O232" s="110" t="str">
        <f t="shared" si="25"/>
        <v/>
      </c>
      <c r="P232" s="176" t="str">
        <f t="shared" si="28"/>
        <v/>
      </c>
    </row>
    <row r="233" spans="1:16">
      <c r="A233" s="31"/>
      <c r="B233" s="105"/>
      <c r="C233" s="105"/>
      <c r="D233" s="105"/>
      <c r="E233" s="105"/>
      <c r="F233" s="107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10" t="str">
        <f t="shared" si="27"/>
        <v/>
      </c>
      <c r="N233" s="110" t="str">
        <f t="shared" si="22"/>
        <v/>
      </c>
      <c r="O233" s="110" t="str">
        <f t="shared" si="25"/>
        <v/>
      </c>
      <c r="P233" s="176" t="str">
        <f t="shared" si="28"/>
        <v/>
      </c>
    </row>
    <row r="234" spans="1:16">
      <c r="A234" s="31"/>
      <c r="B234" s="105"/>
      <c r="C234" s="105"/>
      <c r="D234" s="105"/>
      <c r="E234" s="105"/>
      <c r="F234" s="107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10" t="str">
        <f t="shared" si="27"/>
        <v/>
      </c>
      <c r="N234" s="110" t="str">
        <f t="shared" si="22"/>
        <v/>
      </c>
      <c r="O234" s="110" t="str">
        <f t="shared" si="25"/>
        <v/>
      </c>
      <c r="P234" s="176" t="str">
        <f t="shared" si="28"/>
        <v/>
      </c>
    </row>
    <row r="235" spans="1:16">
      <c r="A235" s="31"/>
      <c r="B235" s="105"/>
      <c r="C235" s="105"/>
      <c r="D235" s="105"/>
      <c r="E235" s="105"/>
      <c r="F235" s="107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10" t="str">
        <f t="shared" si="27"/>
        <v/>
      </c>
      <c r="N235" s="110" t="str">
        <f t="shared" si="22"/>
        <v/>
      </c>
      <c r="O235" s="110" t="str">
        <f t="shared" si="25"/>
        <v/>
      </c>
      <c r="P235" s="176" t="str">
        <f t="shared" si="28"/>
        <v/>
      </c>
    </row>
    <row r="236" spans="1:16">
      <c r="A236" s="31"/>
      <c r="B236" s="105"/>
      <c r="C236" s="105"/>
      <c r="D236" s="105"/>
      <c r="E236" s="105"/>
      <c r="F236" s="107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10" t="str">
        <f t="shared" si="27"/>
        <v/>
      </c>
      <c r="N236" s="110" t="str">
        <f t="shared" si="22"/>
        <v/>
      </c>
      <c r="O236" s="110" t="str">
        <f t="shared" si="25"/>
        <v/>
      </c>
      <c r="P236" s="176" t="str">
        <f t="shared" si="28"/>
        <v/>
      </c>
    </row>
    <row r="237" spans="1:16">
      <c r="A237" s="31"/>
      <c r="B237" s="105"/>
      <c r="C237" s="105"/>
      <c r="D237" s="105"/>
      <c r="E237" s="105"/>
      <c r="F237" s="107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10" t="str">
        <f t="shared" si="27"/>
        <v/>
      </c>
      <c r="N237" s="110" t="str">
        <f t="shared" si="22"/>
        <v/>
      </c>
      <c r="O237" s="110" t="str">
        <f t="shared" si="25"/>
        <v/>
      </c>
      <c r="P237" s="176" t="str">
        <f t="shared" si="28"/>
        <v/>
      </c>
    </row>
    <row r="238" spans="1:16">
      <c r="A238" s="31"/>
      <c r="B238" s="105"/>
      <c r="C238" s="105"/>
      <c r="D238" s="105"/>
      <c r="E238" s="105"/>
      <c r="F238" s="107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10" t="str">
        <f t="shared" si="27"/>
        <v/>
      </c>
      <c r="N238" s="110" t="str">
        <f t="shared" si="22"/>
        <v/>
      </c>
      <c r="O238" s="110" t="str">
        <f t="shared" si="25"/>
        <v/>
      </c>
      <c r="P238" s="176" t="str">
        <f t="shared" si="28"/>
        <v/>
      </c>
    </row>
    <row r="239" spans="1:16">
      <c r="A239" s="31"/>
      <c r="B239" s="105"/>
      <c r="C239" s="105"/>
      <c r="D239" s="105"/>
      <c r="E239" s="105"/>
      <c r="F239" s="107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10" t="str">
        <f t="shared" si="27"/>
        <v/>
      </c>
      <c r="N239" s="110" t="str">
        <f t="shared" si="22"/>
        <v/>
      </c>
      <c r="O239" s="110" t="str">
        <f t="shared" si="25"/>
        <v/>
      </c>
      <c r="P239" s="176" t="str">
        <f t="shared" si="28"/>
        <v/>
      </c>
    </row>
    <row r="240" spans="1:16">
      <c r="A240" s="31"/>
      <c r="B240" s="105"/>
      <c r="C240" s="105"/>
      <c r="D240" s="105"/>
      <c r="E240" s="105"/>
      <c r="F240" s="107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10" t="str">
        <f t="shared" si="27"/>
        <v/>
      </c>
      <c r="N240" s="110" t="str">
        <f t="shared" si="22"/>
        <v/>
      </c>
      <c r="O240" s="110" t="str">
        <f t="shared" si="25"/>
        <v/>
      </c>
      <c r="P240" s="176" t="str">
        <f t="shared" si="28"/>
        <v/>
      </c>
    </row>
    <row r="241" spans="1:16">
      <c r="A241" s="31"/>
      <c r="B241" s="105"/>
      <c r="C241" s="105"/>
      <c r="D241" s="105"/>
      <c r="E241" s="105"/>
      <c r="F241" s="107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10" t="str">
        <f t="shared" si="27"/>
        <v/>
      </c>
      <c r="N241" s="110" t="str">
        <f t="shared" si="22"/>
        <v/>
      </c>
      <c r="O241" s="110" t="str">
        <f t="shared" si="25"/>
        <v/>
      </c>
      <c r="P241" s="176" t="str">
        <f t="shared" si="28"/>
        <v/>
      </c>
    </row>
    <row r="242" spans="1:16">
      <c r="A242" s="31"/>
      <c r="B242" s="105"/>
      <c r="C242" s="105"/>
      <c r="D242" s="105"/>
      <c r="E242" s="105"/>
      <c r="F242" s="107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10" t="str">
        <f t="shared" si="27"/>
        <v/>
      </c>
      <c r="N242" s="110" t="str">
        <f t="shared" si="22"/>
        <v/>
      </c>
      <c r="O242" s="110" t="str">
        <f t="shared" si="25"/>
        <v/>
      </c>
      <c r="P242" s="176" t="str">
        <f t="shared" si="28"/>
        <v/>
      </c>
    </row>
    <row r="243" spans="1:16">
      <c r="A243" s="31"/>
      <c r="B243" s="105"/>
      <c r="C243" s="105"/>
      <c r="D243" s="105"/>
      <c r="E243" s="105"/>
      <c r="F243" s="107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10" t="str">
        <f t="shared" si="27"/>
        <v/>
      </c>
      <c r="N243" s="110" t="str">
        <f t="shared" si="22"/>
        <v/>
      </c>
      <c r="O243" s="110" t="str">
        <f t="shared" si="25"/>
        <v/>
      </c>
      <c r="P243" s="176" t="str">
        <f t="shared" si="28"/>
        <v/>
      </c>
    </row>
    <row r="244" spans="1:16">
      <c r="A244" s="31"/>
      <c r="B244" s="105"/>
      <c r="C244" s="105"/>
      <c r="D244" s="105"/>
      <c r="E244" s="105"/>
      <c r="F244" s="107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10" t="str">
        <f t="shared" si="27"/>
        <v/>
      </c>
      <c r="N244" s="110" t="str">
        <f t="shared" si="22"/>
        <v/>
      </c>
      <c r="O244" s="110" t="str">
        <f t="shared" si="25"/>
        <v/>
      </c>
      <c r="P244" s="176" t="str">
        <f t="shared" si="28"/>
        <v/>
      </c>
    </row>
    <row r="245" spans="1:16">
      <c r="A245" s="31"/>
      <c r="B245" s="105"/>
      <c r="C245" s="105"/>
      <c r="D245" s="105"/>
      <c r="E245" s="105"/>
      <c r="F245" s="107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10" t="str">
        <f t="shared" si="27"/>
        <v/>
      </c>
      <c r="N245" s="110" t="str">
        <f t="shared" si="22"/>
        <v/>
      </c>
      <c r="O245" s="110" t="str">
        <f t="shared" si="25"/>
        <v/>
      </c>
      <c r="P245" s="176" t="str">
        <f t="shared" si="28"/>
        <v/>
      </c>
    </row>
    <row r="246" spans="1:16">
      <c r="A246" s="31"/>
      <c r="B246" s="105"/>
      <c r="C246" s="105"/>
      <c r="D246" s="105"/>
      <c r="E246" s="105"/>
      <c r="F246" s="107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10" t="str">
        <f t="shared" si="27"/>
        <v/>
      </c>
      <c r="N246" s="110" t="str">
        <f t="shared" si="22"/>
        <v/>
      </c>
      <c r="O246" s="110" t="str">
        <f t="shared" si="25"/>
        <v/>
      </c>
      <c r="P246" s="176" t="str">
        <f t="shared" si="28"/>
        <v/>
      </c>
    </row>
    <row r="247" spans="1:16">
      <c r="A247" s="31"/>
      <c r="B247" s="105"/>
      <c r="C247" s="105"/>
      <c r="D247" s="105"/>
      <c r="E247" s="105"/>
      <c r="F247" s="107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10" t="str">
        <f t="shared" si="27"/>
        <v/>
      </c>
      <c r="N247" s="110" t="str">
        <f t="shared" si="22"/>
        <v/>
      </c>
      <c r="O247" s="110" t="str">
        <f t="shared" si="25"/>
        <v/>
      </c>
      <c r="P247" s="176" t="str">
        <f t="shared" si="28"/>
        <v/>
      </c>
    </row>
    <row r="248" spans="1:16">
      <c r="A248" s="31"/>
      <c r="B248" s="105"/>
      <c r="C248" s="105"/>
      <c r="D248" s="105"/>
      <c r="E248" s="105"/>
      <c r="F248" s="107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10" t="str">
        <f t="shared" si="27"/>
        <v/>
      </c>
      <c r="N248" s="110" t="str">
        <f t="shared" si="22"/>
        <v/>
      </c>
      <c r="O248" s="110" t="str">
        <f t="shared" si="25"/>
        <v/>
      </c>
      <c r="P248" s="176" t="str">
        <f t="shared" si="28"/>
        <v/>
      </c>
    </row>
    <row r="249" spans="1:16">
      <c r="A249" s="31"/>
      <c r="B249" s="105"/>
      <c r="C249" s="105"/>
      <c r="D249" s="105"/>
      <c r="E249" s="105"/>
      <c r="F249" s="107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10" t="str">
        <f t="shared" si="27"/>
        <v/>
      </c>
      <c r="N249" s="110" t="str">
        <f t="shared" si="22"/>
        <v/>
      </c>
      <c r="O249" s="110" t="str">
        <f t="shared" si="25"/>
        <v/>
      </c>
      <c r="P249" s="176" t="str">
        <f t="shared" si="28"/>
        <v/>
      </c>
    </row>
    <row r="250" spans="1:16">
      <c r="A250" s="31"/>
      <c r="B250" s="105"/>
      <c r="C250" s="105"/>
      <c r="D250" s="105"/>
      <c r="E250" s="105"/>
      <c r="F250" s="107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10" t="str">
        <f t="shared" si="27"/>
        <v/>
      </c>
      <c r="N250" s="110" t="str">
        <f t="shared" si="22"/>
        <v/>
      </c>
      <c r="O250" s="110" t="str">
        <f t="shared" si="25"/>
        <v/>
      </c>
      <c r="P250" s="176" t="str">
        <f t="shared" si="28"/>
        <v/>
      </c>
    </row>
    <row r="251" spans="1:16">
      <c r="A251" s="31"/>
      <c r="B251" s="105"/>
      <c r="C251" s="105"/>
      <c r="D251" s="105"/>
      <c r="E251" s="105"/>
      <c r="F251" s="107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10" t="str">
        <f t="shared" si="27"/>
        <v/>
      </c>
      <c r="N251" s="110" t="str">
        <f t="shared" si="22"/>
        <v/>
      </c>
      <c r="O251" s="110" t="str">
        <f t="shared" si="25"/>
        <v/>
      </c>
      <c r="P251" s="176" t="str">
        <f t="shared" si="28"/>
        <v/>
      </c>
    </row>
    <row r="252" spans="1:16" ht="16.5" thickBot="1">
      <c r="A252" s="33"/>
      <c r="B252" s="108"/>
      <c r="C252" s="108"/>
      <c r="D252" s="108"/>
      <c r="E252" s="108"/>
      <c r="F252" s="109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10" t="str">
        <f t="shared" si="27"/>
        <v/>
      </c>
      <c r="N252" s="110" t="str">
        <f t="shared" si="22"/>
        <v/>
      </c>
      <c r="O252" s="110" t="str">
        <f t="shared" si="25"/>
        <v/>
      </c>
      <c r="P252" s="176" t="str">
        <f t="shared" si="28"/>
        <v/>
      </c>
    </row>
  </sheetData>
  <sheetProtection sheet="1" selectLockedCells="1"/>
  <mergeCells count="6">
    <mergeCell ref="R8:V9"/>
    <mergeCell ref="G1:G2"/>
    <mergeCell ref="H1:H2"/>
    <mergeCell ref="A1:F1"/>
    <mergeCell ref="R4:V5"/>
    <mergeCell ref="R6:V7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S8" sqref="S8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>Shari Kennedy</v>
      </c>
      <c r="C2" t="str">
        <f>IFERROR(INDEX('Enter Draw'!$C$3:$H$252,MATCH(SMALL('Enter Draw'!$J$3:$J$252,D2),'Enter Draw'!$J$3:$J$252,0),6),"")</f>
        <v>Mosey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>Shari Kennedy</v>
      </c>
      <c r="H2" t="str">
        <f>IFERROR(INDEX('Enter Draw'!$E$3:$H$252,MATCH(SMALL('Enter Draw'!$K$3:$K$252,D2),'Enter Draw'!$K$3:$K$252,0),4),"")</f>
        <v>Martini</v>
      </c>
      <c r="I2">
        <v>1</v>
      </c>
      <c r="J2" s="1" t="str">
        <f>IF(K2="","",I2)</f>
        <v/>
      </c>
      <c r="K2" t="str">
        <f>IFERROR(INDEX('Enter Draw'!$F$3:$H$252,MATCH(SMALL('Enter Draw'!$L$3:$L$252,I2),'Enter Draw'!$L$3:$L$252,0),2),"")</f>
        <v/>
      </c>
      <c r="L2" t="str">
        <f>IFERROR(INDEX('Enter Draw'!$F$3:$H$252,MATCH(SMALL('Enter Draw'!$L$3:$L$252,I2),'Enter Draw'!$L$3:$L$252,0),3),"")</f>
        <v/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>Hillery Yager</v>
      </c>
      <c r="C3" t="str">
        <f>IFERROR(INDEX('Enter Draw'!$C$3:$H$252,MATCH(SMALL('Enter Draw'!$J$3:$J$252,D3),'Enter Draw'!$J$3:$J$252,0),6),"")</f>
        <v>TC Frosted Cinnamon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>Kamber Warne</v>
      </c>
      <c r="H3" t="str">
        <f>IFERROR(INDEX('Enter Draw'!$E$3:$H$252,MATCH(SMALL('Enter Draw'!$K$3:$K$252,D3),'Enter Draw'!$K$3:$K$252,0),4),"")</f>
        <v>Scooters Maydays</v>
      </c>
      <c r="I3">
        <v>2</v>
      </c>
      <c r="J3" s="1" t="str">
        <f t="shared" ref="J3:J66" si="0">IF(K3="","",I3)</f>
        <v/>
      </c>
      <c r="K3" t="str">
        <f>IFERROR(INDEX('Enter Draw'!$F$3:$H$252,MATCH(SMALL('Enter Draw'!$L$3:$L$252,I3),'Enter Draw'!$L$3:$L$252,0),2),"")</f>
        <v/>
      </c>
      <c r="L3" t="str">
        <f>IFERROR(INDEX('Enter Draw'!$F$3:$H$252,MATCH(SMALL('Enter Draw'!$L$3:$L$252,I3),'Enter Draw'!$L$3:$L$252,0),3),"")</f>
        <v/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IF(Y3="","",V3)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>Kamber Warne</v>
      </c>
      <c r="C4" t="str">
        <f>IFERROR(INDEX('Enter Draw'!$C$3:$H$252,MATCH(SMALL('Enter Draw'!$J$3:$J$252,D4),'Enter Draw'!$J$3:$J$252,0),6),"")</f>
        <v>Scooters Maydays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>Trinity Chapman</v>
      </c>
      <c r="H4" t="str">
        <f>IFERROR(INDEX('Enter Draw'!$E$3:$H$252,MATCH(SMALL('Enter Draw'!$K$3:$K$252,D4),'Enter Draw'!$K$3:$K$252,0),4),"")</f>
        <v>Gabby</v>
      </c>
      <c r="I4">
        <v>3</v>
      </c>
      <c r="J4" s="1" t="str">
        <f t="shared" si="0"/>
        <v/>
      </c>
      <c r="K4" t="str">
        <f>IFERROR(INDEX('Enter Draw'!$F$3:$H$252,MATCH(SMALL('Enter Draw'!$L$3:$L$252,I4),'Enter Draw'!$L$3:$L$252,0),2),"")</f>
        <v/>
      </c>
      <c r="L4" t="str">
        <f>IFERROR(INDEX('Enter Draw'!$F$3:$H$252,MATCH(SMALL('Enter Draw'!$L$3:$L$252,I4),'Enter Draw'!$L$3:$L$252,0),3),"")</f>
        <v/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IF(Y4="","",V4)</f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>Sandy Highland</v>
      </c>
      <c r="C5" t="str">
        <f>IFERROR(INDEX('Enter Draw'!$C$3:$H$252,MATCH(SMALL('Enter Draw'!$J$3:$J$252,D5),'Enter Draw'!$J$3:$J$252,0),6),"")</f>
        <v>Jerzee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>Sara Steiner</v>
      </c>
      <c r="H5" t="str">
        <f>IFERROR(INDEX('Enter Draw'!$E$3:$H$252,MATCH(SMALL('Enter Draw'!$K$3:$K$252,D5),'Enter Draw'!$K$3:$K$252,0),4),"")</f>
        <v>Smart Frosted Slate</v>
      </c>
      <c r="I5">
        <v>4</v>
      </c>
      <c r="J5" s="1" t="str">
        <f t="shared" si="0"/>
        <v/>
      </c>
      <c r="K5" t="str">
        <f>IFERROR(INDEX('Enter Draw'!$F$3:$H$252,MATCH(SMALL('Enter Draw'!$L$3:$L$252,I5),'Enter Draw'!$L$3:$L$252,0),2),"")</f>
        <v/>
      </c>
      <c r="L5" t="str">
        <f>IFERROR(INDEX('Enter Draw'!$F$3:$H$252,MATCH(SMALL('Enter Draw'!$L$3:$L$252,I5),'Enter Draw'!$L$3:$L$252,0),3),"")</f>
        <v/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IF(Y5="","",V5)</f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>Trinity Chapman</v>
      </c>
      <c r="C6" t="str">
        <f>IFERROR(INDEX('Enter Draw'!$C$3:$H$252,MATCH(SMALL('Enter Draw'!$J$3:$J$252,D6),'Enter Draw'!$J$3:$J$252,0),6),"")</f>
        <v>Gabby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>Barb Preusker</v>
      </c>
      <c r="H6" t="str">
        <f>IFERROR(INDEX('Enter Draw'!$E$3:$H$252,MATCH(SMALL('Enter Draw'!$K$3:$K$252,D6),'Enter Draw'!$K$3:$K$252,0),4),"")</f>
        <v>Scooter</v>
      </c>
      <c r="I6">
        <v>5</v>
      </c>
      <c r="J6" s="1" t="str">
        <f t="shared" si="0"/>
        <v/>
      </c>
      <c r="K6" t="str">
        <f>IFERROR(INDEX('Enter Draw'!$F$3:$H$252,MATCH(SMALL('Enter Draw'!$L$3:$L$252,I6),'Enter Draw'!$L$3:$L$252,0),2),"")</f>
        <v/>
      </c>
      <c r="L6" t="str">
        <f>IFERROR(INDEX('Enter Draw'!$F$3:$H$252,MATCH(SMALL('Enter Draw'!$L$3:$L$252,I6),'Enter Draw'!$L$3:$L$252,0),3),"")</f>
        <v/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IF(Y6="","",V6)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ref="X7:X70" si="2">IF(Y7="","",V7)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>Sara Steiner</v>
      </c>
      <c r="C8" t="str">
        <f>IFERROR(INDEX('Enter Draw'!$C$3:$H$252,MATCH(SMALL('Enter Draw'!$J$3:$J$252,D8),'Enter Draw'!$J$3:$J$252,0),6),"")</f>
        <v>Smart Frosted Slate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>Kiah Zomer</v>
      </c>
      <c r="H8" t="str">
        <f>IFERROR(INDEX('Enter Draw'!$E$3:$H$252,MATCH(SMALL('Enter Draw'!$K$3:$K$252,D8),'Enter Draw'!$K$3:$K$252,0),4),"")</f>
        <v>Seeker</v>
      </c>
      <c r="I8">
        <v>7</v>
      </c>
      <c r="J8" s="1" t="str">
        <f t="shared" si="0"/>
        <v/>
      </c>
      <c r="K8" t="str">
        <f>IFERROR(INDEX('Enter Draw'!$F$3:$H$252,MATCH(SMALL('Enter Draw'!$L$3:$L$252,I8),'Enter Draw'!$L$3:$L$252,0),2),"")</f>
        <v/>
      </c>
      <c r="L8" t="str">
        <f>IFERROR(INDEX('Enter Draw'!$F$3:$H$252,MATCH(SMALL('Enter Draw'!$L$3:$L$252,I8),'Enter Draw'!$L$3:$L$252,0),3),"")</f>
        <v/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2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>Lexy Leischner</v>
      </c>
      <c r="C9" t="str">
        <f>IFERROR(INDEX('Enter Draw'!$C$3:$H$252,MATCH(SMALL('Enter Draw'!$J$3:$J$252,D9),'Enter Draw'!$J$3:$J$252,0),6),"")</f>
        <v>Bug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>Rylee Jennings</v>
      </c>
      <c r="H9" t="str">
        <f>IFERROR(INDEX('Enter Draw'!$E$3:$H$252,MATCH(SMALL('Enter Draw'!$K$3:$K$252,D9),'Enter Draw'!$K$3:$K$252,0),4),"")</f>
        <v>Ellie</v>
      </c>
      <c r="I9">
        <v>8</v>
      </c>
      <c r="J9" s="1" t="str">
        <f t="shared" si="0"/>
        <v/>
      </c>
      <c r="K9" t="str">
        <f>IFERROR(INDEX('Enter Draw'!$F$3:$H$252,MATCH(SMALL('Enter Draw'!$L$3:$L$252,I9),'Enter Draw'!$L$3:$L$252,0),2),"")</f>
        <v/>
      </c>
      <c r="L9" t="str">
        <f>IFERROR(INDEX('Enter Draw'!$F$3:$H$252,MATCH(SMALL('Enter Draw'!$L$3:$L$252,I9),'Enter Draw'!$L$3:$L$252,0),3),"")</f>
        <v/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2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>Tyra Harrington</v>
      </c>
      <c r="C10" t="str">
        <f>IFERROR(INDEX('Enter Draw'!$C$3:$H$252,MATCH(SMALL('Enter Draw'!$J$3:$J$252,D10),'Enter Draw'!$J$3:$J$252,0),6),"")</f>
        <v>Kirby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>Mariah Maxwell</v>
      </c>
      <c r="H10" t="str">
        <f>IFERROR(INDEX('Enter Draw'!$E$3:$H$252,MATCH(SMALL('Enter Draw'!$K$3:$K$252,D10),'Enter Draw'!$K$3:$K$252,0),4),"")</f>
        <v>My French Firewater</v>
      </c>
      <c r="I10">
        <v>9</v>
      </c>
      <c r="J10" s="1" t="str">
        <f t="shared" si="0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2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>Barb Preusker</v>
      </c>
      <c r="C11" t="str">
        <f>IFERROR(INDEX('Enter Draw'!$C$3:$H$252,MATCH(SMALL('Enter Draw'!$J$3:$J$252,D11),'Enter Draw'!$J$3:$J$252,0),6),"")</f>
        <v>Scooter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>Tia Esser</v>
      </c>
      <c r="H11" t="str">
        <f>IFERROR(INDEX('Enter Draw'!$E$3:$H$252,MATCH(SMALL('Enter Draw'!$K$3:$K$252,D11),'Enter Draw'!$K$3:$K$252,0),4),"")</f>
        <v>Ethel</v>
      </c>
      <c r="I11">
        <v>10</v>
      </c>
      <c r="J11" s="1" t="str">
        <f t="shared" si="0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2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>Kiah Zomer</v>
      </c>
      <c r="C12" t="str">
        <f>IFERROR(INDEX('Enter Draw'!$C$3:$H$252,MATCH(SMALL('Enter Draw'!$J$3:$J$252,D12),'Enter Draw'!$J$3:$J$252,0),6),"")</f>
        <v>Seeker</v>
      </c>
      <c r="D12">
        <v>10</v>
      </c>
      <c r="F12" s="1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10</v>
      </c>
      <c r="G12" t="str">
        <f>IFERROR(INDEX('Enter Draw'!$E$3:$H$252,MATCH(SMALL('Enter Draw'!$K$3:$K$252,D12),'Enter Draw'!$K$3:$K$252,0),3),"")</f>
        <v>Shanna Schulz</v>
      </c>
      <c r="H12" t="str">
        <f>IFERROR(INDEX('Enter Draw'!$E$3:$H$252,MATCH(SMALL('Enter Draw'!$K$3:$K$252,D12),'Enter Draw'!$K$3:$K$252,0),4),"")</f>
        <v>Raisen Expectaions</v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si="2"/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2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>Rylee Jennings</v>
      </c>
      <c r="C14" t="str">
        <f>IFERROR(INDEX('Enter Draw'!$C$3:$H$252,MATCH(SMALL('Enter Draw'!$J$3:$J$252,D14),'Enter Draw'!$J$3:$J$252,0),6),"")</f>
        <v>Bently</v>
      </c>
      <c r="D14">
        <v>11</v>
      </c>
      <c r="F14" s="1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>11</v>
      </c>
      <c r="G14" t="str">
        <f>IFERROR(INDEX('Enter Draw'!$E$3:$H$252,MATCH(SMALL('Enter Draw'!$K$3:$K$252,D14),'Enter Draw'!$K$3:$K$252,0),3),"")</f>
        <v>Brooklyn Chapman</v>
      </c>
      <c r="H14" t="str">
        <f>IFERROR(INDEX('Enter Draw'!$E$3:$H$252,MATCH(SMALL('Enter Draw'!$K$3:$K$252,D14),'Enter Draw'!$K$3:$K$252,0),4),"")</f>
        <v>Tori</v>
      </c>
      <c r="I14">
        <v>12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2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>Alaynah Harkless</v>
      </c>
      <c r="C15" t="str">
        <f>IFERROR(INDEX('Enter Draw'!$C$3:$H$252,MATCH(SMALL('Enter Draw'!$J$3:$J$252,D15),'Enter Draw'!$J$3:$J$252,0),6),"")</f>
        <v>Ima JT Starlight</v>
      </c>
      <c r="D15">
        <v>12</v>
      </c>
      <c r="F15" s="1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>12</v>
      </c>
      <c r="G15" t="str">
        <f>IFERROR(INDEX('Enter Draw'!$E$3:$H$252,MATCH(SMALL('Enter Draw'!$K$3:$K$252,D15),'Enter Draw'!$K$3:$K$252,0),3),"")</f>
        <v>Theresa Navrkal</v>
      </c>
      <c r="H15" t="str">
        <f>IFERROR(INDEX('Enter Draw'!$E$3:$H$252,MATCH(SMALL('Enter Draw'!$K$3:$K$252,D15),'Enter Draw'!$K$3:$K$252,0),4),"")</f>
        <v>Bid for Zahara</v>
      </c>
      <c r="I15">
        <v>13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2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>Tana Harrington</v>
      </c>
      <c r="C16" t="str">
        <f>IFERROR(INDEX('Enter Draw'!$C$3:$H$252,MATCH(SMALL('Enter Draw'!$J$3:$J$252,D16),'Enter Draw'!$J$3:$J$252,0),6),"")</f>
        <v>Sweet Pea</v>
      </c>
      <c r="D16">
        <v>13</v>
      </c>
      <c r="F16" s="1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>13</v>
      </c>
      <c r="G16" t="str">
        <f>IFERROR(INDEX('Enter Draw'!$E$3:$H$252,MATCH(SMALL('Enter Draw'!$K$3:$K$252,D16),'Enter Draw'!$K$3:$K$252,0),3),"")</f>
        <v>Kellie VanDerBrink</v>
      </c>
      <c r="H16" t="str">
        <f>IFERROR(INDEX('Enter Draw'!$E$3:$H$252,MATCH(SMALL('Enter Draw'!$K$3:$K$252,D16),'Enter Draw'!$K$3:$K$252,0),4),"")</f>
        <v>Cowboy</v>
      </c>
      <c r="I16">
        <v>14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2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>Mike Boomgarden</v>
      </c>
      <c r="C17" t="str">
        <f>IFERROR(INDEX('Enter Draw'!$C$3:$H$252,MATCH(SMALL('Enter Draw'!$J$3:$J$252,D17),'Enter Draw'!$J$3:$J$252,0),6),"")</f>
        <v>Peanut</v>
      </c>
      <c r="D17">
        <v>14</v>
      </c>
      <c r="F17" s="1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>14</v>
      </c>
      <c r="G17" t="str">
        <f>IFERROR(INDEX('Enter Draw'!$E$3:$H$252,MATCH(SMALL('Enter Draw'!$K$3:$K$252,D17),'Enter Draw'!$K$3:$K$252,0),3),"")</f>
        <v>Amanda Long</v>
      </c>
      <c r="H17" t="str">
        <f>IFERROR(INDEX('Enter Draw'!$E$3:$H$252,MATCH(SMALL('Enter Draw'!$K$3:$K$252,D17),'Enter Draw'!$K$3:$K$252,0),4),"")</f>
        <v>Jazzy</v>
      </c>
      <c r="I17">
        <v>15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2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>Mariah Maxwell</v>
      </c>
      <c r="C18" t="str">
        <f>IFERROR(INDEX('Enter Draw'!$C$3:$H$252,MATCH(SMALL('Enter Draw'!$J$3:$J$252,D18),'Enter Draw'!$J$3:$J$252,0),6),"")</f>
        <v>My French Firewater</v>
      </c>
      <c r="D18">
        <v>15</v>
      </c>
      <c r="F18" s="1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>15</v>
      </c>
      <c r="G18" t="str">
        <f>IFERROR(INDEX('Enter Draw'!$E$3:$H$252,MATCH(SMALL('Enter Draw'!$K$3:$K$252,D18),'Enter Draw'!$K$3:$K$252,0),3),"")</f>
        <v xml:space="preserve">Kaylee Stabe </v>
      </c>
      <c r="H18" t="str">
        <f>IFERROR(INDEX('Enter Draw'!$E$3:$H$252,MATCH(SMALL('Enter Draw'!$K$3:$K$252,D18),'Enter Draw'!$K$3:$K$252,0),4),"")</f>
        <v>Ticket</v>
      </c>
      <c r="I18">
        <v>16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2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2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>Maggie Noonan</v>
      </c>
      <c r="C20" t="str">
        <f>IFERROR(INDEX('Enter Draw'!$C$3:$H$252,MATCH(SMALL('Enter Draw'!$J$3:$J$252,D20),'Enter Draw'!$J$3:$J$252,0),6),"")</f>
        <v>Chief</v>
      </c>
      <c r="D20">
        <v>16</v>
      </c>
      <c r="F20" s="1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>16</v>
      </c>
      <c r="G20" t="str">
        <f>IFERROR(INDEX('Enter Draw'!$E$3:$H$252,MATCH(SMALL('Enter Draw'!$K$3:$K$252,D20),'Enter Draw'!$K$3:$K$252,0),3),"")</f>
        <v>Morgan Maxwell</v>
      </c>
      <c r="H20" t="str">
        <f>IFERROR(INDEX('Enter Draw'!$E$3:$H$252,MATCH(SMALL('Enter Draw'!$K$3:$K$252,D20),'Enter Draw'!$K$3:$K$252,0),4),"")</f>
        <v>Buddy</v>
      </c>
      <c r="I20">
        <v>18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2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>Tia Esser</v>
      </c>
      <c r="C21" t="str">
        <f>IFERROR(INDEX('Enter Draw'!$C$3:$H$252,MATCH(SMALL('Enter Draw'!$J$3:$J$252,D21),'Enter Draw'!$J$3:$J$252,0),6),"")</f>
        <v>Ethel</v>
      </c>
      <c r="D21">
        <v>17</v>
      </c>
      <c r="F21" s="1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>17</v>
      </c>
      <c r="G21" t="str">
        <f>IFERROR(INDEX('Enter Draw'!$E$3:$H$252,MATCH(SMALL('Enter Draw'!$K$3:$K$252,D21),'Enter Draw'!$K$3:$K$252,0),3),"")</f>
        <v>Monica Ensminger</v>
      </c>
      <c r="H21" t="str">
        <f>IFERROR(INDEX('Enter Draw'!$E$3:$H$252,MATCH(SMALL('Enter Draw'!$K$3:$K$252,D21),'Enter Draw'!$K$3:$K$252,0),4),"")</f>
        <v>Clyde</v>
      </c>
      <c r="I21">
        <v>19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2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>Shanna Schulz</v>
      </c>
      <c r="C22" t="str">
        <f>IFERROR(INDEX('Enter Draw'!$C$3:$H$252,MATCH(SMALL('Enter Draw'!$J$3:$J$252,D22),'Enter Draw'!$J$3:$J$252,0),6),"")</f>
        <v>Raisen Expectaions</v>
      </c>
      <c r="D22">
        <v>18</v>
      </c>
      <c r="F22" s="1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>18</v>
      </c>
      <c r="G22" t="str">
        <f>IFERROR(INDEX('Enter Draw'!$E$3:$H$252,MATCH(SMALL('Enter Draw'!$K$3:$K$252,D22),'Enter Draw'!$K$3:$K$252,0),3),"")</f>
        <v>Alison West</v>
      </c>
      <c r="H22" t="str">
        <f>IFERROR(INDEX('Enter Draw'!$E$3:$H$252,MATCH(SMALL('Enter Draw'!$K$3:$K$252,D22),'Enter Draw'!$K$3:$K$252,0),4),"")</f>
        <v>Dynamic Dynamite</v>
      </c>
      <c r="I22">
        <v>20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2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>Hailey Sheppard</v>
      </c>
      <c r="C23" t="str">
        <f>IFERROR(INDEX('Enter Draw'!$C$3:$H$252,MATCH(SMALL('Enter Draw'!$J$3:$J$252,D23),'Enter Draw'!$J$3:$J$252,0),6),"")</f>
        <v>Crickets Dash of Pie</v>
      </c>
      <c r="D23">
        <v>19</v>
      </c>
      <c r="F23" s="1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>19</v>
      </c>
      <c r="G23" t="str">
        <f>IFERROR(INDEX('Enter Draw'!$E$3:$H$252,MATCH(SMALL('Enter Draw'!$K$3:$K$252,D23),'Enter Draw'!$K$3:$K$252,0),3),"")</f>
        <v>Sami Schumacher</v>
      </c>
      <c r="H23" t="str">
        <f>IFERROR(INDEX('Enter Draw'!$E$3:$H$252,MATCH(SMALL('Enter Draw'!$K$3:$K$252,D23),'Enter Draw'!$K$3:$K$252,0),4),"")</f>
        <v>Lilly</v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2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>Bailey Ard</v>
      </c>
      <c r="C24" t="str">
        <f>IFERROR(INDEX('Enter Draw'!$C$3:$H$252,MATCH(SMALL('Enter Draw'!$J$3:$J$252,D24),'Enter Draw'!$J$3:$J$252,0),6),"")</f>
        <v>Fruit</v>
      </c>
      <c r="D24">
        <v>20</v>
      </c>
      <c r="F24" s="1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>20</v>
      </c>
      <c r="G24" t="str">
        <f>IFERROR(INDEX('Enter Draw'!$E$3:$H$252,MATCH(SMALL('Enter Draw'!$K$3:$K$252,D24),'Enter Draw'!$K$3:$K$252,0),3),"")</f>
        <v>Jordan Matthews</v>
      </c>
      <c r="H24" t="str">
        <f>IFERROR(INDEX('Enter Draw'!$E$3:$H$252,MATCH(SMALL('Enter Draw'!$K$3:$K$252,D24),'Enter Draw'!$K$3:$K$252,0),4),"")</f>
        <v>Houey</v>
      </c>
      <c r="I24">
        <v>21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2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2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>Brooklyn Chapman</v>
      </c>
      <c r="C26" t="str">
        <f>IFERROR(INDEX('Enter Draw'!$C$3:$H$252,MATCH(SMALL('Enter Draw'!$J$3:$J$252,D26),'Enter Draw'!$J$3:$J$252,0),6),"")</f>
        <v>Tori</v>
      </c>
      <c r="D26">
        <v>21</v>
      </c>
      <c r="F26" s="1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>21</v>
      </c>
      <c r="G26" t="str">
        <f>IFERROR(INDEX('Enter Draw'!$E$3:$H$252,MATCH(SMALL('Enter Draw'!$K$3:$K$252,D26),'Enter Draw'!$K$3:$K$252,0),3),"")</f>
        <v>Melissa Maxwell</v>
      </c>
      <c r="H26" t="str">
        <f>IFERROR(INDEX('Enter Draw'!$E$3:$H$252,MATCH(SMALL('Enter Draw'!$K$3:$K$252,D26),'Enter Draw'!$K$3:$K$252,0),4),"")</f>
        <v>Tex</v>
      </c>
      <c r="I26">
        <v>23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2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>Sandy Highland</v>
      </c>
      <c r="C27" t="str">
        <f>IFERROR(INDEX('Enter Draw'!$C$3:$H$252,MATCH(SMALL('Enter Draw'!$J$3:$J$252,D27),'Enter Draw'!$J$3:$J$252,0),6),"")</f>
        <v>Millie</v>
      </c>
      <c r="D27">
        <v>22</v>
      </c>
      <c r="F27" s="1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>22</v>
      </c>
      <c r="G27" t="str">
        <f>IFERROR(INDEX('Enter Draw'!$E$3:$H$252,MATCH(SMALL('Enter Draw'!$K$3:$K$252,D27),'Enter Draw'!$K$3:$K$252,0),3),"")</f>
        <v>Mike Boomgarden</v>
      </c>
      <c r="H27" t="str">
        <f>IFERROR(INDEX('Enter Draw'!$E$3:$H$252,MATCH(SMALL('Enter Draw'!$K$3:$K$252,D27),'Enter Draw'!$K$3:$K$252,0),4),"")</f>
        <v>Lucy</v>
      </c>
      <c r="I27">
        <v>24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2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>Theresa Navrkal</v>
      </c>
      <c r="C28" t="str">
        <f>IFERROR(INDEX('Enter Draw'!$C$3:$H$252,MATCH(SMALL('Enter Draw'!$J$3:$J$252,D28),'Enter Draw'!$J$3:$J$252,0),6),"")</f>
        <v>Bid for Zahara</v>
      </c>
      <c r="D28">
        <v>23</v>
      </c>
      <c r="F28" s="1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>23</v>
      </c>
      <c r="G28" t="str">
        <f>IFERROR(INDEX('Enter Draw'!$E$3:$H$252,MATCH(SMALL('Enter Draw'!$K$3:$K$252,D28),'Enter Draw'!$K$3:$K$252,0),3),"")</f>
        <v>Kris Lammers</v>
      </c>
      <c r="H28" t="str">
        <f>IFERROR(INDEX('Enter Draw'!$E$3:$H$252,MATCH(SMALL('Enter Draw'!$K$3:$K$252,D28),'Enter Draw'!$K$3:$K$252,0),4),"")</f>
        <v>Sawyer</v>
      </c>
      <c r="I28">
        <v>25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2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>Kellie VanDerBrink</v>
      </c>
      <c r="C29" t="str">
        <f>IFERROR(INDEX('Enter Draw'!$C$3:$H$252,MATCH(SMALL('Enter Draw'!$J$3:$J$252,D29),'Enter Draw'!$J$3:$J$252,0),6),"")</f>
        <v>Cowboy</v>
      </c>
      <c r="D29">
        <v>24</v>
      </c>
      <c r="F29" s="1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>24</v>
      </c>
      <c r="G29" t="str">
        <f>IFERROR(INDEX('Enter Draw'!$E$3:$H$252,MATCH(SMALL('Enter Draw'!$K$3:$K$252,D29),'Enter Draw'!$K$3:$K$252,0),3),"")</f>
        <v>Brenda Deters</v>
      </c>
      <c r="H29" t="str">
        <f>IFERROR(INDEX('Enter Draw'!$E$3:$H$252,MATCH(SMALL('Enter Draw'!$K$3:$K$252,D29),'Enter Draw'!$K$3:$K$252,0),4),"")</f>
        <v>Fantastic French Fling</v>
      </c>
      <c r="I29">
        <v>26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2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>Melissa Sheppard</v>
      </c>
      <c r="C30" t="str">
        <f>IFERROR(INDEX('Enter Draw'!$C$3:$H$252,MATCH(SMALL('Enter Draw'!$J$3:$J$252,D30),'Enter Draw'!$J$3:$J$252,0),6),"")</f>
        <v>Guys I'm Smokin</v>
      </c>
      <c r="D30">
        <v>25</v>
      </c>
      <c r="F30" s="1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>25</v>
      </c>
      <c r="G30" t="str">
        <f>IFERROR(INDEX('Enter Draw'!$E$3:$H$252,MATCH(SMALL('Enter Draw'!$K$3:$K$252,D30),'Enter Draw'!$K$3:$K$252,0),3),"")</f>
        <v>Rochele Chapman</v>
      </c>
      <c r="H30" t="str">
        <f>IFERROR(INDEX('Enter Draw'!$E$3:$H$252,MATCH(SMALL('Enter Draw'!$K$3:$K$252,D30),'Enter Draw'!$K$3:$K$252,0),4),"")</f>
        <v>Fancy</v>
      </c>
      <c r="I30">
        <v>27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2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2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>Amanda Long</v>
      </c>
      <c r="C32" t="str">
        <f>IFERROR(INDEX('Enter Draw'!$C$3:$H$252,MATCH(SMALL('Enter Draw'!$J$3:$J$252,D32),'Enter Draw'!$J$3:$J$252,0),6),"")</f>
        <v>Jazzy</v>
      </c>
      <c r="D32">
        <v>26</v>
      </c>
      <c r="F32" s="1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>26</v>
      </c>
      <c r="G32" t="str">
        <f>IFERROR(INDEX('Enter Draw'!$E$3:$H$252,MATCH(SMALL('Enter Draw'!$K$3:$K$252,D32),'Enter Draw'!$K$3:$K$252,0),3),"")</f>
        <v>Shari Kennedy</v>
      </c>
      <c r="H32" t="str">
        <f>IFERROR(INDEX('Enter Draw'!$E$3:$H$252,MATCH(SMALL('Enter Draw'!$K$3:$K$252,D32),'Enter Draw'!$K$3:$K$252,0),4),"")</f>
        <v>Mosey</v>
      </c>
      <c r="I32">
        <v>29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2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>Maggie Noonan</v>
      </c>
      <c r="C33" t="str">
        <f>IFERROR(INDEX('Enter Draw'!$C$3:$H$252,MATCH(SMALL('Enter Draw'!$J$3:$J$252,D33),'Enter Draw'!$J$3:$J$252,0),6),"")</f>
        <v>Outlaw</v>
      </c>
      <c r="D33">
        <v>27</v>
      </c>
      <c r="F33" s="1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>27</v>
      </c>
      <c r="G33" t="str">
        <f>IFERROR(INDEX('Enter Draw'!$E$3:$H$252,MATCH(SMALL('Enter Draw'!$K$3:$K$252,D33),'Enter Draw'!$K$3:$K$252,0),3),"")</f>
        <v>Bailey Ard</v>
      </c>
      <c r="H33" t="str">
        <f>IFERROR(INDEX('Enter Draw'!$E$3:$H$252,MATCH(SMALL('Enter Draw'!$K$3:$K$252,D33),'Enter Draw'!$K$3:$K$252,0),4),"")</f>
        <v>Fruit</v>
      </c>
      <c r="I33">
        <v>30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2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 xml:space="preserve">Kaylee Stabe </v>
      </c>
      <c r="C34" t="str">
        <f>IFERROR(INDEX('Enter Draw'!$C$3:$H$252,MATCH(SMALL('Enter Draw'!$J$3:$J$252,D34),'Enter Draw'!$J$3:$J$252,0),6),"")</f>
        <v>Ticket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2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>Morgan Maxwell</v>
      </c>
      <c r="C35" t="str">
        <f>IFERROR(INDEX('Enter Draw'!$C$3:$H$252,MATCH(SMALL('Enter Draw'!$J$3:$J$252,D35),'Enter Draw'!$J$3:$J$252,0),6),"")</f>
        <v>French Sugar Fame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2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>Monica Ensminger</v>
      </c>
      <c r="C36" t="str">
        <f>IFERROR(INDEX('Enter Draw'!$C$3:$H$252,MATCH(SMALL('Enter Draw'!$J$3:$J$252,D36),'Enter Draw'!$J$3:$J$252,0),6),"")</f>
        <v>Clyde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2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2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>Alison West</v>
      </c>
      <c r="C38" t="str">
        <f>IFERROR(INDEX('Enter Draw'!$C$3:$H$252,MATCH(SMALL('Enter Draw'!$J$3:$J$252,D38),'Enter Draw'!$J$3:$J$252,0),6),"")</f>
        <v>Dynamic Dynamite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2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>Chelsie Cunningham</v>
      </c>
      <c r="C39" t="str">
        <f>IFERROR(INDEX('Enter Draw'!$C$3:$H$252,MATCH(SMALL('Enter Draw'!$J$3:$J$252,D39),'Enter Draw'!$J$3:$J$252,0),6),"")</f>
        <v>Zeeneth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2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>Sami Schumacher</v>
      </c>
      <c r="C40" t="str">
        <f>IFERROR(INDEX('Enter Draw'!$C$3:$H$252,MATCH(SMALL('Enter Draw'!$J$3:$J$252,D40),'Enter Draw'!$J$3:$J$252,0),6),"")</f>
        <v>Ellie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2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>Stannis Hoffmann</v>
      </c>
      <c r="C41" t="str">
        <f>IFERROR(INDEX('Enter Draw'!$C$3:$H$252,MATCH(SMALL('Enter Draw'!$J$3:$J$252,D41),'Enter Draw'!$J$3:$J$252,0),6),"")</f>
        <v>Frosty Drift of Hempen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2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>Jordan Matthews</v>
      </c>
      <c r="C42" t="str">
        <f>IFERROR(INDEX('Enter Draw'!$C$3:$H$252,MATCH(SMALL('Enter Draw'!$J$3:$J$252,D42),'Enter Draw'!$J$3:$J$252,0),6),"")</f>
        <v>Houey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2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2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>Melissa Maxwell</v>
      </c>
      <c r="C44" t="str">
        <f>IFERROR(INDEX('Enter Draw'!$C$3:$H$252,MATCH(SMALL('Enter Draw'!$J$3:$J$252,D44),'Enter Draw'!$J$3:$J$252,0),6),"")</f>
        <v>Tex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2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>Tyra Harrington</v>
      </c>
      <c r="C45" t="str">
        <f>IFERROR(INDEX('Enter Draw'!$C$3:$H$252,MATCH(SMALL('Enter Draw'!$J$3:$J$252,D45),'Enter Draw'!$J$3:$J$252,0),6),"")</f>
        <v>Breeze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2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>Kris Lammers</v>
      </c>
      <c r="C46" t="str">
        <f>IFERROR(INDEX('Enter Draw'!$C$3:$H$252,MATCH(SMALL('Enter Draw'!$J$3:$J$252,D46),'Enter Draw'!$J$3:$J$252,0),6),"")</f>
        <v>Sawyer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2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>Barb Preusker</v>
      </c>
      <c r="C47" t="str">
        <f>IFERROR(INDEX('Enter Draw'!$C$3:$H$252,MATCH(SMALL('Enter Draw'!$J$3:$J$252,D47),'Enter Draw'!$J$3:$J$252,0),6),"")</f>
        <v>Playboy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2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>Lexy Leischner</v>
      </c>
      <c r="C48" t="str">
        <f>IFERROR(INDEX('Enter Draw'!$C$3:$H$252,MATCH(SMALL('Enter Draw'!$J$3:$J$252,D48),'Enter Draw'!$J$3:$J$252,0),6),"")</f>
        <v>Paisley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2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2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>Brenda Deters</v>
      </c>
      <c r="C50" t="str">
        <f>IFERROR(INDEX('Enter Draw'!$C$3:$H$252,MATCH(SMALL('Enter Draw'!$J$3:$J$252,D50),'Enter Draw'!$J$3:$J$252,0),6),"")</f>
        <v>Fantastic French Fling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2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>Sydney Cunningham</v>
      </c>
      <c r="C51" t="str">
        <f>IFERROR(INDEX('Enter Draw'!$C$3:$H$252,MATCH(SMALL('Enter Draw'!$J$3:$J$252,D51),'Enter Draw'!$J$3:$J$252,0),6),"")</f>
        <v>Deans Treasure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2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>
        <f>IF(B52="","",IF(INDEX('Enter Draw'!$C$3:$H$252,MATCH(SMALL('Enter Draw'!$J$3:$J$252,D52),'Enter Draw'!$J$3:$J$252,0),1)="yco","yco",D52))</f>
        <v>43</v>
      </c>
      <c r="B52" t="str">
        <f>IFERROR(INDEX('Enter Draw'!$C$3:$J$252,MATCH(SMALL('Enter Draw'!$J$3:$J$252,D52),'Enter Draw'!$J$3:$J$252,0),5),"")</f>
        <v>Rochele Chapman</v>
      </c>
      <c r="C52" t="str">
        <f>IFERROR(INDEX('Enter Draw'!$C$3:$H$252,MATCH(SMALL('Enter Draw'!$J$3:$J$252,D52),'Enter Draw'!$J$3:$J$252,0),6),"")</f>
        <v>Fancy</v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2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>
        <f>IF(B53="","",IF(INDEX('Enter Draw'!$C$3:$H$252,MATCH(SMALL('Enter Draw'!$J$3:$J$252,D53),'Enter Draw'!$J$3:$J$252,0),1)="yco","yco",D53))</f>
        <v>44</v>
      </c>
      <c r="B53" t="str">
        <f>IFERROR(INDEX('Enter Draw'!$C$3:$J$252,MATCH(SMALL('Enter Draw'!$J$3:$J$252,D53),'Enter Draw'!$J$3:$J$252,0),5),"")</f>
        <v>Sandy Highland</v>
      </c>
      <c r="C53" t="str">
        <f>IFERROR(INDEX('Enter Draw'!$C$3:$H$252,MATCH(SMALL('Enter Draw'!$J$3:$J$252,D53),'Enter Draw'!$J$3:$J$252,0),6),"")</f>
        <v>Savvy</v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2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>
        <f>IF(B54="","",IF(INDEX('Enter Draw'!$C$3:$H$252,MATCH(SMALL('Enter Draw'!$J$3:$J$252,D54),'Enter Draw'!$J$3:$J$252,0),1)="yco","yco",D54))</f>
        <v>45</v>
      </c>
      <c r="B54" t="str">
        <f>IFERROR(INDEX('Enter Draw'!$C$3:$J$252,MATCH(SMALL('Enter Draw'!$J$3:$J$252,D54),'Enter Draw'!$J$3:$J$252,0),5),"")</f>
        <v>Chelsie Cunningham</v>
      </c>
      <c r="C54" t="str">
        <f>IFERROR(INDEX('Enter Draw'!$C$3:$H$252,MATCH(SMALL('Enter Draw'!$J$3:$J$252,D54),'Enter Draw'!$J$3:$J$252,0),6),"")</f>
        <v>Buck</v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2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2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>
        <f>IF(B56="","",IF(INDEX('Enter Draw'!$C$3:$H$252,MATCH(SMALL('Enter Draw'!$J$3:$J$252,D56),'Enter Draw'!$J$3:$J$252,0),1)="yco","yco",D56))</f>
        <v>46</v>
      </c>
      <c r="B56" t="str">
        <f>IFERROR(INDEX('Enter Draw'!$C$3:$J$252,MATCH(SMALL('Enter Draw'!$J$3:$J$252,D56),'Enter Draw'!$J$3:$J$252,0),5),"")</f>
        <v>Mike Boomgarden</v>
      </c>
      <c r="C56" t="str">
        <f>IFERROR(INDEX('Enter Draw'!$C$3:$H$252,MATCH(SMALL('Enter Draw'!$J$3:$J$252,D56),'Enter Draw'!$J$3:$J$252,0),6),"")</f>
        <v>Striker</v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2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>
        <f>IF(B57="","",IF(INDEX('Enter Draw'!$C$3:$H$252,MATCH(SMALL('Enter Draw'!$J$3:$J$252,D57),'Enter Draw'!$J$3:$J$252,0),1)="yco","yco",D57))</f>
        <v>47</v>
      </c>
      <c r="B57" t="str">
        <f>IFERROR(INDEX('Enter Draw'!$C$3:$J$252,MATCH(SMALL('Enter Draw'!$J$3:$J$252,D57),'Enter Draw'!$J$3:$J$252,0),5),"")</f>
        <v>Shari Kennedy</v>
      </c>
      <c r="C57" t="str">
        <f>IFERROR(INDEX('Enter Draw'!$C$3:$H$252,MATCH(SMALL('Enter Draw'!$J$3:$J$252,D57),'Enter Draw'!$J$3:$J$252,0),6),"")</f>
        <v>Martini</v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2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 t="str">
        <f>IF(B58="","",IF(INDEX('Enter Draw'!$C$3:$H$252,MATCH(SMALL('Enter Draw'!$J$3:$J$252,D58),'Enter Draw'!$J$3:$J$252,0),1)="yco","yco",D58))</f>
        <v/>
      </c>
      <c r="B58" t="str">
        <f>IFERROR(INDEX('Enter Draw'!$C$3:$J$252,MATCH(SMALL('Enter Draw'!$J$3:$J$252,D58),'Enter Draw'!$J$3:$J$252,0),5),"")</f>
        <v/>
      </c>
      <c r="C58" t="str">
        <f>IFERROR(INDEX('Enter Draw'!$C$3:$H$252,MATCH(SMALL('Enter Draw'!$J$3:$J$252,D58),'Enter Draw'!$J$3:$J$252,0),6),"")</f>
        <v/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2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 t="str">
        <f>IF(B59="","",IF(INDEX('Enter Draw'!$C$3:$H$252,MATCH(SMALL('Enter Draw'!$J$3:$J$252,D59),'Enter Draw'!$J$3:$J$252,0),1)="yco","yco",D59))</f>
        <v/>
      </c>
      <c r="B59" t="str">
        <f>IFERROR(INDEX('Enter Draw'!$C$3:$J$252,MATCH(SMALL('Enter Draw'!$J$3:$J$252,D59),'Enter Draw'!$J$3:$J$252,0),5),"")</f>
        <v/>
      </c>
      <c r="C59" t="str">
        <f>IFERROR(INDEX('Enter Draw'!$C$3:$H$252,MATCH(SMALL('Enter Draw'!$J$3:$J$252,D59),'Enter Draw'!$J$3:$J$252,0),6),"")</f>
        <v/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2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 t="str">
        <f>IF(B60="","",IF(INDEX('Enter Draw'!$C$3:$H$252,MATCH(SMALL('Enter Draw'!$J$3:$J$252,D60),'Enter Draw'!$J$3:$J$252,0),1)="yco","yco",D60))</f>
        <v/>
      </c>
      <c r="B60" t="str">
        <f>IFERROR(INDEX('Enter Draw'!$C$3:$J$252,MATCH(SMALL('Enter Draw'!$J$3:$J$252,D60),'Enter Draw'!$J$3:$J$252,0),5),"")</f>
        <v/>
      </c>
      <c r="C60" t="str">
        <f>IFERROR(INDEX('Enter Draw'!$C$3:$H$252,MATCH(SMALL('Enter Draw'!$J$3:$J$252,D60),'Enter Draw'!$J$3:$J$252,0),6),"")</f>
        <v/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2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2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 t="str">
        <f>IF(B62="","",IF(INDEX('Enter Draw'!$C$3:$H$252,MATCH(SMALL('Enter Draw'!$J$3:$J$252,D62),'Enter Draw'!$J$3:$J$252,0),1)="yco","yco",D62))</f>
        <v/>
      </c>
      <c r="B62" t="str">
        <f>IFERROR(INDEX('Enter Draw'!$C$3:$J$252,MATCH(SMALL('Enter Draw'!$J$3:$J$252,D62),'Enter Draw'!$J$3:$J$252,0),5),"")</f>
        <v/>
      </c>
      <c r="C62" t="str">
        <f>IFERROR(INDEX('Enter Draw'!$C$3:$H$252,MATCH(SMALL('Enter Draw'!$J$3:$J$252,D62),'Enter Draw'!$J$3:$J$252,0),6),"")</f>
        <v/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2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 t="str">
        <f>IF(B63="","",IF(INDEX('Enter Draw'!$C$3:$H$252,MATCH(SMALL('Enter Draw'!$J$3:$J$252,D63),'Enter Draw'!$J$3:$J$252,0),1)="yco","yco",D63))</f>
        <v/>
      </c>
      <c r="B63" t="str">
        <f>IFERROR(INDEX('Enter Draw'!$C$3:$J$252,MATCH(SMALL('Enter Draw'!$J$3:$J$252,D63),'Enter Draw'!$J$3:$J$252,0),5),"")</f>
        <v/>
      </c>
      <c r="C63" t="str">
        <f>IFERROR(INDEX('Enter Draw'!$C$3:$H$252,MATCH(SMALL('Enter Draw'!$J$3:$J$252,D63),'Enter Draw'!$J$3:$J$252,0),6),"")</f>
        <v/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2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 t="str">
        <f>IF(B64="","",IF(INDEX('Enter Draw'!$C$3:$H$252,MATCH(SMALL('Enter Draw'!$J$3:$J$252,D64),'Enter Draw'!$J$3:$J$252,0),1)="yco","yco",D64))</f>
        <v/>
      </c>
      <c r="B64" t="str">
        <f>IFERROR(INDEX('Enter Draw'!$C$3:$J$252,MATCH(SMALL('Enter Draw'!$J$3:$J$252,D64),'Enter Draw'!$J$3:$J$252,0),5),"")</f>
        <v/>
      </c>
      <c r="C64" t="str">
        <f>IFERROR(INDEX('Enter Draw'!$C$3:$H$252,MATCH(SMALL('Enter Draw'!$J$3:$J$252,D64),'Enter Draw'!$J$3:$J$252,0),6),"")</f>
        <v/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2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 t="str">
        <f>IF(B65="","",IF(INDEX('Enter Draw'!$C$3:$H$252,MATCH(SMALL('Enter Draw'!$J$3:$J$252,D65),'Enter Draw'!$J$3:$J$252,0),1)="yco","yco",D65))</f>
        <v/>
      </c>
      <c r="B65" t="str">
        <f>IFERROR(INDEX('Enter Draw'!$C$3:$J$252,MATCH(SMALL('Enter Draw'!$J$3:$J$252,D65),'Enter Draw'!$J$3:$J$252,0),5),"")</f>
        <v/>
      </c>
      <c r="C65" t="str">
        <f>IFERROR(INDEX('Enter Draw'!$C$3:$H$252,MATCH(SMALL('Enter Draw'!$J$3:$J$252,D65),'Enter Draw'!$J$3:$J$252,0),6),"")</f>
        <v/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2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 t="str">
        <f>IF(B66="","",IF(INDEX('Enter Draw'!$C$3:$H$252,MATCH(SMALL('Enter Draw'!$J$3:$J$252,D66),'Enter Draw'!$J$3:$J$252,0),1)="yco","yco",D66))</f>
        <v/>
      </c>
      <c r="B66" t="str">
        <f>IFERROR(INDEX('Enter Draw'!$C$3:$J$252,MATCH(SMALL('Enter Draw'!$J$3:$J$252,D66),'Enter Draw'!$J$3:$J$252,0),5),"")</f>
        <v/>
      </c>
      <c r="C66" t="str">
        <f>IFERROR(INDEX('Enter Draw'!$C$3:$H$252,MATCH(SMALL('Enter Draw'!$J$3:$J$252,D66),'Enter Draw'!$J$3:$J$252,0),6),"")</f>
        <v/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2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3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2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 t="str">
        <f>IF(B68="","",IF(INDEX('Enter Draw'!$C$3:$H$252,MATCH(SMALL('Enter Draw'!$J$3:$J$252,D68),'Enter Draw'!$J$3:$J$252,0),1)="yco","yco",D68))</f>
        <v/>
      </c>
      <c r="B68" t="str">
        <f>IFERROR(INDEX('Enter Draw'!$C$3:$J$252,MATCH(SMALL('Enter Draw'!$J$3:$J$252,D68),'Enter Draw'!$J$3:$J$252,0),5),"")</f>
        <v/>
      </c>
      <c r="C68" t="str">
        <f>IFERROR(INDEX('Enter Draw'!$C$3:$H$252,MATCH(SMALL('Enter Draw'!$J$3:$J$252,D68),'Enter Draw'!$J$3:$J$252,0),6),"")</f>
        <v/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3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2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3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2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3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2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3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4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5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3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4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5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3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4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5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3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4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5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3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4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5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3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4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5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3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4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5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3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4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5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3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4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5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3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4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5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3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4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5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3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4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5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3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4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5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3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4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5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3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4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5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3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4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5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3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4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5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3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4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5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3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4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5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3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4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5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3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4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5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3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4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5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3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4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5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3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4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5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3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4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5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3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4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5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3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4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5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3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4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5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3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4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5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3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4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5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3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4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5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3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4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5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3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4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5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3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4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5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3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4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5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3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4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5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3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4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5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3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4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5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3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4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5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3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4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5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3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4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5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3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4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5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3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4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5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3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4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5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3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4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5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3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4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5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3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4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5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3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4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5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3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4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5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3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4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5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3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4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5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3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4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5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3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4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5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3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4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5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3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4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5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3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4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5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3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4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5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3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4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5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3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4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5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3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4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5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6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4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5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6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4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5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6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4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5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6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4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5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6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7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8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6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7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8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6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7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8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6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7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8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6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7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8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6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7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8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6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7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8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6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7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8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6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7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8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6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7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8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6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7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8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6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7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8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6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7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8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6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7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8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6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7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8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6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7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8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6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7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8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6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7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8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6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7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8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6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7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8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6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7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8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6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7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8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6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7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8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6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7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8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6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7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8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6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7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8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6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7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8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6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7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8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6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7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8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6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7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8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6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7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8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6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7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8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6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7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8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6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7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8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6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7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8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6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7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8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6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7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8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6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7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8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6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7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8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6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7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8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6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7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8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6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7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8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6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7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8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6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7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8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6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7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8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6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7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8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6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7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8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6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7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8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6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7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8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6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7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8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6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7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8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6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7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8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6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7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8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6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7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8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6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7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8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6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7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8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6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7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8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6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7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8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6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7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8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6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7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8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9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7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8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9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7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8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9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7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8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9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7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8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9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0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1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9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0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1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9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0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1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9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0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1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9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0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1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9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0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1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9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0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1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9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0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1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9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0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1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9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0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1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9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0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1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9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0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1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9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0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1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9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0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1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9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0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1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9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0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1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9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0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1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9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0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1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9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0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1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9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0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1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9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0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1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9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0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1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9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0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1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9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0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1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9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0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1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9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0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1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9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0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1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9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0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1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9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0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1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9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0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1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9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0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1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9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0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1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9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0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1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9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0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1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9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0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1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9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0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1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9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0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1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9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0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1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9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0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1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9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0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1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9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0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1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9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0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1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9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0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1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9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0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1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9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0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1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9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0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1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9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0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1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9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0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1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9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0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1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9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0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1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9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0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1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9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0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1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9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0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1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9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1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9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1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9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1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9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1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9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1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9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1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9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1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2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1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2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1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2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1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2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1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2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3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2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3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2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3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2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3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2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3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2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3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2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3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2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3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2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3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2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3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2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3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2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3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2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3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2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3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2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3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2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3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2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3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2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3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2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3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2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3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2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3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2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3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2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3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2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3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2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3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2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3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3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3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3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3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3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3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3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3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3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3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3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3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8"/>
      <c r="B2" s="19"/>
      <c r="C2" s="19"/>
      <c r="D2" s="51"/>
      <c r="E2" s="92">
        <v>1E-14</v>
      </c>
      <c r="F2" s="93" t="str">
        <f>IF((D2+E2)&gt;5,D2+E2,"")</f>
        <v/>
      </c>
    </row>
    <row r="3" spans="1:6">
      <c r="A3" s="18"/>
      <c r="B3" s="19"/>
      <c r="C3" s="19"/>
      <c r="D3" s="52"/>
      <c r="E3" s="92">
        <v>2E-14</v>
      </c>
      <c r="F3" s="93" t="str">
        <f t="shared" ref="F3:F42" si="0">IF((D3+E3)&gt;5,D3+E3,"")</f>
        <v/>
      </c>
    </row>
    <row r="4" spans="1:6">
      <c r="A4" s="18"/>
      <c r="B4" s="19"/>
      <c r="C4" s="19"/>
      <c r="D4" s="53"/>
      <c r="E4" s="92">
        <v>2.9999999999999998E-14</v>
      </c>
      <c r="F4" s="93" t="str">
        <f t="shared" si="0"/>
        <v/>
      </c>
    </row>
    <row r="5" spans="1:6">
      <c r="A5" s="18"/>
      <c r="B5" s="19"/>
      <c r="C5" s="19"/>
      <c r="D5" s="54"/>
      <c r="E5" s="92">
        <v>4E-14</v>
      </c>
      <c r="F5" s="93" t="str">
        <f t="shared" si="0"/>
        <v/>
      </c>
    </row>
    <row r="6" spans="1:6">
      <c r="A6" s="18"/>
      <c r="B6" s="19"/>
      <c r="C6" s="19"/>
      <c r="D6" s="54"/>
      <c r="E6" s="92">
        <v>5.0000000000000002E-14</v>
      </c>
      <c r="F6" s="93" t="str">
        <f t="shared" si="0"/>
        <v/>
      </c>
    </row>
    <row r="7" spans="1:6">
      <c r="A7" s="18"/>
      <c r="B7" s="19"/>
      <c r="C7" s="19"/>
      <c r="D7" s="54"/>
      <c r="F7" s="93" t="str">
        <f t="shared" si="0"/>
        <v/>
      </c>
    </row>
    <row r="8" spans="1:6">
      <c r="A8" s="18"/>
      <c r="B8" s="19"/>
      <c r="C8" s="19"/>
      <c r="D8" s="54"/>
      <c r="E8" s="92">
        <v>7.0000000000000005E-14</v>
      </c>
      <c r="F8" s="93" t="str">
        <f>IF((D8+E8)&gt;5,D8+E8,"")</f>
        <v/>
      </c>
    </row>
    <row r="9" spans="1:6">
      <c r="A9" s="18"/>
      <c r="B9" s="19"/>
      <c r="C9" s="19"/>
      <c r="D9" s="54"/>
      <c r="E9" s="92">
        <v>8E-14</v>
      </c>
      <c r="F9" s="93" t="str">
        <f t="shared" si="0"/>
        <v/>
      </c>
    </row>
    <row r="10" spans="1:6">
      <c r="A10" s="18"/>
      <c r="B10" s="19"/>
      <c r="C10" s="19"/>
      <c r="D10" s="54"/>
      <c r="E10" s="92">
        <v>8.9999999999999995E-14</v>
      </c>
      <c r="F10" s="93" t="str">
        <f t="shared" si="0"/>
        <v/>
      </c>
    </row>
    <row r="11" spans="1:6">
      <c r="A11" s="18"/>
      <c r="B11" s="19"/>
      <c r="C11" s="19"/>
      <c r="D11" s="54"/>
      <c r="E11" s="92">
        <v>1E-13</v>
      </c>
      <c r="F11" s="93" t="str">
        <f t="shared" si="0"/>
        <v/>
      </c>
    </row>
    <row r="12" spans="1:6">
      <c r="A12" s="18"/>
      <c r="B12" s="19"/>
      <c r="C12" s="19"/>
      <c r="D12" s="54"/>
      <c r="E12" s="92">
        <v>1.1E-13</v>
      </c>
      <c r="F12" s="93" t="str">
        <f t="shared" si="0"/>
        <v/>
      </c>
    </row>
    <row r="13" spans="1:6">
      <c r="A13" s="18"/>
      <c r="B13" s="19"/>
      <c r="C13" s="19"/>
      <c r="D13" s="54"/>
      <c r="F13" s="93" t="str">
        <f t="shared" si="0"/>
        <v/>
      </c>
    </row>
    <row r="14" spans="1:6">
      <c r="A14" s="18"/>
      <c r="B14" s="19"/>
      <c r="C14" s="19"/>
      <c r="D14" s="54"/>
      <c r="E14" s="92">
        <v>1.3E-13</v>
      </c>
      <c r="F14" s="93" t="str">
        <f t="shared" si="0"/>
        <v/>
      </c>
    </row>
    <row r="15" spans="1:6">
      <c r="A15" s="18"/>
      <c r="B15" s="19"/>
      <c r="C15" s="19"/>
      <c r="D15" s="54"/>
      <c r="E15" s="92">
        <v>1.4000000000000001E-13</v>
      </c>
      <c r="F15" s="93" t="str">
        <f t="shared" si="0"/>
        <v/>
      </c>
    </row>
    <row r="16" spans="1:6">
      <c r="A16" s="18"/>
      <c r="B16" s="19"/>
      <c r="C16" s="19"/>
      <c r="D16" s="54"/>
      <c r="E16" s="92">
        <v>1.4999999999999999E-13</v>
      </c>
      <c r="F16" s="93" t="str">
        <f t="shared" si="0"/>
        <v/>
      </c>
    </row>
    <row r="17" spans="1:6">
      <c r="A17" s="18"/>
      <c r="B17" s="19"/>
      <c r="C17" s="19"/>
      <c r="D17" s="54"/>
      <c r="E17" s="92">
        <v>1.6E-13</v>
      </c>
      <c r="F17" s="93" t="str">
        <f t="shared" si="0"/>
        <v/>
      </c>
    </row>
    <row r="18" spans="1:6">
      <c r="A18" s="18"/>
      <c r="B18" s="19"/>
      <c r="C18" s="19"/>
      <c r="D18" s="54"/>
      <c r="E18" s="92">
        <v>1.7000000000000001E-13</v>
      </c>
      <c r="F18" s="93" t="str">
        <f t="shared" si="0"/>
        <v/>
      </c>
    </row>
    <row r="19" spans="1:6">
      <c r="A19" s="18"/>
      <c r="B19" s="19"/>
      <c r="C19" s="19"/>
      <c r="D19" s="54"/>
      <c r="F19" s="93" t="str">
        <f t="shared" si="0"/>
        <v/>
      </c>
    </row>
    <row r="20" spans="1:6">
      <c r="A20" s="18"/>
      <c r="B20" s="19"/>
      <c r="C20" s="19"/>
      <c r="D20" s="54"/>
      <c r="E20" s="92">
        <v>1.9E-13</v>
      </c>
      <c r="F20" s="93" t="str">
        <f t="shared" si="0"/>
        <v/>
      </c>
    </row>
    <row r="21" spans="1:6">
      <c r="A21" s="18"/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>
      <c r="A25" s="18"/>
      <c r="B25" s="19"/>
      <c r="C25" s="19"/>
      <c r="D25" s="54"/>
      <c r="F25" s="93" t="str">
        <f t="shared" si="0"/>
        <v/>
      </c>
    </row>
    <row r="26" spans="1:6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>
      <c r="A31" s="18"/>
      <c r="B31" s="19"/>
      <c r="C31" s="19"/>
      <c r="D31" s="54"/>
      <c r="F31" s="93" t="str">
        <f t="shared" si="0"/>
        <v/>
      </c>
    </row>
    <row r="32" spans="1:6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9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zoomScaleSheetLayoutView="100" workbookViewId="0">
      <pane ySplit="1" topLeftCell="A2" activePane="bottomLeft" state="frozen"/>
      <selection pane="bottomLeft" activeCell="D58" sqref="D58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0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5.85546875" style="17" hidden="1" customWidth="1"/>
    <col min="39" max="40" width="5" style="17" hidden="1" customWidth="1"/>
    <col min="41" max="41" width="8.5703125" style="17" hidden="1" customWidth="1"/>
    <col min="42" max="42" width="5" style="17" hidden="1" customWidth="1"/>
    <col min="43" max="44" width="8.5703125" style="17" hidden="1" customWidth="1"/>
    <col min="45" max="45" width="8.28515625" style="17" hidden="1" customWidth="1"/>
    <col min="46" max="47" width="6.7109375" style="17" hidden="1" customWidth="1"/>
    <col min="48" max="48" width="5.85546875" style="17" hidden="1" customWidth="1"/>
    <col min="49" max="49" width="9.140625" style="17" hidden="1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>Shari Kennedy</v>
      </c>
      <c r="C2" s="19" t="str">
        <f>IFERROR(Draw!C2,"")</f>
        <v>Mosey</v>
      </c>
      <c r="D2" s="174">
        <v>916.33699999999999</v>
      </c>
      <c r="E2" s="92">
        <v>1.0000000000000001E-9</v>
      </c>
      <c r="F2" s="93">
        <f>IF(D2="scratch",3000+E2,IF(D2="nt",1000+E2,IF((D2+E2)&gt;5,D2+E2,"")))</f>
        <v>916.33700000099998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916.33699999999999</v>
      </c>
      <c r="V2" s="3" t="str">
        <f>IFERROR(VLOOKUP('Open 1'!F2,$AC$3:$AD$7,2,TRUE),"")</f>
        <v>4D</v>
      </c>
      <c r="W2" s="7" t="str">
        <f>IFERROR(IF(V2=$W$1,'Open 1'!F2,""),"")</f>
        <v/>
      </c>
      <c r="X2" s="7" t="str">
        <f>IFERROR(IF(V2=$X$1,'Open 1'!F2,""),"")</f>
        <v/>
      </c>
      <c r="Y2" s="7" t="str">
        <f>IFERROR(IF(V2=$Y$1,'Open 1'!F2,""),"")</f>
        <v/>
      </c>
      <c r="Z2" s="7">
        <f>IFERROR(IF($V2=$Z$1,'Open 1'!F2,""),"")</f>
        <v>916.33700000099998</v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>Hillery Yager</v>
      </c>
      <c r="C3" s="19" t="str">
        <f>IFERROR(Draw!C3,"")</f>
        <v>TC Frosted Cinnamon</v>
      </c>
      <c r="D3" s="52">
        <v>15.286</v>
      </c>
      <c r="E3" s="92">
        <v>2.0000000000000001E-9</v>
      </c>
      <c r="F3" s="93">
        <f t="shared" ref="F3:F66" si="0">IF(D3="scratch",3000+E3,IF(D3="nt",1000+E3,IF((D3+E3)&gt;5,D3+E3,"")))</f>
        <v>15.286000002</v>
      </c>
      <c r="G3" s="62" t="str">
        <f>IF(A3="yco",VLOOKUP(_xlfn.CONCAT(B3,C3),Youth!S:T,2,FALSE),IF(OR(AND(D3&gt;1,D3&lt;1050),D3="nt",D3="",D3="scratch"),"","Not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15.286</v>
      </c>
      <c r="V3" s="3" t="str">
        <f>IFERROR(VLOOKUP('Open 1'!F3,$AC$3:$AD$7,2,TRUE),"")</f>
        <v>1D</v>
      </c>
      <c r="W3" s="7">
        <f>IFERROR(IF(V3=$W$1,'Open 1'!F3,""),"")</f>
        <v>15.286000002</v>
      </c>
      <c r="X3" s="7" t="str">
        <f>IFERROR(IF(V3=$X$1,'Open 1'!F3,""),"")</f>
        <v/>
      </c>
      <c r="Y3" s="7" t="str">
        <f>IFERROR(IF(V3=$Y$1,'Open 1'!F3,""),"")</f>
        <v/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15.21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>Kamber Warne</v>
      </c>
      <c r="C4" s="19" t="str">
        <f>IFERROR(Draw!C4,"")</f>
        <v>Scooters Maydays</v>
      </c>
      <c r="D4" s="53">
        <v>16.236999999999998</v>
      </c>
      <c r="E4" s="92">
        <v>3E-9</v>
      </c>
      <c r="F4" s="93">
        <f t="shared" si="0"/>
        <v>16.237000002999999</v>
      </c>
      <c r="G4" s="62" t="str">
        <f>IF(A4="yco",VLOOKUP(_xlfn.CONCAT(B4,C4),Youth!S:T,2,FALSE),IF(OR(AND(D4&gt;1,D4&lt;1050),D4="nt",D4="",D4="scratch"),"","Not valid"))</f>
        <v/>
      </c>
      <c r="L4" s="226" t="s">
        <v>3</v>
      </c>
      <c r="M4" s="72" t="str">
        <f>AD10</f>
        <v>1st</v>
      </c>
      <c r="N4" s="73" t="str">
        <f>'Open 1'!AE10</f>
        <v>Chelsie Cunningham</v>
      </c>
      <c r="O4" s="73" t="str">
        <f>'Open 1'!AF10</f>
        <v>Buck</v>
      </c>
      <c r="P4" s="182">
        <f>'Open 1'!AG10</f>
        <v>15.210000053000002</v>
      </c>
      <c r="Q4" s="156">
        <f>AH10</f>
        <v>105.28</v>
      </c>
      <c r="R4" s="187" t="str">
        <f>IF(M4="Tie",AK11,"")</f>
        <v/>
      </c>
      <c r="S4" s="17" t="e">
        <f t="shared" ca="1" si="1"/>
        <v>#NAME?</v>
      </c>
      <c r="T4" s="93">
        <f t="shared" si="2"/>
        <v>16.236999999999998</v>
      </c>
      <c r="V4" s="3" t="str">
        <f>IFERROR(VLOOKUP('Open 1'!F4,$AC$3:$AD$7,2,TRUE),"")</f>
        <v>3D</v>
      </c>
      <c r="W4" s="7" t="str">
        <f>IFERROR(IF(V4=$W$1,'Open 1'!F4,""),"")</f>
        <v/>
      </c>
      <c r="X4" s="7" t="str">
        <f>IFERROR(IF(V4=$X$1,'Open 1'!F4,""),"")</f>
        <v/>
      </c>
      <c r="Y4" s="7">
        <f>IFERROR(IF(V4=$Y$1,'Open 1'!F4,""),"")</f>
        <v>16.237000002999999</v>
      </c>
      <c r="Z4" s="7" t="str">
        <f>IFERROR(IF($V4=$Z$1,'Open 1'!F4,""),"")</f>
        <v/>
      </c>
      <c r="AA4" s="7" t="str">
        <f>IFERROR(IF(V4=$AA$1,'Open 1'!F4,""),"")</f>
        <v/>
      </c>
      <c r="AB4" s="3"/>
      <c r="AC4" s="9">
        <f>AC3+0.5</f>
        <v>15.71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20</v>
      </c>
      <c r="AO4" s="17">
        <v>40</v>
      </c>
      <c r="AP4" s="17">
        <v>80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>Sandy Highland</v>
      </c>
      <c r="C5" s="19" t="str">
        <f>IFERROR(Draw!C5,"")</f>
        <v>Jerzee</v>
      </c>
      <c r="D5" s="54">
        <v>15.853</v>
      </c>
      <c r="E5" s="92">
        <v>4.0000000000000002E-9</v>
      </c>
      <c r="F5" s="93">
        <f t="shared" si="0"/>
        <v>15.853000004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15.21</v>
      </c>
      <c r="L5" s="227"/>
      <c r="M5" s="30" t="str">
        <f>IF($J$13&lt;"2","",IF(AD11="Tie","Tie",AD11))</f>
        <v>2nd</v>
      </c>
      <c r="N5" s="20" t="str">
        <f>IF(M5="","",'Open 1'!AE11)</f>
        <v>Sydney Cunningham</v>
      </c>
      <c r="O5" s="20" t="str">
        <f>IF(N5="","",'Open 1'!AF11)</f>
        <v>Deans Treasure</v>
      </c>
      <c r="P5" s="41">
        <f>IF(O5="","",'Open 1'!AG11)</f>
        <v>15.23200005</v>
      </c>
      <c r="Q5" s="157">
        <f>AH11</f>
        <v>78.959999999999994</v>
      </c>
      <c r="R5" s="187" t="str">
        <f>IF(M5="Tie",AK12,"")</f>
        <v/>
      </c>
      <c r="S5" s="17" t="e">
        <f t="shared" ca="1" si="1"/>
        <v>#NAME?</v>
      </c>
      <c r="T5" s="93">
        <f t="shared" si="2"/>
        <v>15.853</v>
      </c>
      <c r="V5" s="3" t="str">
        <f>IFERROR(VLOOKUP('Open 1'!F5,$AC$3:$AD$7,2,TRUE),"")</f>
        <v>2D</v>
      </c>
      <c r="W5" s="7" t="str">
        <f>IFERROR(IF(V5=$W$1,'Open 1'!F5,""),"")</f>
        <v/>
      </c>
      <c r="X5" s="7">
        <f>IFERROR(IF(V5=$X$1,'Open 1'!F5,""),"")</f>
        <v>15.853000004</v>
      </c>
      <c r="Y5" s="7" t="str">
        <f>IFERROR(IF(V5=$Y$1,'Open 1'!F5,""),"")</f>
        <v/>
      </c>
      <c r="Z5" s="7" t="str">
        <f>IFERROR(IF($V5=$Z$1,'Open 1'!F5,""),"")</f>
        <v/>
      </c>
      <c r="AA5" s="7" t="str">
        <f>IFERROR(IF(V5=$AA$1,'Open 1'!F5,""),"")</f>
        <v/>
      </c>
      <c r="AB5" s="3"/>
      <c r="AC5" s="9">
        <f>AC4+0.5</f>
        <v>16.21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105.28</v>
      </c>
      <c r="AR5" s="152">
        <f>HLOOKUP($J$11,$AL$4:$AP$9,2,TRUE)*AR$10</f>
        <v>90.240000000000009</v>
      </c>
      <c r="AS5" s="152">
        <f>HLOOKUP($J$11,$AL$4:$AP$9,2,TRUE)*AS$10</f>
        <v>60.160000000000004</v>
      </c>
      <c r="AT5" s="152">
        <f>HLOOKUP($J$11,$AL$4:$AP$9,2,TRUE)*AT$10</f>
        <v>45.120000000000005</v>
      </c>
      <c r="AU5" s="152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>Trinity Chapman</v>
      </c>
      <c r="C6" s="19" t="str">
        <f>IFERROR(Draw!C6,"")</f>
        <v>Gabby</v>
      </c>
      <c r="D6" s="54">
        <v>916.62300000000005</v>
      </c>
      <c r="E6" s="92">
        <v>5.0000000000000001E-9</v>
      </c>
      <c r="F6" s="93">
        <f t="shared" si="0"/>
        <v>916.62300000499999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15.71</v>
      </c>
      <c r="L6" s="227"/>
      <c r="M6" s="30" t="str">
        <f>IF($J$13&lt;"3","",IF(AD12="Tie","Tie",AD12))</f>
        <v>3rd</v>
      </c>
      <c r="N6" s="20" t="str">
        <f>IF(M6="","",'Open 1'!AE12)</f>
        <v>Hillery Yager</v>
      </c>
      <c r="O6" s="20" t="str">
        <f>IF(N6="","",'Open 1'!AF12)</f>
        <v>TC Frosted Cinnamon</v>
      </c>
      <c r="P6" s="41">
        <f>IF(O6="","",'Open 1'!AG12)</f>
        <v>15.286000002</v>
      </c>
      <c r="Q6" s="157">
        <f>AH12</f>
        <v>52.64</v>
      </c>
      <c r="R6" s="187" t="str">
        <f>IF(M6="Tie",AK13,"")</f>
        <v/>
      </c>
      <c r="S6" s="17" t="e">
        <f t="shared" ca="1" si="1"/>
        <v>#NAME?</v>
      </c>
      <c r="T6" s="93">
        <f t="shared" si="2"/>
        <v>916.62300000000005</v>
      </c>
      <c r="V6" s="3" t="str">
        <f>IFERROR(VLOOKUP('Open 1'!F6,$AC$3:$AD$7,2,TRUE),"")</f>
        <v>4D</v>
      </c>
      <c r="W6" s="7" t="str">
        <f>IFERROR(IF(V6=$W$1,'Open 1'!F6,""),"")</f>
        <v/>
      </c>
      <c r="X6" s="7" t="str">
        <f>IFERROR(IF(V6=$X$1,'Open 1'!F6,""),"")</f>
        <v/>
      </c>
      <c r="Y6" s="7" t="str">
        <f>IFERROR(IF(V6=$Y$1,'Open 1'!F6,""),"")</f>
        <v/>
      </c>
      <c r="Z6" s="7">
        <f>IFERROR(IF($V6=$Z$1,'Open 1'!F6,""),"")</f>
        <v>916.62300000499999</v>
      </c>
      <c r="AA6" s="7" t="str">
        <f>IFERROR(IF(V6=$AA$1,'Open 1'!F6,""),"")</f>
        <v/>
      </c>
      <c r="AB6" s="3"/>
      <c r="AC6" s="9">
        <f>IF(J11&gt;=75,AC5+0.5,AC5+1)</f>
        <v>17.21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78.959999999999994</v>
      </c>
      <c r="AR6" s="152">
        <f>HLOOKUP($J$11,$AL$4:$AP$9,3,TRUE)*AR$10</f>
        <v>67.679999999999993</v>
      </c>
      <c r="AS6" s="152">
        <f>HLOOKUP($J$11,$AL$4:$AP$9,3,TRUE)*AS$10</f>
        <v>45.12</v>
      </c>
      <c r="AT6" s="152">
        <f>HLOOKUP($J$11,$AL$4:$AP$9,3,TRUE)*AT$10</f>
        <v>33.839999999999996</v>
      </c>
      <c r="AU6" s="152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16.21</v>
      </c>
      <c r="L7" s="227"/>
      <c r="M7" s="30" t="str">
        <f>IF($J$13&lt;"4","",IF(AD13="Tie","Tie",AD13))</f>
        <v>4th</v>
      </c>
      <c r="N7" s="20" t="str">
        <f>IF(M7="","",'Open 1'!AE13)</f>
        <v>Brenda Deters</v>
      </c>
      <c r="O7" s="20" t="str">
        <f>IF(N7="","",'Open 1'!AF13)</f>
        <v>Fantastic French Fling</v>
      </c>
      <c r="P7" s="41">
        <f>IF(O7="","",'Open 1'!AG13)</f>
        <v>15.313000049000001</v>
      </c>
      <c r="Q7" s="157">
        <f>AH13</f>
        <v>26.32</v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IF(J11&gt;=75,AC6+0.5,"-")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52.64</v>
      </c>
      <c r="AR7" s="152">
        <f>HLOOKUP($J$11,$AL$4:$AP$9,4,TRUE)*AR$10</f>
        <v>45.120000000000005</v>
      </c>
      <c r="AS7" s="152">
        <f>HLOOKUP($J$11,$AL$4:$AP$9,4,TRUE)*AS$10</f>
        <v>30.080000000000002</v>
      </c>
      <c r="AT7" s="152">
        <f>HLOOKUP($J$11,$AL$4:$AP$9,4,TRUE)*AT$10</f>
        <v>22.560000000000002</v>
      </c>
      <c r="AU7" s="152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>Sara Steiner</v>
      </c>
      <c r="C8" s="19" t="str">
        <f>IFERROR(Draw!C8,"")</f>
        <v>Smart Frosted Slate</v>
      </c>
      <c r="D8" s="53">
        <v>17.515999999999998</v>
      </c>
      <c r="E8" s="92">
        <v>6.9999999999999998E-9</v>
      </c>
      <c r="F8" s="93">
        <f t="shared" si="0"/>
        <v>17.516000006999999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17.21</v>
      </c>
      <c r="L8" s="228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>
        <f t="shared" si="2"/>
        <v>17.515999999999998</v>
      </c>
      <c r="V8" s="3" t="str">
        <f>IFERROR(VLOOKUP('Open 1'!F8,$AC$3:$AD$7,2,TRUE),"")</f>
        <v>4D</v>
      </c>
      <c r="W8" s="7" t="str">
        <f>IFERROR(IF(V8=$W$1,'Open 1'!F8,""),"")</f>
        <v/>
      </c>
      <c r="X8" s="7" t="str">
        <f>IFERROR(IF(V8=$X$1,'Open 1'!F8,""),"")</f>
        <v/>
      </c>
      <c r="Y8" s="7" t="str">
        <f>IFERROR(IF(V8=$Y$1,'Open 1'!F8,""),"")</f>
        <v/>
      </c>
      <c r="Z8" s="7">
        <f>IFERROR(IF($V8=$Z$1,'Open 1'!F8,""),"")</f>
        <v>17.516000006999999</v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26.32</v>
      </c>
      <c r="AR8" s="152">
        <f>HLOOKUP($J$11,$AL$4:$AP$9,5,TRUE)*AR$10</f>
        <v>22.560000000000002</v>
      </c>
      <c r="AS8" s="152">
        <f>HLOOKUP($J$11,$AL$4:$AP$9,5,TRUE)*AS$10</f>
        <v>15.040000000000001</v>
      </c>
      <c r="AT8" s="152">
        <f>HLOOKUP($J$11,$AL$4:$AP$9,5,TRUE)*AT$10</f>
        <v>11.280000000000001</v>
      </c>
      <c r="AU8" s="152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>Lexy Leischner</v>
      </c>
      <c r="C9" s="19" t="str">
        <f>IFERROR(Draw!C9,"")</f>
        <v>Bug</v>
      </c>
      <c r="D9" s="52">
        <v>916.27499999999998</v>
      </c>
      <c r="E9" s="92">
        <v>8.0000000000000005E-9</v>
      </c>
      <c r="F9" s="93">
        <f t="shared" si="0"/>
        <v>916.27500000800001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916.27499999999998</v>
      </c>
      <c r="V9" s="3" t="str">
        <f>IFERROR(VLOOKUP('Open 1'!F9,$AC$3:$AD$7,2,TRUE),"")</f>
        <v>4D</v>
      </c>
      <c r="W9" s="7" t="str">
        <f>IFERROR(IF(V9=$W$1,'Open 1'!F9,""),"")</f>
        <v/>
      </c>
      <c r="X9" s="7" t="str">
        <f>IFERROR(IF(V9=$X$1,'Open 1'!F9,""),"")</f>
        <v/>
      </c>
      <c r="Y9" s="7" t="str">
        <f>IFERROR(IF(V9=$Y$1,'Open 1'!F9,""),"")</f>
        <v/>
      </c>
      <c r="Z9" s="7">
        <f>IFERROR(IF($V9=$Z$1,'Open 1'!F9,""),"")</f>
        <v>916.27500000800001</v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>Tyra Harrington</v>
      </c>
      <c r="C10" s="19" t="str">
        <f>IFERROR(Draw!C10,"")</f>
        <v>Kirby</v>
      </c>
      <c r="D10" s="51">
        <v>15.946999999999999</v>
      </c>
      <c r="E10" s="92">
        <v>8.9999999999999995E-9</v>
      </c>
      <c r="F10" s="93">
        <f t="shared" si="0"/>
        <v>15.947000009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29" t="s">
        <v>4</v>
      </c>
      <c r="M10" s="39" t="str">
        <f>'Open 1'!AD16</f>
        <v>1st</v>
      </c>
      <c r="N10" s="18" t="str">
        <f>'Open 1'!AE16</f>
        <v>Jordan Matthews</v>
      </c>
      <c r="O10" s="18" t="str">
        <f>'Open 1'!AF16</f>
        <v>Houey</v>
      </c>
      <c r="P10" s="40">
        <f>'Open 1'!AG16</f>
        <v>15.728000041</v>
      </c>
      <c r="Q10" s="156">
        <f>AH16</f>
        <v>90.240000000000009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15.946999999999999</v>
      </c>
      <c r="V10" s="3" t="str">
        <f>IFERROR(VLOOKUP('Open 1'!F10,$AC$3:$AD$7,2,TRUE),"")</f>
        <v>2D</v>
      </c>
      <c r="W10" s="7" t="str">
        <f>IFERROR(IF(V10=$W$1,'Open 1'!F10,""),"")</f>
        <v/>
      </c>
      <c r="X10" s="7">
        <f>IFERROR(IF(V10=$X$1,'Open 1'!F10,""),"")</f>
        <v>15.947000009</v>
      </c>
      <c r="Y10" s="7" t="str">
        <f>IFERROR(IF(V10=$Y$1,'Open 1'!F10,""),"")</f>
        <v/>
      </c>
      <c r="Z10" s="7" t="str">
        <f>IFERROR(IF($V10=$Z$1,'Open 1'!F10,""),"")</f>
        <v/>
      </c>
      <c r="AA10" s="7" t="str">
        <f>IFERROR(IF(V10=$AA$1,'Open 1'!F10,""),"")</f>
        <v/>
      </c>
      <c r="AB10" s="3" t="s">
        <v>20</v>
      </c>
      <c r="AC10" s="232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>Chelsie Cunningham</v>
      </c>
      <c r="AF10" s="179" t="str">
        <f>IFERROR(INDEX('Open 1'!$B:$F,MATCH(AG10,'Open 1'!$F:$F,0),2),"-")</f>
        <v>Buck</v>
      </c>
      <c r="AG10" s="180">
        <f t="shared" ref="AG10:AG15" si="4">IFERROR(SMALL($W$2:$W$286,AI10),"-")</f>
        <v>15.210000053000002</v>
      </c>
      <c r="AH10" s="186">
        <f>IF(AQ5&gt;0,AQ5,"")</f>
        <v>105.28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263.2</v>
      </c>
      <c r="AR10" s="151">
        <f>IF($AO$11&lt;=75,AR2*$AO$13,AR3*$AO$13)</f>
        <v>225.6</v>
      </c>
      <c r="AS10" s="151">
        <f>IF($AO$11&lt;=75,AS2*$AO$13,AS3*$AO$13)</f>
        <v>150.4</v>
      </c>
      <c r="AT10" s="151">
        <f>IF($AO$11&lt;=75,AT2*$AO$13,AT3*$AO$13)</f>
        <v>112.8</v>
      </c>
      <c r="AU10" s="151">
        <f>IF($AO$11&lt;=75,AU2*$AO$13,AU3*$AO$13)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>Barb Preusker</v>
      </c>
      <c r="C11" s="19" t="str">
        <f>IFERROR(Draw!C11,"")</f>
        <v>Scooter</v>
      </c>
      <c r="D11" s="52">
        <v>915.56</v>
      </c>
      <c r="E11" s="92">
        <v>1E-8</v>
      </c>
      <c r="F11" s="93">
        <f t="shared" si="0"/>
        <v>915.56000000999995</v>
      </c>
      <c r="G11" s="62" t="str">
        <f>IF(A11="yco",VLOOKUP(_xlfn.CONCAT(B11,C11),Youth!S:T,2,FALSE),IF(OR(AND(D11&gt;1,D11&lt;1050),D11="nt",D11="",D11="scratch"),"","Not valid"))</f>
        <v/>
      </c>
      <c r="H11" s="224" t="s">
        <v>77</v>
      </c>
      <c r="I11" s="225"/>
      <c r="J11" s="189">
        <f>COUNTIF('Open 1'!$A$2:$A$286,"&gt;0")+COUNTIF('Open 1'!$A$2:$A$286,"yco")-COUNTIF($D$2:$D$286,"scratch")</f>
        <v>47</v>
      </c>
      <c r="K11" s="50">
        <v>2</v>
      </c>
      <c r="L11" s="230"/>
      <c r="M11" s="30" t="str">
        <f>IF($J$13&lt;"2","",IF(AD17="Tie","Tie",AD17))</f>
        <v>2nd</v>
      </c>
      <c r="N11" s="20" t="str">
        <f>IF(M11="","",'Open 1'!AE17)</f>
        <v>Kris Lammers</v>
      </c>
      <c r="O11" s="20" t="str">
        <f>IF(N11="","",'Open 1'!AF17)</f>
        <v>Sawyer</v>
      </c>
      <c r="P11" s="41">
        <f>IF(O11="","",'Open 1'!AG17)</f>
        <v>15.800000045000001</v>
      </c>
      <c r="Q11" s="157">
        <f>AH17</f>
        <v>67.679999999999993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915.56</v>
      </c>
      <c r="V11" s="3" t="str">
        <f>IFERROR(VLOOKUP('Open 1'!F11,$AC$3:$AD$7,2,TRUE),"")</f>
        <v>4D</v>
      </c>
      <c r="W11" s="7" t="str">
        <f>IFERROR(IF(V11=$W$1,'Open 1'!F11,""),"")</f>
        <v/>
      </c>
      <c r="X11" s="7" t="str">
        <f>IFERROR(IF(V11=$X$1,'Open 1'!F11,""),"")</f>
        <v/>
      </c>
      <c r="Y11" s="7" t="str">
        <f>IFERROR(IF(V11=$Y$1,'Open 1'!F11,""),"")</f>
        <v/>
      </c>
      <c r="Z11" s="7">
        <f>IFERROR(IF($V11=$Z$1,'Open 1'!F11,""),"")</f>
        <v>915.56000000999995</v>
      </c>
      <c r="AA11" s="7" t="str">
        <f>IFERROR(IF(V11=$AA$1,'Open 1'!F11,""),"")</f>
        <v/>
      </c>
      <c r="AB11" s="3" t="s">
        <v>21</v>
      </c>
      <c r="AC11" s="233"/>
      <c r="AD11" s="64" t="str">
        <f t="shared" si="3"/>
        <v>2nd</v>
      </c>
      <c r="AE11" s="64" t="str">
        <f>IFERROR(INDEX('Open 1'!B:F,MATCH(AG11,'Open 1'!$F:$F,0),1),"-")</f>
        <v>Sydney Cunningham</v>
      </c>
      <c r="AF11" s="64" t="str">
        <f>IFERROR(INDEX('Open 1'!$B:$F,MATCH(AG11,'Open 1'!$F:$F,0),2),"-")</f>
        <v>Deans Treasure</v>
      </c>
      <c r="AG11" s="7">
        <f t="shared" si="4"/>
        <v>15.23200005</v>
      </c>
      <c r="AH11" s="184">
        <f>IF(AQ6&gt;0,AQ6,"")</f>
        <v>78.959999999999994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4" t="s">
        <v>75</v>
      </c>
      <c r="AM11" s="234"/>
      <c r="AN11" s="234"/>
      <c r="AO11" s="17">
        <f>J11</f>
        <v>47</v>
      </c>
    </row>
    <row r="12" spans="1:50" ht="16.5" thickBot="1">
      <c r="A12" s="18">
        <f>IF(B12="","",Draw!A12)</f>
        <v>10</v>
      </c>
      <c r="B12" s="19" t="str">
        <f>IFERROR(Draw!B12,"")</f>
        <v>Kiah Zomer</v>
      </c>
      <c r="C12" s="19" t="str">
        <f>IFERROR(Draw!C12,"")</f>
        <v>Seeker</v>
      </c>
      <c r="D12" s="54">
        <v>917.74199999999996</v>
      </c>
      <c r="E12" s="92">
        <v>1.0999999999999999E-8</v>
      </c>
      <c r="F12" s="93">
        <f t="shared" si="0"/>
        <v>917.74200001099996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30"/>
      <c r="M12" s="30" t="str">
        <f>IF($J$13&lt;"3","",IF(AD18="Tie","Tie",AD18))</f>
        <v>3rd</v>
      </c>
      <c r="N12" s="20" t="str">
        <f>IF(M12="","",'Open 1'!AE18)</f>
        <v>Chelsie Cunningham</v>
      </c>
      <c r="O12" s="20" t="str">
        <f>IF(N12="","",'Open 1'!AF18)</f>
        <v>Zeeneth</v>
      </c>
      <c r="P12" s="41">
        <f>IF(O12="","",'Open 1'!AG18)</f>
        <v>15.811000038</v>
      </c>
      <c r="Q12" s="157">
        <f>AH18</f>
        <v>45.120000000000005</v>
      </c>
      <c r="R12" s="187" t="str">
        <f>IF(M12="Tie",AK19,"")</f>
        <v/>
      </c>
      <c r="S12" s="17" t="e">
        <f t="shared" ca="1" si="1"/>
        <v>#NAME?</v>
      </c>
      <c r="T12" s="93">
        <f t="shared" si="2"/>
        <v>917.74199999999996</v>
      </c>
      <c r="V12" s="3" t="str">
        <f>IFERROR(VLOOKUP('Open 1'!F12,$AC$3:$AD$7,2,TRUE),"")</f>
        <v>4D</v>
      </c>
      <c r="W12" s="7" t="str">
        <f>IFERROR(IF(V12=$W$1,'Open 1'!F12,""),"")</f>
        <v/>
      </c>
      <c r="X12" s="7" t="str">
        <f>IFERROR(IF(V12=$X$1,'Open 1'!F12,""),"")</f>
        <v/>
      </c>
      <c r="Y12" s="7" t="str">
        <f>IFERROR(IF(V12=$Y$1,'Open 1'!F12,""),"")</f>
        <v/>
      </c>
      <c r="Z12" s="7">
        <f>IFERROR(IF($V12=$Z$1,'Open 1'!F12,""),"")</f>
        <v>917.74200001099996</v>
      </c>
      <c r="AA12" s="7" t="str">
        <f>IFERROR(IF(V12=$AA$1,'Open 1'!F12,""),"")</f>
        <v/>
      </c>
      <c r="AB12" s="3" t="s">
        <v>24</v>
      </c>
      <c r="AC12" s="233"/>
      <c r="AD12" s="64" t="str">
        <f t="shared" si="3"/>
        <v>3rd</v>
      </c>
      <c r="AE12" s="64" t="str">
        <f>IFERROR(INDEX('Open 1'!B:F,MATCH(AG12,'Open 1'!$F:$F,0),1),"-")</f>
        <v>Hillery Yager</v>
      </c>
      <c r="AF12" s="64" t="str">
        <f>IFERROR(INDEX('Open 1'!$B:$F,MATCH(AG12,'Open 1'!$F:$F,0),2),"-")</f>
        <v>TC Frosted Cinnamon</v>
      </c>
      <c r="AG12" s="7">
        <f t="shared" si="4"/>
        <v>15.286000002</v>
      </c>
      <c r="AH12" s="184">
        <f>IF(AQ7&gt;0,AQ7,"")</f>
        <v>52.64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4" t="s">
        <v>76</v>
      </c>
      <c r="AM12" s="234"/>
      <c r="AN12" s="234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4</v>
      </c>
      <c r="K13" s="50">
        <v>4</v>
      </c>
      <c r="L13" s="230"/>
      <c r="M13" s="30" t="str">
        <f>IF($J$13&lt;"4","",IF(AD19="Tie","Tie",AD19))</f>
        <v>4th</v>
      </c>
      <c r="N13" s="20" t="str">
        <f>IF(M13="","",'Open 1'!AE19)</f>
        <v>Sandy Highland</v>
      </c>
      <c r="O13" s="20" t="str">
        <f>IF(N13="","",'Open 1'!AF19)</f>
        <v>Jerzee</v>
      </c>
      <c r="P13" s="41">
        <f>IF(O13="","",'Open 1'!AG19)</f>
        <v>15.853000004</v>
      </c>
      <c r="Q13" s="157">
        <f>AH19</f>
        <v>22.560000000000002</v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33"/>
      <c r="AD13" s="64" t="str">
        <f t="shared" si="3"/>
        <v>4th</v>
      </c>
      <c r="AE13" s="64" t="str">
        <f>IFERROR(INDEX('Open 1'!B:F,MATCH(AG13,'Open 1'!$F:$F,0),1),"-")</f>
        <v>Brenda Deters</v>
      </c>
      <c r="AF13" s="64" t="str">
        <f>IFERROR(INDEX('Open 1'!$B:$F,MATCH(AG13,'Open 1'!$F:$F,0),2),"-")</f>
        <v>Fantastic French Fling</v>
      </c>
      <c r="AG13" s="7">
        <f t="shared" si="4"/>
        <v>15.313000049000001</v>
      </c>
      <c r="AH13" s="184">
        <f>IF(AQ8&gt;0,AQ8,"")</f>
        <v>26.32</v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4" t="s">
        <v>79</v>
      </c>
      <c r="AM13" s="234"/>
      <c r="AN13" s="234"/>
      <c r="AO13" s="151">
        <f>(AO11*AO12)+J3</f>
        <v>752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>Rylee Jennings</v>
      </c>
      <c r="C14" s="19" t="str">
        <f>IFERROR(Draw!C14,"")</f>
        <v>Bently</v>
      </c>
      <c r="D14" s="51">
        <v>15.92</v>
      </c>
      <c r="E14" s="92">
        <v>1.3000000000000001E-8</v>
      </c>
      <c r="F14" s="93">
        <f t="shared" si="0"/>
        <v>15.920000012999999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31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15.92</v>
      </c>
      <c r="V14" s="3" t="str">
        <f>IFERROR(VLOOKUP('Open 1'!F14,$AC$3:$AD$7,2,TRUE),"")</f>
        <v>2D</v>
      </c>
      <c r="W14" s="7" t="str">
        <f>IFERROR(IF(V14=$W$1,'Open 1'!F14,""),"")</f>
        <v/>
      </c>
      <c r="X14" s="7">
        <f>IFERROR(IF(V14=$X$1,'Open 1'!F14,""),"")</f>
        <v>15.920000012999999</v>
      </c>
      <c r="Y14" s="7" t="str">
        <f>IFERROR(IF(V14=$Y$1,'Open 1'!F14,""),"")</f>
        <v/>
      </c>
      <c r="Z14" s="7" t="str">
        <f>IFERROR(IF($V14=$Z$1,'Open 1'!F14,""),"")</f>
        <v/>
      </c>
      <c r="AA14" s="7" t="str">
        <f>IFERROR(IF(V14=$AA$1,'Open 1'!F14,""),"")</f>
        <v/>
      </c>
      <c r="AB14" s="3" t="s">
        <v>26</v>
      </c>
      <c r="AC14" s="233"/>
      <c r="AD14" s="64" t="str">
        <f t="shared" si="3"/>
        <v>5th</v>
      </c>
      <c r="AE14" s="64" t="str">
        <f>IFERROR(INDEX('Open 1'!B:F,MATCH(AG14,'Open 1'!$F:$F,0),1),"-")</f>
        <v>Melissa Maxwell</v>
      </c>
      <c r="AF14" s="64" t="str">
        <f>IFERROR(INDEX('Open 1'!$B:$F,MATCH(AG14,'Open 1'!$F:$F,0),2),"-")</f>
        <v>Tex</v>
      </c>
      <c r="AG14" s="7">
        <f t="shared" si="4"/>
        <v>15.532000043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4" t="s">
        <v>10</v>
      </c>
      <c r="AM14" s="234"/>
      <c r="AN14" s="234"/>
      <c r="AO14" s="151">
        <f>AO13*AV3</f>
        <v>752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>Alaynah Harkless</v>
      </c>
      <c r="C15" s="19" t="str">
        <f>IFERROR(Draw!C15,"")</f>
        <v>Ima JT Starlight</v>
      </c>
      <c r="D15" s="56">
        <v>16.591999999999999</v>
      </c>
      <c r="E15" s="92">
        <v>1.4E-8</v>
      </c>
      <c r="F15" s="93">
        <f t="shared" si="0"/>
        <v>16.592000014</v>
      </c>
      <c r="G15" s="62" t="str">
        <f>IF(A15="yco",VLOOKUP(_xlfn.CONCAT(B15,C15),Youth!S:T,2,FALSE),IF(OR(AND(D15&gt;1,D15&lt;1050),D15="nt",D15="",D15="scratch"),"","Not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16.591999999999999</v>
      </c>
      <c r="V15" s="3" t="str">
        <f>IFERROR(VLOOKUP('Open 1'!F15,$AC$3:$AD$7,2,TRUE),"")</f>
        <v>3D</v>
      </c>
      <c r="W15" s="7" t="str">
        <f>IFERROR(IF(V15=$W$1,'Open 1'!F15,""),"")</f>
        <v/>
      </c>
      <c r="X15" s="7" t="str">
        <f>IFERROR(IF(V15=$X$1,'Open 1'!F15,""),"")</f>
        <v/>
      </c>
      <c r="Y15" s="7">
        <f>IFERROR(IF(V15=$Y$1,'Open 1'!F15,""),"")</f>
        <v>16.592000014</v>
      </c>
      <c r="Z15" s="7" t="str">
        <f>IFERROR(IF($V15=$Z$1,'Open 1'!F15,""),"")</f>
        <v/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6th</v>
      </c>
      <c r="AE15" s="64" t="str">
        <f>IFERROR(INDEX('Open 1'!B:F,MATCH(AG15,'Open 1'!$F:$F,0),1),"-")</f>
        <v>Sandy Highland</v>
      </c>
      <c r="AF15" s="64" t="str">
        <f>IFERROR(INDEX('Open 1'!$B:$F,MATCH(AG15,'Open 1'!$F:$F,0),2),"-")</f>
        <v>Savvy</v>
      </c>
      <c r="AG15" s="7">
        <f t="shared" si="4"/>
        <v>15.544000052000001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>Tana Harrington</v>
      </c>
      <c r="C16" s="19" t="str">
        <f>IFERROR(Draw!C16,"")</f>
        <v>Sweet Pea</v>
      </c>
      <c r="D16" s="57">
        <v>16.091000000000001</v>
      </c>
      <c r="E16" s="92">
        <v>1.4999999999999999E-8</v>
      </c>
      <c r="F16" s="93">
        <f t="shared" si="0"/>
        <v>16.091000015000002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'Open 1'!AD22</f>
        <v>1st</v>
      </c>
      <c r="N16" s="18" t="str">
        <f>'Open 1'!AE22</f>
        <v>Kamber Warne</v>
      </c>
      <c r="O16" s="18" t="str">
        <f>'Open 1'!AF22</f>
        <v>Scooters Maydays</v>
      </c>
      <c r="P16" s="40">
        <f>'Open 1'!AG22</f>
        <v>16.237000002999999</v>
      </c>
      <c r="Q16" s="156">
        <f>AH22</f>
        <v>60.160000000000004</v>
      </c>
      <c r="R16" s="187" t="str">
        <f>IF(M16="Tie",AK23,"")</f>
        <v/>
      </c>
      <c r="S16" s="17" t="e">
        <f t="shared" ca="1" si="1"/>
        <v>#NAME?</v>
      </c>
      <c r="T16" s="93">
        <f t="shared" si="2"/>
        <v>16.091000000000001</v>
      </c>
      <c r="V16" s="3" t="str">
        <f>IFERROR(VLOOKUP('Open 1'!F16,$AC$3:$AD$7,2,TRUE),"")</f>
        <v>2D</v>
      </c>
      <c r="W16" s="7" t="str">
        <f>IFERROR(IF(V16=$W$1,'Open 1'!F16,""),"")</f>
        <v/>
      </c>
      <c r="X16" s="7">
        <f>IFERROR(IF(V16=$X$1,'Open 1'!F16,""),"")</f>
        <v>16.091000015000002</v>
      </c>
      <c r="Y16" s="7" t="str">
        <f>IFERROR(IF(V16=$Y$1,'Open 1'!F16,""),"")</f>
        <v/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33" t="s">
        <v>4</v>
      </c>
      <c r="AD16" s="64" t="str">
        <f t="shared" si="3"/>
        <v>1st</v>
      </c>
      <c r="AE16" s="16" t="str">
        <f>IFERROR(INDEX('Open 1'!B:F,MATCH(AG16,'Open 1'!F:F,0),1),"-")</f>
        <v>Jordan Matthews</v>
      </c>
      <c r="AF16" s="16" t="str">
        <f>IFERROR(INDEX('Open 1'!B:F,MATCH(AG16,'Open 1'!F:F,0),2),"-")</f>
        <v>Houey</v>
      </c>
      <c r="AG16" s="4">
        <f t="shared" ref="AG16:AG21" si="5">IFERROR(SMALL($X$2:$X$286,AI16),"-")</f>
        <v>15.728000041</v>
      </c>
      <c r="AH16" s="185">
        <f>IF(AR5&gt;0,AR5,"")</f>
        <v>90.240000000000009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>Mike Boomgarden</v>
      </c>
      <c r="C17" s="19" t="str">
        <f>IFERROR(Draw!C17,"")</f>
        <v>Peanut</v>
      </c>
      <c r="D17" s="52">
        <v>16.492999999999999</v>
      </c>
      <c r="E17" s="92">
        <v>1.6000000000000001E-8</v>
      </c>
      <c r="F17" s="93">
        <f t="shared" si="0"/>
        <v>16.493000016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IF($J$13&lt;"2","",IF(AD23="Tie","Tie",AD23))</f>
        <v>2nd</v>
      </c>
      <c r="N17" s="20" t="str">
        <f>IF(M17="","",'Open 1'!AE23)</f>
        <v>Lexy Leischner</v>
      </c>
      <c r="O17" s="20" t="str">
        <f>IF(N17="","",'Open 1'!AF23)</f>
        <v>Paisley</v>
      </c>
      <c r="P17" s="41">
        <f>IF(O17="","",'Open 1'!AG23)</f>
        <v>16.340000047</v>
      </c>
      <c r="Q17" s="157">
        <f>AH23</f>
        <v>45.12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16.492999999999999</v>
      </c>
      <c r="V17" s="3" t="str">
        <f>IFERROR(VLOOKUP('Open 1'!F17,$AC$3:$AD$7,2,TRUE),"")</f>
        <v>3D</v>
      </c>
      <c r="W17" s="7" t="str">
        <f>IFERROR(IF(V17=$W$1,'Open 1'!F17,""),"")</f>
        <v/>
      </c>
      <c r="X17" s="7" t="str">
        <f>IFERROR(IF(V17=$X$1,'Open 1'!F17,""),"")</f>
        <v/>
      </c>
      <c r="Y17" s="7">
        <f>IFERROR(IF(V17=$Y$1,'Open 1'!F17,""),"")</f>
        <v>16.493000016</v>
      </c>
      <c r="Z17" s="7" t="str">
        <f>IFERROR(IF($V17=$Z$1,'Open 1'!F17,""),"")</f>
        <v/>
      </c>
      <c r="AA17" s="7" t="str">
        <f>IFERROR(IF(V17=$AA$1,'Open 1'!F17,""),"")</f>
        <v/>
      </c>
      <c r="AB17" s="3" t="s">
        <v>21</v>
      </c>
      <c r="AC17" s="233"/>
      <c r="AD17" s="64" t="str">
        <f t="shared" si="3"/>
        <v>2nd</v>
      </c>
      <c r="AE17" s="16" t="str">
        <f>IFERROR(INDEX('Open 1'!B:F,MATCH(AG17,'Open 1'!F:F,0),1),"-")</f>
        <v>Kris Lammers</v>
      </c>
      <c r="AF17" s="16" t="str">
        <f>IFERROR(INDEX('Open 1'!B:F,MATCH(AG17,'Open 1'!F:F,0),2),"-")</f>
        <v>Sawyer</v>
      </c>
      <c r="AG17" s="4">
        <f t="shared" si="5"/>
        <v>15.800000045000001</v>
      </c>
      <c r="AH17" s="185">
        <f>IF(AR6&gt;0,AR6,"")</f>
        <v>67.679999999999993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>Mariah Maxwell</v>
      </c>
      <c r="C18" s="19" t="str">
        <f>IFERROR(Draw!C18,"")</f>
        <v>My French Firewater</v>
      </c>
      <c r="D18" s="53">
        <v>15.893000000000001</v>
      </c>
      <c r="E18" s="92">
        <v>1.7E-8</v>
      </c>
      <c r="F18" s="93">
        <f t="shared" si="0"/>
        <v>15.893000017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IF($J$13&lt;"3","",IF(AD24="Tie","Tie",AD24))</f>
        <v>3rd</v>
      </c>
      <c r="N18" s="20" t="str">
        <f>IF(M18="","",'Open 1'!AE24)</f>
        <v>Hailey Sheppard</v>
      </c>
      <c r="O18" s="20" t="str">
        <f>IF(N18="","",'Open 1'!AF24)</f>
        <v>Crickets Dash of Pie</v>
      </c>
      <c r="P18" s="41">
        <f>IF(O18="","",'Open 1'!AG24)</f>
        <v>16.343000021999998</v>
      </c>
      <c r="Q18" s="157">
        <f>AH24</f>
        <v>30.080000000000002</v>
      </c>
      <c r="R18" s="187" t="str">
        <f>IF(M18="Tie",AK25,"")</f>
        <v/>
      </c>
      <c r="S18" s="17" t="e">
        <f t="shared" ca="1" si="1"/>
        <v>#NAME?</v>
      </c>
      <c r="T18" s="93">
        <f t="shared" si="2"/>
        <v>15.893000000000001</v>
      </c>
      <c r="V18" s="3" t="str">
        <f>IFERROR(VLOOKUP('Open 1'!F18,$AC$3:$AD$7,2,TRUE),"")</f>
        <v>2D</v>
      </c>
      <c r="W18" s="7" t="str">
        <f>IFERROR(IF(V18=$W$1,'Open 1'!F18,""),"")</f>
        <v/>
      </c>
      <c r="X18" s="7">
        <f>IFERROR(IF(V18=$X$1,'Open 1'!F18,""),"")</f>
        <v>15.893000017</v>
      </c>
      <c r="Y18" s="7" t="str">
        <f>IFERROR(IF(V18=$Y$1,'Open 1'!F18,""),"")</f>
        <v/>
      </c>
      <c r="Z18" s="7" t="str">
        <f>IFERROR(IF($V18=$Z$1,'Open 1'!F18,""),"")</f>
        <v/>
      </c>
      <c r="AA18" s="7" t="str">
        <f>IFERROR(IF(V18=$AA$1,'Open 1'!F18,""),"")</f>
        <v/>
      </c>
      <c r="AB18" s="3" t="s">
        <v>24</v>
      </c>
      <c r="AC18" s="233"/>
      <c r="AD18" s="64" t="str">
        <f t="shared" si="3"/>
        <v>3rd</v>
      </c>
      <c r="AE18" s="16" t="str">
        <f>IFERROR(INDEX('Open 1'!B:F,MATCH(AG18,'Open 1'!F:F,0),1),"-")</f>
        <v>Chelsie Cunningham</v>
      </c>
      <c r="AF18" s="16" t="str">
        <f>IFERROR(INDEX('Open 1'!B:F,MATCH(AG18,'Open 1'!F:F,0),2),"-")</f>
        <v>Zeeneth</v>
      </c>
      <c r="AG18" s="4">
        <f t="shared" si="5"/>
        <v>15.811000038</v>
      </c>
      <c r="AH18" s="185">
        <f>IF(AR7&gt;0,AR7,"")</f>
        <v>45.120000000000005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42"/>
      <c r="M19" s="30" t="str">
        <f>IF($J$13&lt;"4","",IF(AD25="Tie","Tie",AD25))</f>
        <v>4th</v>
      </c>
      <c r="N19" s="20" t="str">
        <f>IF(M19="","",'Open 1'!AE25)</f>
        <v>Mike Boomgarden</v>
      </c>
      <c r="O19" s="20" t="str">
        <f>IF(N19="","",'Open 1'!AF25)</f>
        <v>Peanut</v>
      </c>
      <c r="P19" s="41">
        <f>IF(O19="","",'Open 1'!AG25)</f>
        <v>16.493000016</v>
      </c>
      <c r="Q19" s="157">
        <f>AH25</f>
        <v>15.040000000000001</v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33"/>
      <c r="AD19" s="64" t="str">
        <f t="shared" si="3"/>
        <v>4th</v>
      </c>
      <c r="AE19" s="16" t="str">
        <f>IFERROR(INDEX('Open 1'!B:F,MATCH(AG19,'Open 1'!F:F,0),1),"-")</f>
        <v>Sandy Highland</v>
      </c>
      <c r="AF19" s="16" t="str">
        <f>IFERROR(INDEX('Open 1'!B:F,MATCH(AG19,'Open 1'!F:F,0),2),"-")</f>
        <v>Jerzee</v>
      </c>
      <c r="AG19" s="4">
        <f t="shared" si="5"/>
        <v>15.853000004</v>
      </c>
      <c r="AH19" s="185">
        <f>IF(AR8&gt;0,AR8,"")</f>
        <v>22.560000000000002</v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>Maggie Noonan</v>
      </c>
      <c r="C20" s="19" t="str">
        <f>IFERROR(Draw!C20,"")</f>
        <v>Chief</v>
      </c>
      <c r="D20" s="51">
        <v>18.616</v>
      </c>
      <c r="E20" s="92">
        <v>1.9000000000000001E-8</v>
      </c>
      <c r="F20" s="93">
        <f t="shared" si="0"/>
        <v>18.616000019000001</v>
      </c>
      <c r="G20" s="62" t="str">
        <f>IF(A20="yco",VLOOKUP(_xlfn.CONCAT(B20,C20),Youth!S:T,2,FALSE),IF(OR(AND(D20&gt;1,D20&lt;1050),D20="nt",D20="",D20="scratch"),"","Not valid"))</f>
        <v/>
      </c>
      <c r="L20" s="243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18.616</v>
      </c>
      <c r="V20" s="3" t="str">
        <f>IFERROR(VLOOKUP('Open 1'!F20,$AC$3:$AD$7,2,TRUE),"")</f>
        <v>4D</v>
      </c>
      <c r="W20" s="7" t="str">
        <f>IFERROR(IF(V20=$W$1,'Open 1'!F20,""),"")</f>
        <v/>
      </c>
      <c r="X20" s="7" t="str">
        <f>IFERROR(IF(V20=$X$1,'Open 1'!F20,""),"")</f>
        <v/>
      </c>
      <c r="Y20" s="7" t="str">
        <f>IFERROR(IF(V20=$Y$1,'Open 1'!F20,""),"")</f>
        <v/>
      </c>
      <c r="Z20" s="7">
        <f>IFERROR(IF($V20=$Z$1,'Open 1'!F20,""),"")</f>
        <v>18.616000019000001</v>
      </c>
      <c r="AA20" s="7" t="str">
        <f>IFERROR(IF(V20=$AA$1,'Open 1'!F20,""),"")</f>
        <v/>
      </c>
      <c r="AB20" s="3" t="s">
        <v>26</v>
      </c>
      <c r="AC20" s="233"/>
      <c r="AD20" s="64" t="str">
        <f t="shared" si="3"/>
        <v>5th</v>
      </c>
      <c r="AE20" s="16" t="str">
        <f>IFERROR(INDEX('Open 1'!B:F,MATCH(AG20,'Open 1'!F:F,0),1),"-")</f>
        <v>Mariah Maxwell</v>
      </c>
      <c r="AF20" s="16" t="str">
        <f>IFERROR(INDEX('Open 1'!B:F,MATCH(AG20,'Open 1'!F:F,0),2),"-")</f>
        <v>My French Firewater</v>
      </c>
      <c r="AG20" s="4">
        <f t="shared" si="5"/>
        <v>15.893000017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>Tia Esser</v>
      </c>
      <c r="C21" s="19" t="str">
        <f>IFERROR(Draw!C21,"")</f>
        <v>Ethel</v>
      </c>
      <c r="D21" s="52">
        <v>966.87900000000002</v>
      </c>
      <c r="E21" s="92">
        <v>2E-8</v>
      </c>
      <c r="F21" s="93">
        <f t="shared" si="0"/>
        <v>966.87900002000003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966.87900000000002</v>
      </c>
      <c r="V21" s="3" t="str">
        <f>IFERROR(VLOOKUP('Open 1'!F21,$AC$3:$AD$7,2,TRUE),"")</f>
        <v>4D</v>
      </c>
      <c r="W21" s="7" t="str">
        <f>IFERROR(IF(V21=$W$1,'Open 1'!F21,""),"")</f>
        <v/>
      </c>
      <c r="X21" s="7" t="str">
        <f>IFERROR(IF(V21=$X$1,'Open 1'!F21,""),"")</f>
        <v/>
      </c>
      <c r="Y21" s="7" t="str">
        <f>IFERROR(IF(V21=$Y$1,'Open 1'!F21,""),"")</f>
        <v/>
      </c>
      <c r="Z21" s="7">
        <f>IFERROR(IF($V21=$Z$1,'Open 1'!F21,""),"")</f>
        <v>966.87900002000003</v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6th</v>
      </c>
      <c r="AE21" s="16" t="str">
        <f>IFERROR(INDEX('Open 1'!B:F,MATCH(AG21,'Open 1'!F:F,0),1),"-")</f>
        <v>Rylee Jennings</v>
      </c>
      <c r="AF21" s="16" t="str">
        <f>IFERROR(INDEX('Open 1'!B:F,MATCH(AG21,'Open 1'!F:F,0),2),"-")</f>
        <v>Bently</v>
      </c>
      <c r="AG21" s="4">
        <f t="shared" si="5"/>
        <v>15.920000012999999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>Shanna Schulz</v>
      </c>
      <c r="C22" s="19" t="str">
        <f>IFERROR(Draw!C22,"")</f>
        <v>Raisen Expectaions</v>
      </c>
      <c r="D22" s="52">
        <v>17.300999999999998</v>
      </c>
      <c r="E22" s="92">
        <v>2.0999999999999999E-8</v>
      </c>
      <c r="F22" s="93">
        <f t="shared" si="0"/>
        <v>17.301000021</v>
      </c>
      <c r="G22" s="62" t="str">
        <f>IF(A22="yco",VLOOKUP(_xlfn.CONCAT(B22,C22),Youth!S:T,2,FALSE),IF(OR(AND(D22&gt;1,D22&lt;1050),D22="nt",D22="",D22="scratch"),"","Not valid"))</f>
        <v/>
      </c>
      <c r="I22" s="50"/>
      <c r="L22" s="244" t="s">
        <v>6</v>
      </c>
      <c r="M22" s="39" t="str">
        <f>'Open 1'!AD28</f>
        <v>1st</v>
      </c>
      <c r="N22" s="18" t="str">
        <f>'Open 1'!AE28</f>
        <v>Maggie Noonan</v>
      </c>
      <c r="O22" s="18" t="str">
        <f>'Open 1'!AF28</f>
        <v>Outlaw</v>
      </c>
      <c r="P22" s="40">
        <f>'Open 1'!AG28</f>
        <v>17.280000032</v>
      </c>
      <c r="Q22" s="157">
        <f>IF(AH28&lt;=0,"",AH28)</f>
        <v>45.120000000000005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17.300999999999998</v>
      </c>
      <c r="V22" s="3" t="str">
        <f>IFERROR(VLOOKUP('Open 1'!F22,$AC$3:$AD$7,2,TRUE),"")</f>
        <v>4D</v>
      </c>
      <c r="W22" s="7" t="str">
        <f>IFERROR(IF(V22=$W$1,'Open 1'!F22,""),"")</f>
        <v/>
      </c>
      <c r="X22" s="7" t="str">
        <f>IFERROR(IF(V22=$X$1,'Open 1'!F22,""),"")</f>
        <v/>
      </c>
      <c r="Y22" s="7" t="str">
        <f>IFERROR(IF(V22=$Y$1,'Open 1'!F22,""),"")</f>
        <v/>
      </c>
      <c r="Z22" s="7">
        <f>IFERROR(IF($V22=$Z$1,'Open 1'!F22,""),"")</f>
        <v>17.301000021</v>
      </c>
      <c r="AA22" s="7" t="str">
        <f>IFERROR(IF(V22=$AA$1,'Open 1'!F22,""),"")</f>
        <v/>
      </c>
      <c r="AB22" s="3" t="s">
        <v>20</v>
      </c>
      <c r="AC22" s="233" t="s">
        <v>5</v>
      </c>
      <c r="AD22" s="64" t="str">
        <f t="shared" si="3"/>
        <v>1st</v>
      </c>
      <c r="AE22" s="16" t="str">
        <f>IFERROR(INDEX('Open 1'!B:F,MATCH(AG22,'Open 1'!F:F,0),1),"-")</f>
        <v>Kamber Warne</v>
      </c>
      <c r="AF22" s="16" t="str">
        <f>IFERROR(INDEX('Open 1'!B:F,MATCH(AG22,'Open 1'!F:F,0),2),"-")</f>
        <v>Scooters Maydays</v>
      </c>
      <c r="AG22" s="4">
        <f t="shared" ref="AG22:AG27" si="6">IFERROR(SMALL($Y$2:$Y$286,AI22),"-")</f>
        <v>16.237000002999999</v>
      </c>
      <c r="AH22" s="185">
        <f>IF(AS5&gt;0,AS5,"")</f>
        <v>60.160000000000004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>Hailey Sheppard</v>
      </c>
      <c r="C23" s="19" t="str">
        <f>IFERROR(Draw!C23,"")</f>
        <v>Crickets Dash of Pie</v>
      </c>
      <c r="D23" s="52">
        <v>16.343</v>
      </c>
      <c r="E23" s="92">
        <v>2.1999999999999998E-8</v>
      </c>
      <c r="F23" s="93">
        <f t="shared" si="0"/>
        <v>16.343000021999998</v>
      </c>
      <c r="G23" s="62" t="str">
        <f>IF(A23="yco",VLOOKUP(_xlfn.CONCAT(B23,C23),Youth!S:T,2,FALSE),IF(OR(AND(D23&gt;1,D23&lt;1050),D23="nt",D23="",D23="scratch"),"","Not valid"))</f>
        <v/>
      </c>
      <c r="I23" s="49"/>
      <c r="L23" s="245"/>
      <c r="M23" s="30" t="str">
        <f>IF($J$13&lt;"2","",IF(AD29="Tie","Tie",AD29))</f>
        <v>2nd</v>
      </c>
      <c r="N23" s="20" t="str">
        <f>IF(M23="","",'Open 1'!AE29)</f>
        <v>Shanna Schulz</v>
      </c>
      <c r="O23" s="20" t="str">
        <f>IF(N23="","",'Open 1'!AF29)</f>
        <v>Raisen Expectaions</v>
      </c>
      <c r="P23" s="41">
        <f>IF(O23="","",'Open 1'!AG29)</f>
        <v>17.301000021</v>
      </c>
      <c r="Q23" s="157">
        <f>IF(AH29&lt;=0,"",AH29)</f>
        <v>33.839999999999996</v>
      </c>
      <c r="R23" s="187" t="str">
        <f>IF(M23="Tie",AK30,"")</f>
        <v/>
      </c>
      <c r="S23" s="17" t="e">
        <f t="shared" ca="1" si="1"/>
        <v>#NAME?</v>
      </c>
      <c r="T23" s="93">
        <f t="shared" si="2"/>
        <v>16.343</v>
      </c>
      <c r="V23" s="3" t="str">
        <f>IFERROR(VLOOKUP('Open 1'!F23,$AC$3:$AD$7,2,TRUE),"")</f>
        <v>3D</v>
      </c>
      <c r="W23" s="7" t="str">
        <f>IFERROR(IF(V23=$W$1,'Open 1'!F23,""),"")</f>
        <v/>
      </c>
      <c r="X23" s="7" t="str">
        <f>IFERROR(IF(V23=$X$1,'Open 1'!F23,""),"")</f>
        <v/>
      </c>
      <c r="Y23" s="7">
        <f>IFERROR(IF(V23=$Y$1,'Open 1'!F23,""),"")</f>
        <v>16.343000021999998</v>
      </c>
      <c r="Z23" s="7" t="str">
        <f>IFERROR(IF($V23=$Z$1,'Open 1'!F23,""),"")</f>
        <v/>
      </c>
      <c r="AA23" s="7" t="str">
        <f>IFERROR(IF(V23=$AA$1,'Open 1'!F23,""),"")</f>
        <v/>
      </c>
      <c r="AB23" s="3" t="s">
        <v>21</v>
      </c>
      <c r="AC23" s="233"/>
      <c r="AD23" s="64" t="str">
        <f t="shared" si="3"/>
        <v>2nd</v>
      </c>
      <c r="AE23" s="16" t="str">
        <f>IFERROR(INDEX('Open 1'!B:F,MATCH(AG23,'Open 1'!F:F,0),1),"-")</f>
        <v>Lexy Leischner</v>
      </c>
      <c r="AF23" s="16" t="str">
        <f>IFERROR(INDEX('Open 1'!B:F,MATCH(AG23,'Open 1'!F:F,0),2),"-")</f>
        <v>Paisley</v>
      </c>
      <c r="AG23" s="4">
        <f t="shared" si="6"/>
        <v>16.340000047</v>
      </c>
      <c r="AH23" s="185">
        <f>IF(AS6&gt;0,AS6,"")</f>
        <v>45.12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>Bailey Ard</v>
      </c>
      <c r="C24" s="19" t="str">
        <f>IFERROR(Draw!C24,"")</f>
        <v>Fruit</v>
      </c>
      <c r="D24" s="54">
        <v>16.193999999999999</v>
      </c>
      <c r="E24" s="92">
        <v>2.3000000000000001E-8</v>
      </c>
      <c r="F24" s="93">
        <f t="shared" si="0"/>
        <v>16.194000022999997</v>
      </c>
      <c r="G24" s="62" t="str">
        <f>IF(A24="yco",VLOOKUP(_xlfn.CONCAT(B24,C24),Youth!S:T,2,FALSE),IF(OR(AND(D24&gt;1,D24&lt;1050),D24="nt",D24="",D24="scratch"),"","Not valid"))</f>
        <v/>
      </c>
      <c r="L24" s="245"/>
      <c r="M24" s="30" t="str">
        <f>IF($J$13&lt;"3","",IF(AD30="Tie","Tie",AD30))</f>
        <v>3rd</v>
      </c>
      <c r="N24" s="20" t="str">
        <f>IF(M24="","",'Open 1'!AE30)</f>
        <v>Brooklyn Chapman</v>
      </c>
      <c r="O24" s="20" t="str">
        <f>IF(N24="","",'Open 1'!AF30)</f>
        <v>Tori</v>
      </c>
      <c r="P24" s="41">
        <f>IF(O24="","",'Open 1'!AG30)</f>
        <v>17.362000024999997</v>
      </c>
      <c r="Q24" s="157">
        <f>IF(AH30&lt;=0,"",AH30)</f>
        <v>22.560000000000002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16.193999999999999</v>
      </c>
      <c r="V24" s="3" t="str">
        <f>IFERROR(VLOOKUP('Open 1'!F24,$AC$3:$AD$7,2,TRUE),"")</f>
        <v>2D</v>
      </c>
      <c r="W24" s="7" t="str">
        <f>IFERROR(IF(V24=$W$1,'Open 1'!F24,""),"")</f>
        <v/>
      </c>
      <c r="X24" s="7">
        <f>IFERROR(IF(V24=$X$1,'Open 1'!F24,""),"")</f>
        <v>16.194000022999997</v>
      </c>
      <c r="Y24" s="7" t="str">
        <f>IFERROR(IF(V24=$Y$1,'Open 1'!F24,""),"")</f>
        <v/>
      </c>
      <c r="Z24" s="7" t="str">
        <f>IFERROR(IF($V24=$Z$1,'Open 1'!F24,""),"")</f>
        <v/>
      </c>
      <c r="AA24" s="7" t="str">
        <f>IFERROR(IF(V24=$AA$1,'Open 1'!F24,""),"")</f>
        <v/>
      </c>
      <c r="AB24" s="3" t="s">
        <v>24</v>
      </c>
      <c r="AC24" s="233"/>
      <c r="AD24" s="64" t="str">
        <f t="shared" si="3"/>
        <v>3rd</v>
      </c>
      <c r="AE24" s="16" t="str">
        <f>IFERROR(INDEX('Open 1'!B:F,MATCH(AG24,'Open 1'!F:F,0),1),"-")</f>
        <v>Hailey Sheppard</v>
      </c>
      <c r="AF24" s="16" t="str">
        <f>IFERROR(INDEX('Open 1'!B:F,MATCH(AG24,'Open 1'!F:F,0),2),"-")</f>
        <v>Crickets Dash of Pie</v>
      </c>
      <c r="AG24" s="4">
        <f t="shared" si="6"/>
        <v>16.343000021999998</v>
      </c>
      <c r="AH24" s="185">
        <f>IF(AS7&gt;0,AS7,"")</f>
        <v>30.080000000000002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45"/>
      <c r="M25" s="30" t="str">
        <f>IF($J$13&lt;"4","",IF(AD31="Tie","Tie",AD31))</f>
        <v>4th</v>
      </c>
      <c r="N25" s="20" t="str">
        <f>IF(M25="","",'Open 1'!AE31)</f>
        <v>Sara Steiner</v>
      </c>
      <c r="O25" s="20" t="str">
        <f>IF(N25="","",'Open 1'!AF31)</f>
        <v>Smart Frosted Slate</v>
      </c>
      <c r="P25" s="41">
        <f>IF(O25="","",'Open 1'!AG31)</f>
        <v>17.516000006999999</v>
      </c>
      <c r="Q25" s="157">
        <f>IF(AH31&lt;=0,"",AH31)</f>
        <v>11.280000000000001</v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33"/>
      <c r="AD25" s="64" t="str">
        <f t="shared" si="3"/>
        <v>4th</v>
      </c>
      <c r="AE25" s="16" t="str">
        <f>IFERROR(INDEX('Open 1'!B:F,MATCH(AG25,'Open 1'!F:F,0),1),"-")</f>
        <v>Mike Boomgarden</v>
      </c>
      <c r="AF25" s="16" t="str">
        <f>IFERROR(INDEX('Open 1'!B:F,MATCH(AG25,'Open 1'!F:F,0),2),"-")</f>
        <v>Peanut</v>
      </c>
      <c r="AG25" s="4">
        <f t="shared" si="6"/>
        <v>16.493000016</v>
      </c>
      <c r="AH25" s="185">
        <f>IF(AS8&gt;0,AS8,"")</f>
        <v>15.040000000000001</v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>Brooklyn Chapman</v>
      </c>
      <c r="C26" s="19" t="str">
        <f>IFERROR(Draw!C26,"")</f>
        <v>Tori</v>
      </c>
      <c r="D26" s="143">
        <v>17.361999999999998</v>
      </c>
      <c r="E26" s="92">
        <v>2.4999999999999999E-8</v>
      </c>
      <c r="F26" s="93">
        <f t="shared" si="0"/>
        <v>17.362000024999997</v>
      </c>
      <c r="G26" s="62" t="str">
        <f>IF(A26="yco",VLOOKUP(_xlfn.CONCAT(B26,C26),Youth!S:T,2,FALSE),IF(OR(AND(D26&gt;1,D26&lt;1050),D26="nt",D26="",D26="scratch"),"","Not valid"))</f>
        <v/>
      </c>
      <c r="L26" s="246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17.361999999999998</v>
      </c>
      <c r="V26" s="3" t="str">
        <f>IFERROR(VLOOKUP('Open 1'!F26,$AC$3:$AD$7,2,TRUE),"")</f>
        <v>4D</v>
      </c>
      <c r="W26" s="7" t="str">
        <f>IFERROR(IF(V26=$W$1,'Open 1'!F26,""),"")</f>
        <v/>
      </c>
      <c r="X26" s="7" t="str">
        <f>IFERROR(IF(V26=$X$1,'Open 1'!F26,""),"")</f>
        <v/>
      </c>
      <c r="Y26" s="7" t="str">
        <f>IFERROR(IF(V26=$Y$1,'Open 1'!F26,""),"")</f>
        <v/>
      </c>
      <c r="Z26" s="7">
        <f>IFERROR(IF($V26=$Z$1,'Open 1'!F26,""),"")</f>
        <v>17.362000024999997</v>
      </c>
      <c r="AA26" s="7" t="str">
        <f>IFERROR(IF(V26=$AA$1,'Open 1'!F26,""),"")</f>
        <v/>
      </c>
      <c r="AB26" s="3" t="s">
        <v>26</v>
      </c>
      <c r="AC26" s="233"/>
      <c r="AD26" s="64" t="str">
        <f t="shared" si="3"/>
        <v>5th</v>
      </c>
      <c r="AE26" s="16" t="str">
        <f>IFERROR(INDEX('Open 1'!B:F,MATCH(AG26,'Open 1'!F:F,0),1),"-")</f>
        <v>Barb Preusker</v>
      </c>
      <c r="AF26" s="16" t="str">
        <f>IFERROR(INDEX('Open 1'!B:F,MATCH(AG26,'Open 1'!F:F,0),2),"-")</f>
        <v>Playboy</v>
      </c>
      <c r="AG26" s="4">
        <f t="shared" si="6"/>
        <v>16.557000045999999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>Sandy Highland</v>
      </c>
      <c r="C27" s="19" t="str">
        <f>IFERROR(Draw!C27,"")</f>
        <v>Millie</v>
      </c>
      <c r="D27" s="52">
        <v>915.47199999999998</v>
      </c>
      <c r="E27" s="92">
        <v>2.6000000000000001E-8</v>
      </c>
      <c r="F27" s="93">
        <f t="shared" si="0"/>
        <v>915.47200002599993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915.47199999999998</v>
      </c>
      <c r="V27" s="3" t="str">
        <f>IFERROR(VLOOKUP('Open 1'!F27,$AC$3:$AD$7,2,TRUE),"")</f>
        <v>4D</v>
      </c>
      <c r="W27" s="7" t="str">
        <f>IFERROR(IF(V27=$W$1,'Open 1'!F27,""),"")</f>
        <v/>
      </c>
      <c r="X27" s="7" t="str">
        <f>IFERROR(IF(V27=$X$1,'Open 1'!F27,""),"")</f>
        <v/>
      </c>
      <c r="Y27" s="7" t="str">
        <f>IFERROR(IF(V27=$Y$1,'Open 1'!F27,""),"")</f>
        <v/>
      </c>
      <c r="Z27" s="7">
        <f>IFERROR(IF($V27=$Z$1,'Open 1'!F27,""),"")</f>
        <v>915.47200002599993</v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>Sami Schumacher</v>
      </c>
      <c r="AF27" s="16" t="str">
        <f>IFERROR(INDEX('Open 1'!B:F,MATCH(AG27,'Open 1'!F:F,0),2),"-")</f>
        <v>Ellie</v>
      </c>
      <c r="AG27" s="4">
        <f t="shared" si="6"/>
        <v>16.561000039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>Theresa Navrkal</v>
      </c>
      <c r="C28" s="19" t="str">
        <f>IFERROR(Draw!C28,"")</f>
        <v>Bid for Zahara</v>
      </c>
      <c r="D28" s="51">
        <v>916.47900000000004</v>
      </c>
      <c r="E28" s="92">
        <v>2.7E-8</v>
      </c>
      <c r="F28" s="93">
        <f t="shared" si="0"/>
        <v>916.4790000270001</v>
      </c>
      <c r="G28" s="62" t="str">
        <f>IF(A28="yco",VLOOKUP(_xlfn.CONCAT(B28,C28),Youth!S:T,2,FALSE),IF(OR(AND(D28&gt;1,D28&lt;1050),D28="nt",D28="",D28="scratch"),"","Not valid"))</f>
        <v/>
      </c>
      <c r="L28" s="235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7" t="str">
        <f>IF(AH34&lt;=0,"",AH34)</f>
        <v/>
      </c>
      <c r="R28" s="187" t="str">
        <f>IF(M28="Tie",AK35,"")</f>
        <v/>
      </c>
      <c r="S28" s="17" t="e">
        <f t="shared" ca="1" si="1"/>
        <v>#NAME?</v>
      </c>
      <c r="T28" s="93">
        <f t="shared" si="2"/>
        <v>916.47900000000004</v>
      </c>
      <c r="V28" s="3" t="str">
        <f>IFERROR(VLOOKUP('Open 1'!F28,$AC$3:$AD$7,2,TRUE),"")</f>
        <v>4D</v>
      </c>
      <c r="W28" s="7" t="str">
        <f>IFERROR(IF(V28=$W$1,'Open 1'!F28,""),"")</f>
        <v/>
      </c>
      <c r="X28" s="7" t="str">
        <f>IFERROR(IF(V28=$X$1,'Open 1'!F28,""),"")</f>
        <v/>
      </c>
      <c r="Y28" s="7" t="str">
        <f>IFERROR(IF(V28=$Y$1,'Open 1'!F28,""),"")</f>
        <v/>
      </c>
      <c r="Z28" s="7">
        <f>IFERROR(IF($V28=$Z$1,'Open 1'!F28,""),"")</f>
        <v>916.4790000270001</v>
      </c>
      <c r="AA28" s="7" t="str">
        <f>IFERROR(IF(V28=$AA$1,'Open 1'!F28,""),"")</f>
        <v/>
      </c>
      <c r="AB28" s="3" t="s">
        <v>20</v>
      </c>
      <c r="AC28" s="233" t="s">
        <v>6</v>
      </c>
      <c r="AD28" s="64" t="str">
        <f t="shared" si="3"/>
        <v>1st</v>
      </c>
      <c r="AE28" s="16" t="str">
        <f>IFERROR(INDEX('Open 1'!B:F,MATCH(AG28,'Open 1'!F:F,0),1),"-")</f>
        <v>Maggie Noonan</v>
      </c>
      <c r="AF28" s="16" t="str">
        <f>IFERROR(INDEX('Open 1'!B:F,MATCH(AG28,'Open 1'!F:F,0),2),"-")</f>
        <v>Outlaw</v>
      </c>
      <c r="AG28" s="4">
        <f t="shared" ref="AG28:AG33" si="7">IFERROR(IF(SMALL($Z$2:$Z$286,AI28)&lt;900,SMALL($Z$2:$Z$286,AI28),"-"),"-")</f>
        <v>17.280000032</v>
      </c>
      <c r="AH28" s="185">
        <f>IF(AT5&gt;0,AT5,"")</f>
        <v>45.120000000000005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>Kellie VanDerBrink</v>
      </c>
      <c r="C29" s="19" t="str">
        <f>IFERROR(Draw!C29,"")</f>
        <v>Cowboy</v>
      </c>
      <c r="D29" s="52">
        <v>917.39300000000003</v>
      </c>
      <c r="E29" s="92">
        <v>2.7999999999999999E-8</v>
      </c>
      <c r="F29" s="93">
        <f t="shared" si="0"/>
        <v>917.39300002800007</v>
      </c>
      <c r="G29" s="62" t="str">
        <f>IF(A29="yco",VLOOKUP(_xlfn.CONCAT(B29,C29),Youth!S:T,2,FALSE),IF(OR(AND(D29&gt;1,D29&lt;1050),D29="nt",D29="",D29="scratch"),"","Not valid"))</f>
        <v/>
      </c>
      <c r="L29" s="236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7" t="str">
        <f>IF(AH35&lt;=0,"",AH35)</f>
        <v/>
      </c>
      <c r="R29" s="187" t="str">
        <f>IF(M29="Tie",AK36,"")</f>
        <v/>
      </c>
      <c r="S29" s="17" t="e">
        <f t="shared" ca="1" si="1"/>
        <v>#NAME?</v>
      </c>
      <c r="T29" s="93">
        <f t="shared" si="2"/>
        <v>917.39300000000003</v>
      </c>
      <c r="V29" s="3" t="str">
        <f>IFERROR(VLOOKUP('Open 1'!F29,$AC$3:$AD$7,2,TRUE),"")</f>
        <v>4D</v>
      </c>
      <c r="W29" s="7" t="str">
        <f>IFERROR(IF(V29=$W$1,'Open 1'!F29,""),"")</f>
        <v/>
      </c>
      <c r="X29" s="7" t="str">
        <f>IFERROR(IF(V29=$X$1,'Open 1'!F29,""),"")</f>
        <v/>
      </c>
      <c r="Y29" s="7" t="str">
        <f>IFERROR(IF(V29=$Y$1,'Open 1'!F29,""),"")</f>
        <v/>
      </c>
      <c r="Z29" s="7">
        <f>IFERROR(IF($V29=$Z$1,'Open 1'!F29,""),"")</f>
        <v>917.39300002800007</v>
      </c>
      <c r="AA29" s="7" t="str">
        <f>IFERROR(IF(V29=$AA$1,'Open 1'!F29,""),"")</f>
        <v/>
      </c>
      <c r="AB29" s="3" t="s">
        <v>21</v>
      </c>
      <c r="AC29" s="233"/>
      <c r="AD29" s="64" t="str">
        <f t="shared" si="3"/>
        <v>2nd</v>
      </c>
      <c r="AE29" s="16" t="str">
        <f>IFERROR(INDEX('Open 1'!B:F,MATCH(AG29,'Open 1'!F:F,0),1),"-")</f>
        <v>Shanna Schulz</v>
      </c>
      <c r="AF29" s="16" t="str">
        <f>IFERROR(INDEX('Open 1'!B:F,MATCH(AG29,'Open 1'!F:F,0),2),"-")</f>
        <v>Raisen Expectaions</v>
      </c>
      <c r="AG29" s="4">
        <f t="shared" si="7"/>
        <v>17.301000021</v>
      </c>
      <c r="AH29" s="185">
        <f>IF(AT6&gt;0,AT6,"")</f>
        <v>33.839999999999996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>Melissa Sheppard</v>
      </c>
      <c r="C30" s="19" t="str">
        <f>IFERROR(Draw!C30,"")</f>
        <v>Guys I'm Smokin</v>
      </c>
      <c r="D30" s="54">
        <v>16.687999999999999</v>
      </c>
      <c r="E30" s="92">
        <v>2.9000000000000002E-8</v>
      </c>
      <c r="F30" s="93">
        <f t="shared" si="0"/>
        <v>16.688000028999998</v>
      </c>
      <c r="G30" s="62" t="str">
        <f>IF(A30="yco",VLOOKUP(_xlfn.CONCAT(B30,C30),Youth!S:T,2,FALSE),IF(OR(AND(D30&gt;1,D30&lt;1050),D30="nt",D30="",D30="scratch"),"","Not valid"))</f>
        <v/>
      </c>
      <c r="L30" s="236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7" t="str">
        <f>IF(AH36&lt;=0,"",AH36)</f>
        <v/>
      </c>
      <c r="R30" s="187" t="str">
        <f>IF(M30="Tie",AK37,"")</f>
        <v/>
      </c>
      <c r="S30" s="17" t="e">
        <f t="shared" ca="1" si="1"/>
        <v>#NAME?</v>
      </c>
      <c r="T30" s="93">
        <f t="shared" si="2"/>
        <v>16.687999999999999</v>
      </c>
      <c r="V30" s="3" t="str">
        <f>IFERROR(VLOOKUP('Open 1'!F30,$AC$3:$AD$7,2,TRUE),"")</f>
        <v>3D</v>
      </c>
      <c r="W30" s="7" t="str">
        <f>IFERROR(IF(V30=$W$1,'Open 1'!F30,""),"")</f>
        <v/>
      </c>
      <c r="X30" s="7" t="str">
        <f>IFERROR(IF(V30=$X$1,'Open 1'!F30,""),"")</f>
        <v/>
      </c>
      <c r="Y30" s="7">
        <f>IFERROR(IF(V30=$Y$1,'Open 1'!F30,""),"")</f>
        <v>16.688000028999998</v>
      </c>
      <c r="Z30" s="7" t="str">
        <f>IFERROR(IF($V30=$Z$1,'Open 1'!F30,""),"")</f>
        <v/>
      </c>
      <c r="AA30" s="7" t="str">
        <f>IFERROR(IF(V30=$AA$1,'Open 1'!F30,""),"")</f>
        <v/>
      </c>
      <c r="AB30" s="3" t="s">
        <v>24</v>
      </c>
      <c r="AC30" s="233"/>
      <c r="AD30" s="64" t="str">
        <f t="shared" si="3"/>
        <v>3rd</v>
      </c>
      <c r="AE30" s="16" t="str">
        <f>IFERROR(INDEX('Open 1'!B:F,MATCH(AG30,'Open 1'!F:F,0),1),"-")</f>
        <v>Brooklyn Chapman</v>
      </c>
      <c r="AF30" s="16" t="str">
        <f>IFERROR(INDEX('Open 1'!B:F,MATCH(AG30,'Open 1'!F:F,0),2),"-")</f>
        <v>Tori</v>
      </c>
      <c r="AG30" s="4">
        <f t="shared" si="7"/>
        <v>17.362000024999997</v>
      </c>
      <c r="AH30" s="185">
        <f>IF(AT7&gt;0,AT7,"")</f>
        <v>22.560000000000002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36"/>
      <c r="M31" s="30" t="str">
        <f>IF($J$13&lt;"4","",IF(AD37="Tie","Tie",AD37))</f>
        <v>-</v>
      </c>
      <c r="N31" s="20" t="str">
        <f>IF(M31="","",'Open 1'!AE37)</f>
        <v>-</v>
      </c>
      <c r="O31" s="20" t="str">
        <f>IF(N31="","",'Open 1'!AF37)</f>
        <v>-</v>
      </c>
      <c r="P31" s="41" t="str">
        <f>IF(O31="","",'Open 1'!AG37)</f>
        <v>-</v>
      </c>
      <c r="Q31" s="157" t="str">
        <f>IF(AH37&lt;=0,"",AH37)</f>
        <v/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33"/>
      <c r="AD31" s="64" t="str">
        <f t="shared" si="3"/>
        <v>4th</v>
      </c>
      <c r="AE31" s="16" t="str">
        <f>IFERROR(INDEX('Open 1'!B:F,MATCH(AG31,'Open 1'!F:F,0),1),"-")</f>
        <v>Sara Steiner</v>
      </c>
      <c r="AF31" s="16" t="str">
        <f>IFERROR(INDEX('Open 1'!B:F,MATCH(AG31,'Open 1'!F:F,0),2),"-")</f>
        <v>Smart Frosted Slate</v>
      </c>
      <c r="AG31" s="4">
        <f t="shared" si="7"/>
        <v>17.516000006999999</v>
      </c>
      <c r="AH31" s="185">
        <f>IF(AT8&gt;0,AT8,"")</f>
        <v>11.280000000000001</v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>Amanda Long</v>
      </c>
      <c r="C32" s="19" t="str">
        <f>IFERROR(Draw!C32,"")</f>
        <v>Jazzy</v>
      </c>
      <c r="D32" s="53">
        <v>18.026</v>
      </c>
      <c r="E32" s="92">
        <v>3.1E-8</v>
      </c>
      <c r="F32" s="93">
        <f t="shared" si="0"/>
        <v>18.026000030999999</v>
      </c>
      <c r="G32" s="62" t="str">
        <f>IF(A32="yco",VLOOKUP(_xlfn.CONCAT(B32,C32),Youth!S:T,2,FALSE),IF(OR(AND(D32&gt;1,D32&lt;1050),D32="nt",D32="",D32="scratch"),"","Not valid"))</f>
        <v/>
      </c>
      <c r="L32" s="237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18.026</v>
      </c>
      <c r="V32" s="3" t="str">
        <f>IFERROR(VLOOKUP('Open 1'!F32,$AC$3:$AD$7,2,TRUE),"")</f>
        <v>4D</v>
      </c>
      <c r="W32" s="7" t="str">
        <f>IFERROR(IF(V32=$W$1,'Open 1'!F32,""),"")</f>
        <v/>
      </c>
      <c r="X32" s="7" t="str">
        <f>IFERROR(IF(V32=$X$1,'Open 1'!F32,""),"")</f>
        <v/>
      </c>
      <c r="Y32" s="7" t="str">
        <f>IFERROR(IF(V32=$Y$1,'Open 1'!F32,""),"")</f>
        <v/>
      </c>
      <c r="Z32" s="7">
        <f>IFERROR(IF($V32=$Z$1,'Open 1'!F32,""),"")</f>
        <v>18.026000030999999</v>
      </c>
      <c r="AA32" s="7" t="str">
        <f>IFERROR(IF(V32=$AA$1,'Open 1'!F32,""),"")</f>
        <v/>
      </c>
      <c r="AB32" s="3" t="s">
        <v>26</v>
      </c>
      <c r="AC32" s="233"/>
      <c r="AD32" s="64" t="str">
        <f t="shared" si="3"/>
        <v>5th</v>
      </c>
      <c r="AE32" s="16" t="str">
        <f>IFERROR(INDEX('Open 1'!B:F,MATCH(AG32,'Open 1'!F:F,0),1),"-")</f>
        <v>Monica Ensminger</v>
      </c>
      <c r="AF32" s="16" t="str">
        <f>IFERROR(INDEX('Open 1'!B:F,MATCH(AG32,'Open 1'!F:F,0),2),"-")</f>
        <v>Clyde</v>
      </c>
      <c r="AG32" s="4">
        <f t="shared" si="7"/>
        <v>17.565000035000001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>Maggie Noonan</v>
      </c>
      <c r="C33" s="19" t="str">
        <f>IFERROR(Draw!C33,"")</f>
        <v>Outlaw</v>
      </c>
      <c r="D33" s="52">
        <v>17.28</v>
      </c>
      <c r="E33" s="92">
        <v>3.2000000000000002E-8</v>
      </c>
      <c r="F33" s="93">
        <f t="shared" si="0"/>
        <v>17.280000032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17.28</v>
      </c>
      <c r="V33" s="3" t="str">
        <f>IFERROR(VLOOKUP('Open 1'!F33,$AC$3:$AD$7,2,TRUE),"")</f>
        <v>4D</v>
      </c>
      <c r="W33" s="7" t="str">
        <f>IFERROR(IF(V33=$W$1,'Open 1'!F33,""),"")</f>
        <v/>
      </c>
      <c r="X33" s="7" t="str">
        <f>IFERROR(IF(V33=$X$1,'Open 1'!F33,""),"")</f>
        <v/>
      </c>
      <c r="Y33" s="7" t="str">
        <f>IFERROR(IF(V33=$Y$1,'Open 1'!F33,""),"")</f>
        <v/>
      </c>
      <c r="Z33" s="7">
        <f>IFERROR(IF($V33=$Z$1,'Open 1'!F33,""),"")</f>
        <v>17.280000032</v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6th</v>
      </c>
      <c r="AE33" s="16" t="str">
        <f>IFERROR(INDEX('Open 1'!B:F,MATCH(AG33,'Open 1'!F:F,0),1),"-")</f>
        <v>Amanda Long</v>
      </c>
      <c r="AF33" s="16" t="str">
        <f>IFERROR(INDEX('Open 1'!B:F,MATCH(AG33,'Open 1'!F:F,0),2),"-")</f>
        <v>Jazzy</v>
      </c>
      <c r="AG33" s="4">
        <f t="shared" si="7"/>
        <v>18.026000030999999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 xml:space="preserve">Kaylee Stabe </v>
      </c>
      <c r="C34" s="19" t="str">
        <f>IFERROR(Draw!C34,"")</f>
        <v>Ticket</v>
      </c>
      <c r="D34" s="52">
        <v>926.86699999999996</v>
      </c>
      <c r="E34" s="92">
        <v>3.2999999999999998E-8</v>
      </c>
      <c r="F34" s="93">
        <f t="shared" si="0"/>
        <v>926.86700003299995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926.86699999999996</v>
      </c>
      <c r="V34" s="3" t="str">
        <f>IFERROR(VLOOKUP('Open 1'!F34,$AC$3:$AD$7,2,TRUE),"")</f>
        <v>4D</v>
      </c>
      <c r="W34" s="7" t="str">
        <f>IFERROR(IF(V34=$W$1,'Open 1'!F34,""),"")</f>
        <v/>
      </c>
      <c r="X34" s="7" t="str">
        <f>IFERROR(IF(V34=$X$1,'Open 1'!F34,""),"")</f>
        <v/>
      </c>
      <c r="Y34" s="7" t="str">
        <f>IFERROR(IF(V34=$Y$1,'Open 1'!F34,""),"")</f>
        <v/>
      </c>
      <c r="Z34" s="7">
        <f>IFERROR(IF($V34=$Z$1,'Open 1'!F34,""),"")</f>
        <v>926.86700003299995</v>
      </c>
      <c r="AA34" s="7" t="str">
        <f>IFERROR(IF(V34=$AA$1,'Open 1'!F34,""),"")</f>
        <v/>
      </c>
      <c r="AB34" s="3" t="s">
        <v>20</v>
      </c>
      <c r="AC34" s="233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5" t="str">
        <f>IF(AU5&gt;0,AU5,"")</f>
        <v/>
      </c>
      <c r="AI34">
        <v>1</v>
      </c>
      <c r="AJ34" t="str">
        <f>IF(AG35="-","",(AG35-AG34)&lt;0.00001)</f>
        <v/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>Morgan Maxwell</v>
      </c>
      <c r="C35" s="19" t="str">
        <f>IFERROR(Draw!C35,"")</f>
        <v>French Sugar Fame</v>
      </c>
      <c r="D35" s="52">
        <v>16.759</v>
      </c>
      <c r="E35" s="92">
        <v>3.4E-8</v>
      </c>
      <c r="F35" s="93">
        <f t="shared" si="0"/>
        <v>16.759000034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16.759</v>
      </c>
      <c r="V35" s="3" t="str">
        <f>IFERROR(VLOOKUP('Open 1'!F35,$AC$3:$AD$7,2,TRUE),"")</f>
        <v>3D</v>
      </c>
      <c r="W35" s="7" t="str">
        <f>IFERROR(IF(V35=$W$1,'Open 1'!F35,""),"")</f>
        <v/>
      </c>
      <c r="X35" s="7" t="str">
        <f>IFERROR(IF(V35=$X$1,'Open 1'!F35,""),"")</f>
        <v/>
      </c>
      <c r="Y35" s="7">
        <f>IFERROR(IF(V35=$Y$1,'Open 1'!F35,""),"")</f>
        <v>16.759000034</v>
      </c>
      <c r="Z35" s="7" t="str">
        <f>IFERROR(IF($V35=$Z$1,'Open 1'!F35,""),"")</f>
        <v/>
      </c>
      <c r="AA35" s="7" t="str">
        <f>IFERROR(IF(V35=$AA$1,'Open 1'!F35,""),"")</f>
        <v/>
      </c>
      <c r="AB35" s="3" t="s">
        <v>21</v>
      </c>
      <c r="AC35" s="233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5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>Monica Ensminger</v>
      </c>
      <c r="C36" s="19" t="str">
        <f>IFERROR(Draw!C36,"")</f>
        <v>Clyde</v>
      </c>
      <c r="D36" s="54">
        <v>17.565000000000001</v>
      </c>
      <c r="E36" s="92">
        <v>3.5000000000000002E-8</v>
      </c>
      <c r="F36" s="93">
        <f t="shared" si="0"/>
        <v>17.565000035000001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17.565000000000001</v>
      </c>
      <c r="V36" s="3" t="str">
        <f>IFERROR(VLOOKUP('Open 1'!F36,$AC$3:$AD$7,2,TRUE),"")</f>
        <v>4D</v>
      </c>
      <c r="W36" s="7" t="str">
        <f>IFERROR(IF(V36=$W$1,'Open 1'!F36,""),"")</f>
        <v/>
      </c>
      <c r="X36" s="7" t="str">
        <f>IFERROR(IF(V36=$X$1,'Open 1'!F36,""),"")</f>
        <v/>
      </c>
      <c r="Y36" s="7" t="str">
        <f>IFERROR(IF(V36=$Y$1,'Open 1'!F36,""),"")</f>
        <v/>
      </c>
      <c r="Z36" s="7">
        <f>IFERROR(IF($V36=$Z$1,'Open 1'!F36,""),"")</f>
        <v>17.565000035000001</v>
      </c>
      <c r="AA36" s="7" t="str">
        <f>IFERROR(IF(V36=$AA$1,'Open 1'!F36,""),"")</f>
        <v/>
      </c>
      <c r="AB36" s="3" t="s">
        <v>24</v>
      </c>
      <c r="AC36" s="233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5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33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5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>Alison West</v>
      </c>
      <c r="C38" s="19" t="str">
        <f>IFERROR(Draw!C38,"")</f>
        <v>Dynamic Dynamite</v>
      </c>
      <c r="D38" s="51">
        <v>21.475999999999999</v>
      </c>
      <c r="E38" s="92">
        <v>3.7E-8</v>
      </c>
      <c r="F38" s="93">
        <f t="shared" si="0"/>
        <v>21.476000036999999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21.475999999999999</v>
      </c>
      <c r="V38" s="3" t="str">
        <f>IFERROR(VLOOKUP('Open 1'!F38,$AC$3:$AD$7,2,TRUE),"")</f>
        <v>4D</v>
      </c>
      <c r="W38" s="7" t="str">
        <f>IFERROR(IF(V38=$W$1,'Open 1'!F38,""),"")</f>
        <v/>
      </c>
      <c r="X38" s="7" t="str">
        <f>IFERROR(IF(V38=$X$1,'Open 1'!F38,""),"")</f>
        <v/>
      </c>
      <c r="Y38" s="7" t="str">
        <f>IFERROR(IF(V38=$Y$1,'Open 1'!F38,""),"")</f>
        <v/>
      </c>
      <c r="Z38" s="7">
        <f>IFERROR(IF($V38=$Z$1,'Open 1'!F38,""),"")</f>
        <v>21.476000036999999</v>
      </c>
      <c r="AA38" s="7" t="str">
        <f>IFERROR(IF(V38=$AA$1,'Open 1'!F38,""),"")</f>
        <v/>
      </c>
      <c r="AB38" s="3" t="s">
        <v>26</v>
      </c>
      <c r="AC38" s="238"/>
      <c r="AD38" s="181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>Chelsie Cunningham</v>
      </c>
      <c r="C39" s="19" t="str">
        <f>IFERROR(Draw!C39,"")</f>
        <v>Zeeneth</v>
      </c>
      <c r="D39" s="52">
        <v>15.811</v>
      </c>
      <c r="E39" s="92">
        <v>3.8000000000000003E-8</v>
      </c>
      <c r="F39" s="93">
        <f t="shared" si="0"/>
        <v>15.811000038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15.811</v>
      </c>
      <c r="V39" s="3" t="str">
        <f>IFERROR(VLOOKUP('Open 1'!F39,$AC$3:$AD$7,2,TRUE),"")</f>
        <v>2D</v>
      </c>
      <c r="W39" s="7" t="str">
        <f>IFERROR(IF(V39=$W$1,'Open 1'!F39,""),"")</f>
        <v/>
      </c>
      <c r="X39" s="7">
        <f>IFERROR(IF(V39=$X$1,'Open 1'!F39,""),"")</f>
        <v>15.811000038</v>
      </c>
      <c r="Y39" s="7" t="str">
        <f>IFERROR(IF(V39=$Y$1,'Open 1'!F39,""),"")</f>
        <v/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>
        <f>IF(B40="","",Draw!A40)</f>
        <v>33</v>
      </c>
      <c r="B40" s="19" t="str">
        <f>IFERROR(Draw!B40,"")</f>
        <v>Sami Schumacher</v>
      </c>
      <c r="C40" s="19" t="str">
        <f>IFERROR(Draw!C40,"")</f>
        <v>Ellie</v>
      </c>
      <c r="D40" s="54">
        <v>16.561</v>
      </c>
      <c r="E40" s="92">
        <v>3.8999999999999998E-8</v>
      </c>
      <c r="F40" s="93">
        <f t="shared" si="0"/>
        <v>16.561000039</v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16.561</v>
      </c>
      <c r="V40" s="3" t="str">
        <f>IFERROR(VLOOKUP('Open 1'!F40,$AC$3:$AD$7,2,TRUE),"")</f>
        <v>3D</v>
      </c>
      <c r="W40" s="7" t="str">
        <f>IFERROR(IF(V40=$W$1,'Open 1'!F40,""),"")</f>
        <v/>
      </c>
      <c r="X40" s="7" t="str">
        <f>IFERROR(IF(V40=$X$1,'Open 1'!F40,""),"")</f>
        <v/>
      </c>
      <c r="Y40" s="7">
        <f>IFERROR(IF(V40=$Y$1,'Open 1'!F40,""),"")</f>
        <v>16.561000039</v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>
        <f>IF(B41="","",Draw!A41)</f>
        <v>34</v>
      </c>
      <c r="B41" s="19" t="str">
        <f>IFERROR(Draw!B41,"")</f>
        <v>Stannis Hoffmann</v>
      </c>
      <c r="C41" s="19" t="str">
        <f>IFERROR(Draw!C41,"")</f>
        <v>Frosty Drift of Hempen</v>
      </c>
      <c r="D41" s="52">
        <v>16.058</v>
      </c>
      <c r="E41" s="92">
        <v>4.0000000000000001E-8</v>
      </c>
      <c r="F41" s="93">
        <f t="shared" si="0"/>
        <v>16.05800004</v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16.058</v>
      </c>
      <c r="V41" s="3" t="str">
        <f>IFERROR(VLOOKUP('Open 1'!F41,$AC$3:$AD$7,2,TRUE),"")</f>
        <v>2D</v>
      </c>
      <c r="W41" s="7" t="str">
        <f>IFERROR(IF(V41=$W$1,'Open 1'!F41,""),"")</f>
        <v/>
      </c>
      <c r="X41" s="7">
        <f>IFERROR(IF(V41=$X$1,'Open 1'!F41,""),"")</f>
        <v>16.05800004</v>
      </c>
      <c r="Y41" s="7" t="str">
        <f>IFERROR(IF(V41=$Y$1,'Open 1'!F41,""),"")</f>
        <v/>
      </c>
      <c r="Z41" s="7" t="str">
        <f>IFERROR(IF($V41=$Z$1,'Open 1'!F41,""),"")</f>
        <v/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>
        <f>IF(B42="","",Draw!A42)</f>
        <v>35</v>
      </c>
      <c r="B42" s="19" t="str">
        <f>IFERROR(Draw!B42,"")</f>
        <v>Jordan Matthews</v>
      </c>
      <c r="C42" s="19" t="str">
        <f>IFERROR(Draw!C42,"")</f>
        <v>Houey</v>
      </c>
      <c r="D42" s="53">
        <v>15.728</v>
      </c>
      <c r="E42" s="92">
        <v>4.1000000000000003E-8</v>
      </c>
      <c r="F42" s="93">
        <f t="shared" si="0"/>
        <v>15.728000041</v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15.728</v>
      </c>
      <c r="V42" s="3" t="str">
        <f>IFERROR(VLOOKUP('Open 1'!F42,$AC$3:$AD$7,2,TRUE),"")</f>
        <v>2D</v>
      </c>
      <c r="W42" s="7" t="str">
        <f>IFERROR(IF(V42=$W$1,'Open 1'!F42,""),"")</f>
        <v/>
      </c>
      <c r="X42" s="7">
        <f>IFERROR(IF(V42=$X$1,'Open 1'!F42,""),"")</f>
        <v>15.728000041</v>
      </c>
      <c r="Y42" s="7" t="str">
        <f>IFERROR(IF(V42=$Y$1,'Open 1'!F42,""),"")</f>
        <v/>
      </c>
      <c r="Z42" s="7" t="str">
        <f>IFERROR(IF($V42=$Z$1,'Open 1'!F42,""),"")</f>
        <v/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>
        <f>IF(B44="","",Draw!A44)</f>
        <v>36</v>
      </c>
      <c r="B44" s="19" t="str">
        <f>IFERROR(Draw!B44,"")</f>
        <v>Melissa Maxwell</v>
      </c>
      <c r="C44" s="19" t="str">
        <f>IFERROR(Draw!C44,"")</f>
        <v>Tex</v>
      </c>
      <c r="D44" s="51">
        <v>15.532</v>
      </c>
      <c r="E44" s="92">
        <v>4.3000000000000001E-8</v>
      </c>
      <c r="F44" s="93">
        <f t="shared" si="0"/>
        <v>15.532000043</v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15.532</v>
      </c>
      <c r="V44" s="3" t="str">
        <f>IFERROR(VLOOKUP('Open 1'!F44,$AC$3:$AD$7,2,TRUE),"")</f>
        <v>1D</v>
      </c>
      <c r="W44" s="7">
        <f>IFERROR(IF(V44=$W$1,'Open 1'!F44,""),"")</f>
        <v>15.532000043</v>
      </c>
      <c r="X44" s="7" t="str">
        <f>IFERROR(IF(V44=$X$1,'Open 1'!F44,""),"")</f>
        <v/>
      </c>
      <c r="Y44" s="7" t="str">
        <f>IFERROR(IF(V44=$Y$1,'Open 1'!F44,""),"")</f>
        <v/>
      </c>
      <c r="Z44" s="7" t="str">
        <f>IFERROR(IF($V44=$Z$1,'Open 1'!F44,""),"")</f>
        <v/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>
        <f>IF(B45="","",Draw!A45)</f>
        <v>37</v>
      </c>
      <c r="B45" s="19" t="str">
        <f>IFERROR(Draw!B45,"")</f>
        <v>Tyra Harrington</v>
      </c>
      <c r="C45" s="19" t="str">
        <f>IFERROR(Draw!C45,"")</f>
        <v>Breeze</v>
      </c>
      <c r="D45" s="52">
        <v>15.555999999999999</v>
      </c>
      <c r="E45" s="92">
        <v>4.3999999999999997E-8</v>
      </c>
      <c r="F45" s="93">
        <f t="shared" si="0"/>
        <v>15.556000043999999</v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15.555999999999999</v>
      </c>
      <c r="V45" s="3" t="str">
        <f>IFERROR(VLOOKUP('Open 1'!F45,$AC$3:$AD$7,2,TRUE),"")</f>
        <v>1D</v>
      </c>
      <c r="W45" s="7">
        <f>IFERROR(IF(V45=$W$1,'Open 1'!F45,""),"")</f>
        <v>15.556000043999999</v>
      </c>
      <c r="X45" s="7" t="str">
        <f>IFERROR(IF(V45=$X$1,'Open 1'!F45,""),"")</f>
        <v/>
      </c>
      <c r="Y45" s="7" t="str">
        <f>IFERROR(IF(V45=$Y$1,'Open 1'!F45,""),"")</f>
        <v/>
      </c>
      <c r="Z45" s="7" t="str">
        <f>IFERROR(IF($V45=$Z$1,'Open 1'!F45,""),"")</f>
        <v/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>
        <f>IF(B46="","",Draw!A46)</f>
        <v>38</v>
      </c>
      <c r="B46" s="19" t="str">
        <f>IFERROR(Draw!B46,"")</f>
        <v>Kris Lammers</v>
      </c>
      <c r="C46" s="19" t="str">
        <f>IFERROR(Draw!C46,"")</f>
        <v>Sawyer</v>
      </c>
      <c r="D46" s="52">
        <v>15.8</v>
      </c>
      <c r="E46" s="92">
        <v>4.4999999999999999E-8</v>
      </c>
      <c r="F46" s="93">
        <f t="shared" si="0"/>
        <v>15.800000045000001</v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15.8</v>
      </c>
      <c r="V46" s="3" t="str">
        <f>IFERROR(VLOOKUP('Open 1'!F46,$AC$3:$AD$7,2,TRUE),"")</f>
        <v>2D</v>
      </c>
      <c r="W46" s="7" t="str">
        <f>IFERROR(IF(V46=$W$1,'Open 1'!F46,""),"")</f>
        <v/>
      </c>
      <c r="X46" s="7">
        <f>IFERROR(IF(V46=$X$1,'Open 1'!F46,""),"")</f>
        <v>15.800000045000001</v>
      </c>
      <c r="Y46" s="7" t="str">
        <f>IFERROR(IF(V46=$Y$1,'Open 1'!F46,""),"")</f>
        <v/>
      </c>
      <c r="Z46" s="7" t="str">
        <f>IFERROR(IF($V46=$Z$1,'Open 1'!F46,""),"")</f>
        <v/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>
        <f>IF(B47="","",Draw!A47)</f>
        <v>39</v>
      </c>
      <c r="B47" s="19" t="str">
        <f>IFERROR(Draw!B47,"")</f>
        <v>Barb Preusker</v>
      </c>
      <c r="C47" s="19" t="str">
        <f>IFERROR(Draw!C47,"")</f>
        <v>Playboy</v>
      </c>
      <c r="D47" s="52">
        <v>16.556999999999999</v>
      </c>
      <c r="E47" s="92">
        <v>4.6000000000000002E-8</v>
      </c>
      <c r="F47" s="93">
        <f t="shared" si="0"/>
        <v>16.557000045999999</v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16.556999999999999</v>
      </c>
      <c r="V47" s="3" t="str">
        <f>IFERROR(VLOOKUP('Open 1'!F47,$AC$3:$AD$7,2,TRUE),"")</f>
        <v>3D</v>
      </c>
      <c r="W47" s="7" t="str">
        <f>IFERROR(IF(V47=$W$1,'Open 1'!F47,""),"")</f>
        <v/>
      </c>
      <c r="X47" s="7" t="str">
        <f>IFERROR(IF(V47=$X$1,'Open 1'!F47,""),"")</f>
        <v/>
      </c>
      <c r="Y47" s="7">
        <f>IFERROR(IF(V47=$Y$1,'Open 1'!F47,""),"")</f>
        <v>16.557000045999999</v>
      </c>
      <c r="Z47" s="7" t="str">
        <f>IFERROR(IF($V47=$Z$1,'Open 1'!F47,""),"")</f>
        <v/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>
        <f>IF(B48="","",Draw!A48)</f>
        <v>40</v>
      </c>
      <c r="B48" s="19" t="str">
        <f>IFERROR(Draw!B48,"")</f>
        <v>Lexy Leischner</v>
      </c>
      <c r="C48" s="19" t="str">
        <f>IFERROR(Draw!C48,"")</f>
        <v>Paisley</v>
      </c>
      <c r="D48" s="54">
        <v>16.34</v>
      </c>
      <c r="E48" s="92">
        <v>4.6999999999999997E-8</v>
      </c>
      <c r="F48" s="93">
        <f t="shared" si="0"/>
        <v>16.340000047</v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16.34</v>
      </c>
      <c r="V48" s="3" t="str">
        <f>IFERROR(VLOOKUP('Open 1'!F48,$AC$3:$AD$7,2,TRUE),"")</f>
        <v>3D</v>
      </c>
      <c r="W48" s="7" t="str">
        <f>IFERROR(IF(V48=$W$1,'Open 1'!F48,""),"")</f>
        <v/>
      </c>
      <c r="X48" s="7" t="str">
        <f>IFERROR(IF(V48=$X$1,'Open 1'!F48,""),"")</f>
        <v/>
      </c>
      <c r="Y48" s="7">
        <f>IFERROR(IF(V48=$Y$1,'Open 1'!F48,""),"")</f>
        <v>16.340000047</v>
      </c>
      <c r="Z48" s="7" t="str">
        <f>IFERROR(IF($V48=$Z$1,'Open 1'!F48,""),"")</f>
        <v/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>
        <f>IF(B50="","",Draw!A50)</f>
        <v>41</v>
      </c>
      <c r="B50" s="19" t="str">
        <f>IFERROR(Draw!B50,"")</f>
        <v>Brenda Deters</v>
      </c>
      <c r="C50" s="19" t="str">
        <f>IFERROR(Draw!C50,"")</f>
        <v>Fantastic French Fling</v>
      </c>
      <c r="D50" s="51">
        <v>15.313000000000001</v>
      </c>
      <c r="E50" s="92">
        <v>4.9000000000000002E-8</v>
      </c>
      <c r="F50" s="93">
        <f t="shared" si="0"/>
        <v>15.313000049000001</v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15.313000000000001</v>
      </c>
      <c r="V50" s="3" t="str">
        <f>IFERROR(VLOOKUP('Open 1'!F50,$AC$3:$AD$7,2,TRUE),"")</f>
        <v>1D</v>
      </c>
      <c r="W50" s="7">
        <f>IFERROR(IF(V50=$W$1,'Open 1'!F50,""),"")</f>
        <v>15.313000049000001</v>
      </c>
      <c r="X50" s="7" t="str">
        <f>IFERROR(IF(V50=$X$1,'Open 1'!F50,""),"")</f>
        <v/>
      </c>
      <c r="Y50" s="7" t="str">
        <f>IFERROR(IF(V50=$Y$1,'Open 1'!F50,""),"")</f>
        <v/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>
        <f>IF(B51="","",Draw!A51)</f>
        <v>42</v>
      </c>
      <c r="B51" s="19" t="str">
        <f>IFERROR(Draw!B51,"")</f>
        <v>Sydney Cunningham</v>
      </c>
      <c r="C51" s="19" t="str">
        <f>IFERROR(Draw!C51,"")</f>
        <v>Deans Treasure</v>
      </c>
      <c r="D51" s="52">
        <v>15.231999999999999</v>
      </c>
      <c r="E51" s="92">
        <v>4.9999999999999998E-8</v>
      </c>
      <c r="F51" s="93">
        <f t="shared" si="0"/>
        <v>15.23200005</v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15.231999999999999</v>
      </c>
      <c r="V51" s="3" t="str">
        <f>IFERROR(VLOOKUP('Open 1'!F51,$AC$3:$AD$7,2,TRUE),"")</f>
        <v>1D</v>
      </c>
      <c r="W51" s="7">
        <f>IFERROR(IF(V51=$W$1,'Open 1'!F51,""),"")</f>
        <v>15.23200005</v>
      </c>
      <c r="X51" s="7" t="str">
        <f>IFERROR(IF(V51=$X$1,'Open 1'!F51,""),"")</f>
        <v/>
      </c>
      <c r="Y51" s="7" t="str">
        <f>IFERROR(IF(V51=$Y$1,'Open 1'!F51,""),"")</f>
        <v/>
      </c>
      <c r="Z51" s="7" t="str">
        <f>IFERROR(IF($V51=$Z$1,'Open 1'!F51,""),"")</f>
        <v/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>
        <f>IF(B52="","",Draw!A52)</f>
        <v>43</v>
      </c>
      <c r="B52" s="19" t="str">
        <f>IFERROR(Draw!B52,"")</f>
        <v>Rochele Chapman</v>
      </c>
      <c r="C52" s="19" t="str">
        <f>IFERROR(Draw!C52,"")</f>
        <v>Fancy</v>
      </c>
      <c r="D52" s="52">
        <v>18.366</v>
      </c>
      <c r="E52" s="92">
        <v>5.1E-8</v>
      </c>
      <c r="F52" s="93">
        <f t="shared" si="0"/>
        <v>18.366000051</v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18.366</v>
      </c>
      <c r="V52" s="3" t="str">
        <f>IFERROR(VLOOKUP('Open 1'!F52,$AC$3:$AD$7,2,TRUE),"")</f>
        <v>4D</v>
      </c>
      <c r="W52" s="7" t="str">
        <f>IFERROR(IF(V52=$W$1,'Open 1'!F52,""),"")</f>
        <v/>
      </c>
      <c r="X52" s="7" t="str">
        <f>IFERROR(IF(V52=$X$1,'Open 1'!F52,""),"")</f>
        <v/>
      </c>
      <c r="Y52" s="7" t="str">
        <f>IFERROR(IF(V52=$Y$1,'Open 1'!F52,""),"")</f>
        <v/>
      </c>
      <c r="Z52" s="7">
        <f>IFERROR(IF($V52=$Z$1,'Open 1'!F52,""),"")</f>
        <v>18.366000051</v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>
        <f>IF(B53="","",Draw!A53)</f>
        <v>44</v>
      </c>
      <c r="B53" s="19" t="str">
        <f>IFERROR(Draw!B53,"")</f>
        <v>Sandy Highland</v>
      </c>
      <c r="C53" s="19" t="str">
        <f>IFERROR(Draw!C53,"")</f>
        <v>Savvy</v>
      </c>
      <c r="D53" s="52">
        <v>15.544</v>
      </c>
      <c r="E53" s="92">
        <v>5.2000000000000002E-8</v>
      </c>
      <c r="F53" s="93">
        <f t="shared" si="0"/>
        <v>15.544000052000001</v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15.544</v>
      </c>
      <c r="V53" s="3" t="str">
        <f>IFERROR(VLOOKUP('Open 1'!F53,$AC$3:$AD$7,2,TRUE),"")</f>
        <v>1D</v>
      </c>
      <c r="W53" s="7">
        <f>IFERROR(IF(V53=$W$1,'Open 1'!F53,""),"")</f>
        <v>15.544000052000001</v>
      </c>
      <c r="X53" s="7" t="str">
        <f>IFERROR(IF(V53=$X$1,'Open 1'!F53,""),"")</f>
        <v/>
      </c>
      <c r="Y53" s="7" t="str">
        <f>IFERROR(IF(V53=$Y$1,'Open 1'!F53,""),"")</f>
        <v/>
      </c>
      <c r="Z53" s="7" t="str">
        <f>IFERROR(IF($V53=$Z$1,'Open 1'!F53,""),"")</f>
        <v/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>
        <f>IF(B54="","",Draw!A54)</f>
        <v>45</v>
      </c>
      <c r="B54" s="19" t="str">
        <f>IFERROR(Draw!B54,"")</f>
        <v>Chelsie Cunningham</v>
      </c>
      <c r="C54" s="19" t="str">
        <f>IFERROR(Draw!C54,"")</f>
        <v>Buck</v>
      </c>
      <c r="D54" s="54">
        <v>15.21</v>
      </c>
      <c r="E54" s="92">
        <v>5.2999999999999998E-8</v>
      </c>
      <c r="F54" s="93">
        <f t="shared" si="0"/>
        <v>15.210000053000002</v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15.21</v>
      </c>
      <c r="V54" s="3" t="str">
        <f>IFERROR(VLOOKUP('Open 1'!F54,$AC$3:$AD$7,2,TRUE),"")</f>
        <v>1D</v>
      </c>
      <c r="W54" s="7">
        <f>IFERROR(IF(V54=$W$1,'Open 1'!F54,""),"")</f>
        <v>15.210000053000002</v>
      </c>
      <c r="X54" s="7" t="str">
        <f>IFERROR(IF(V54=$X$1,'Open 1'!F54,""),"")</f>
        <v/>
      </c>
      <c r="Y54" s="7" t="str">
        <f>IFERROR(IF(V54=$Y$1,'Open 1'!F54,""),"")</f>
        <v/>
      </c>
      <c r="Z54" s="7" t="str">
        <f>IFERROR(IF($V54=$Z$1,'Open 1'!F54,""),"")</f>
        <v/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>
        <f>IF(B56="","",Draw!A56)</f>
        <v>46</v>
      </c>
      <c r="B56" s="19" t="str">
        <f>IFERROR(Draw!B56,"")</f>
        <v>Mike Boomgarden</v>
      </c>
      <c r="C56" s="19" t="str">
        <f>IFERROR(Draw!C56,"")</f>
        <v>Striker</v>
      </c>
      <c r="D56" s="53">
        <v>917.36699999999996</v>
      </c>
      <c r="E56" s="92">
        <v>5.5000000000000003E-8</v>
      </c>
      <c r="F56" s="93">
        <f t="shared" si="0"/>
        <v>917.36700005499995</v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917.36699999999996</v>
      </c>
      <c r="V56" s="3" t="str">
        <f>IFERROR(VLOOKUP('Open 1'!F56,$AC$3:$AD$7,2,TRUE),"")</f>
        <v>4D</v>
      </c>
      <c r="W56" s="7" t="str">
        <f>IFERROR(IF(V56=$W$1,'Open 1'!F56,""),"")</f>
        <v/>
      </c>
      <c r="X56" s="7" t="str">
        <f>IFERROR(IF(V56=$X$1,'Open 1'!F56,""),"")</f>
        <v/>
      </c>
      <c r="Y56" s="7" t="str">
        <f>IFERROR(IF(V56=$Y$1,'Open 1'!F56,""),"")</f>
        <v/>
      </c>
      <c r="Z56" s="7">
        <f>IFERROR(IF($V56=$Z$1,'Open 1'!F56,""),"")</f>
        <v>917.36700005499995</v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>
        <f>IF(B57="","",Draw!A57)</f>
        <v>47</v>
      </c>
      <c r="B57" s="19" t="str">
        <f>IFERROR(Draw!B57,"")</f>
        <v>Shari Kennedy</v>
      </c>
      <c r="C57" s="19" t="str">
        <f>IFERROR(Draw!C57,"")</f>
        <v>Martini</v>
      </c>
      <c r="D57" s="52">
        <v>20.527000000000001</v>
      </c>
      <c r="E57" s="92">
        <v>5.5999999999999999E-8</v>
      </c>
      <c r="F57" s="93">
        <f t="shared" si="0"/>
        <v>20.527000056000002</v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20.527000000000001</v>
      </c>
      <c r="V57" s="3" t="str">
        <f>IFERROR(VLOOKUP('Open 1'!F57,$AC$3:$AD$7,2,TRUE),"")</f>
        <v>4D</v>
      </c>
      <c r="W57" s="7" t="str">
        <f>IFERROR(IF(V57=$W$1,'Open 1'!F57,""),"")</f>
        <v/>
      </c>
      <c r="X57" s="7" t="str">
        <f>IFERROR(IF(V57=$X$1,'Open 1'!F57,""),"")</f>
        <v/>
      </c>
      <c r="Y57" s="7" t="str">
        <f>IFERROR(IF(V57=$Y$1,'Open 1'!F57,""),"")</f>
        <v/>
      </c>
      <c r="Z57" s="7">
        <f>IFERROR(IF($V57=$Z$1,'Open 1'!F57,""),"")</f>
        <v>20.527000056000002</v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 t="str">
        <f>IF(B58="","",Draw!A58)</f>
        <v/>
      </c>
      <c r="B58" s="19" t="str">
        <f>IFERROR(Draw!B58,"")</f>
        <v/>
      </c>
      <c r="C58" s="19" t="str">
        <f>IFERROR(Draw!C58,"")</f>
        <v/>
      </c>
      <c r="D58" s="51"/>
      <c r="E58" s="92">
        <v>5.7000000000000001E-8</v>
      </c>
      <c r="F58" s="93" t="str">
        <f t="shared" si="0"/>
        <v/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IFERROR(VLOOKUP('Open 1'!F58,$AC$3:$AD$7,2,TRUE),"")</f>
        <v/>
      </c>
      <c r="W58" s="7" t="str">
        <f>IFERROR(IF(V58=$W$1,'Open 1'!F58,""),"")</f>
        <v/>
      </c>
      <c r="X58" s="7" t="str">
        <f>IFERROR(IF(V58=$X$1,'Open 1'!F58,""),"")</f>
        <v/>
      </c>
      <c r="Y58" s="7" t="str">
        <f>IFERROR(IF(V58=$Y$1,'Open 1'!F58,""),"")</f>
        <v/>
      </c>
      <c r="Z58" s="7" t="str">
        <f>IFERROR(IF($V58=$Z$1,'Open 1'!F58,""),"")</f>
        <v/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 t="str">
        <f>IF(B59="","",Draw!A59)</f>
        <v/>
      </c>
      <c r="B59" s="19" t="str">
        <f>IFERROR(Draw!B59,"")</f>
        <v/>
      </c>
      <c r="C59" s="19" t="str">
        <f>IFERROR(Draw!C59,"")</f>
        <v/>
      </c>
      <c r="D59" s="52"/>
      <c r="E59" s="92">
        <v>5.8000000000000003E-8</v>
      </c>
      <c r="F59" s="93" t="str">
        <f t="shared" si="0"/>
        <v/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IFERROR(VLOOKUP('Open 1'!F59,$AC$3:$AD$7,2,TRUE),"")</f>
        <v/>
      </c>
      <c r="W59" s="7" t="str">
        <f>IFERROR(IF(V59=$W$1,'Open 1'!F59,""),"")</f>
        <v/>
      </c>
      <c r="X59" s="7" t="str">
        <f>IFERROR(IF(V59=$X$1,'Open 1'!F59,""),"")</f>
        <v/>
      </c>
      <c r="Y59" s="7" t="str">
        <f>IFERROR(IF(V59=$Y$1,'Open 1'!F59,""),"")</f>
        <v/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 t="str">
        <f>IF(B60="","",Draw!A60)</f>
        <v/>
      </c>
      <c r="B60" s="19" t="str">
        <f>IFERROR(Draw!B60,"")</f>
        <v/>
      </c>
      <c r="C60" s="19" t="str">
        <f>IFERROR(Draw!C60,"")</f>
        <v/>
      </c>
      <c r="D60" s="54"/>
      <c r="E60" s="92">
        <v>5.8999999999999999E-8</v>
      </c>
      <c r="F60" s="93" t="str">
        <f t="shared" si="0"/>
        <v/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IFERROR(VLOOKUP('Open 1'!F60,$AC$3:$AD$7,2,TRUE),"")</f>
        <v/>
      </c>
      <c r="W60" s="7" t="str">
        <f>IFERROR(IF(V60=$W$1,'Open 1'!F60,""),"")</f>
        <v/>
      </c>
      <c r="X60" s="7" t="str">
        <f>IFERROR(IF(V60=$X$1,'Open 1'!F60,""),"")</f>
        <v/>
      </c>
      <c r="Y60" s="7" t="str">
        <f>IFERROR(IF(V60=$Y$1,'Open 1'!F60,""),"")</f>
        <v/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 t="str">
        <f>IF(B62="","",Draw!A62)</f>
        <v/>
      </c>
      <c r="B62" s="19" t="str">
        <f>IFERROR(Draw!B62,"")</f>
        <v/>
      </c>
      <c r="C62" s="19" t="str">
        <f>IFERROR(Draw!C62,"")</f>
        <v/>
      </c>
      <c r="D62" s="51"/>
      <c r="E62" s="92">
        <v>6.1000000000000004E-8</v>
      </c>
      <c r="F62" s="93" t="str">
        <f t="shared" si="0"/>
        <v/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IFERROR(VLOOKUP('Open 1'!F62,$AC$3:$AD$7,2,TRUE),"")</f>
        <v/>
      </c>
      <c r="W62" s="7" t="str">
        <f>IFERROR(IF(V62=$W$1,'Open 1'!F62,""),"")</f>
        <v/>
      </c>
      <c r="X62" s="7" t="str">
        <f>IFERROR(IF(V62=$X$1,'Open 1'!F62,""),"")</f>
        <v/>
      </c>
      <c r="Y62" s="7" t="str">
        <f>IFERROR(IF(V62=$Y$1,'Open 1'!F62,""),"")</f>
        <v/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 t="str">
        <f>IF(B63="","",Draw!A63)</f>
        <v/>
      </c>
      <c r="B63" s="19" t="str">
        <f>IFERROR(Draw!B63,"")</f>
        <v/>
      </c>
      <c r="C63" s="19" t="str">
        <f>IFERROR(Draw!C63,"")</f>
        <v/>
      </c>
      <c r="D63" s="52"/>
      <c r="E63" s="92">
        <v>6.1999999999999999E-8</v>
      </c>
      <c r="F63" s="93" t="str">
        <f t="shared" si="0"/>
        <v/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IFERROR(VLOOKUP('Open 1'!F63,$AC$3:$AD$7,2,TRUE),"")</f>
        <v/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 t="str">
        <f>IFERROR(IF($V63=$Z$1,'Open 1'!F63,""),"")</f>
        <v/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 t="str">
        <f>IF(B64="","",Draw!A64)</f>
        <v/>
      </c>
      <c r="B64" s="19" t="str">
        <f>IFERROR(Draw!B64,"")</f>
        <v/>
      </c>
      <c r="C64" s="19" t="str">
        <f>IFERROR(Draw!C64,"")</f>
        <v/>
      </c>
      <c r="D64" s="52"/>
      <c r="E64" s="92">
        <v>6.2999999999999995E-8</v>
      </c>
      <c r="F64" s="93" t="str">
        <f t="shared" si="0"/>
        <v/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IFERROR(VLOOKUP('Open 1'!F64,$AC$3:$AD$7,2,TRUE),"")</f>
        <v/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 t="str">
        <f>IFERROR(IF($V64=$Z$1,'Open 1'!F64,""),"")</f>
        <v/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 t="str">
        <f>IF(B65="","",Draw!A65)</f>
        <v/>
      </c>
      <c r="B65" s="19" t="str">
        <f>IFERROR(Draw!B65,"")</f>
        <v/>
      </c>
      <c r="C65" s="19" t="str">
        <f>IFERROR(Draw!C65,"")</f>
        <v/>
      </c>
      <c r="D65" s="52"/>
      <c r="E65" s="92">
        <v>6.4000000000000004E-8</v>
      </c>
      <c r="F65" s="93" t="str">
        <f t="shared" si="0"/>
        <v/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IFERROR(VLOOKUP('Open 1'!F65,$AC$3:$AD$7,2,TRUE),"")</f>
        <v/>
      </c>
      <c r="W65" s="7" t="str">
        <f>IFERROR(IF(V65=$W$1,'Open 1'!F65,""),"")</f>
        <v/>
      </c>
      <c r="X65" s="7" t="str">
        <f>IFERROR(IF(V65=$X$1,'Open 1'!F65,""),"")</f>
        <v/>
      </c>
      <c r="Y65" s="7" t="str">
        <f>IFERROR(IF(V65=$Y$1,'Open 1'!F65,""),"")</f>
        <v/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 t="str">
        <f>IF(B66="","",Draw!A66)</f>
        <v/>
      </c>
      <c r="B66" s="19" t="str">
        <f>IFERROR(Draw!B66,"")</f>
        <v/>
      </c>
      <c r="C66" s="19" t="str">
        <f>IFERROR(Draw!C66,"")</f>
        <v/>
      </c>
      <c r="D66" s="53"/>
      <c r="E66" s="92">
        <v>6.5E-8</v>
      </c>
      <c r="F66" s="93" t="str">
        <f t="shared" si="0"/>
        <v/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IFERROR(VLOOKUP('Open 1'!F66,$AC$3:$AD$7,2,TRUE),"")</f>
        <v/>
      </c>
      <c r="W66" s="7" t="str">
        <f>IFERROR(IF(V66=$W$1,'Open 1'!F66,""),"")</f>
        <v/>
      </c>
      <c r="X66" s="7" t="str">
        <f>IFERROR(IF(V66=$X$1,'Open 1'!F66,""),"")</f>
        <v/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 t="str">
        <f>IF(B68="","",Draw!A68)</f>
        <v/>
      </c>
      <c r="B68" s="19" t="str">
        <f>IFERROR(Draw!B68,"")</f>
        <v/>
      </c>
      <c r="C68" s="19" t="str">
        <f>IFERROR(Draw!C68,"")</f>
        <v/>
      </c>
      <c r="D68" s="51"/>
      <c r="E68" s="92">
        <v>6.7000000000000004E-8</v>
      </c>
      <c r="F68" s="93" t="str">
        <f t="shared" si="9"/>
        <v/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0</v>
      </c>
      <c r="V68" s="3" t="str">
        <f>IFERROR(VLOOKUP('Open 1'!F68,$AC$3:$AD$7,2,TRUE),"")</f>
        <v/>
      </c>
      <c r="W68" s="7" t="str">
        <f>IFERROR(IF(V68=$W$1,'Open 1'!F68,""),"")</f>
        <v/>
      </c>
      <c r="X68" s="7" t="str">
        <f>IFERROR(IF(V68=$X$1,'Open 1'!F68,""),"")</f>
        <v/>
      </c>
      <c r="Y68" s="7" t="str">
        <f>IFERROR(IF(V68=$Y$1,'Open 1'!F68,""),"")</f>
        <v/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 t="str">
        <f>IF(B69="","",Draw!A69)</f>
        <v/>
      </c>
      <c r="B69" s="19" t="str">
        <f>IFERROR(Draw!B69,"")</f>
        <v/>
      </c>
      <c r="C69" s="19" t="str">
        <f>IFERROR(Draw!C69,"")</f>
        <v/>
      </c>
      <c r="D69" s="52"/>
      <c r="E69" s="92">
        <v>6.8E-8</v>
      </c>
      <c r="F69" s="93" t="str">
        <f t="shared" si="9"/>
        <v/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0</v>
      </c>
      <c r="V69" s="3" t="str">
        <f>IFERROR(VLOOKUP('Open 1'!F69,$AC$3:$AD$7,2,TRUE),"")</f>
        <v/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 t="str">
        <f>IF(B70="","",Draw!A70)</f>
        <v/>
      </c>
      <c r="B70" s="19" t="str">
        <f>IFERROR(Draw!B70,"")</f>
        <v/>
      </c>
      <c r="C70" s="19" t="str">
        <f>IFERROR(Draw!C70,"")</f>
        <v/>
      </c>
      <c r="D70" s="52"/>
      <c r="E70" s="92">
        <v>6.8999999999999996E-8</v>
      </c>
      <c r="F70" s="93" t="str">
        <f t="shared" si="9"/>
        <v/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0</v>
      </c>
      <c r="V70" s="3" t="str">
        <f>IFERROR(VLOOKUP('Open 1'!F70,$AC$3:$AD$7,2,TRUE),"")</f>
        <v/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 t="str">
        <f>IFERROR(IF($V70=$Z$1,'Open 1'!F70,""),"")</f>
        <v/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 t="str">
        <f>IF(B71="","",Draw!A71)</f>
        <v/>
      </c>
      <c r="B71" s="19" t="str">
        <f>IFERROR(Draw!B71,"")</f>
        <v/>
      </c>
      <c r="C71" s="19" t="str">
        <f>IFERROR(Draw!C71,"")</f>
        <v/>
      </c>
      <c r="D71" s="52"/>
      <c r="E71" s="92">
        <v>7.0000000000000005E-8</v>
      </c>
      <c r="F71" s="93" t="str">
        <f t="shared" si="9"/>
        <v/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0</v>
      </c>
      <c r="V71" s="3" t="str">
        <f>IFERROR(VLOOKUP('Open 1'!F71,$AC$3:$AD$7,2,TRUE),"")</f>
        <v/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 t="str">
        <f>IF(B72="","",Draw!A72)</f>
        <v/>
      </c>
      <c r="B72" s="19" t="str">
        <f>IFERROR(Draw!B72,"")</f>
        <v/>
      </c>
      <c r="C72" s="19" t="str">
        <f>IFERROR(Draw!C72,"")</f>
        <v/>
      </c>
      <c r="D72" s="54"/>
      <c r="E72" s="92">
        <v>7.1E-8</v>
      </c>
      <c r="F72" s="93" t="str">
        <f t="shared" si="9"/>
        <v/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0</v>
      </c>
      <c r="V72" s="3" t="str">
        <f>IFERROR(VLOOKUP('Open 1'!F72,$AC$3:$AD$7,2,TRUE),"")</f>
        <v/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9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9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9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9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9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3"/>
      <c r="E80" s="92">
        <v>7.9000000000000006E-8</v>
      </c>
      <c r="F80" s="93" t="str">
        <f t="shared" si="9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9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9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selectLockedCells="1"/>
  <mergeCells count="17"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  <mergeCell ref="H3:I3"/>
    <mergeCell ref="L4:L8"/>
    <mergeCell ref="L10:L14"/>
    <mergeCell ref="AC10:AC14"/>
    <mergeCell ref="AL11:AN11"/>
    <mergeCell ref="AL12:AN12"/>
    <mergeCell ref="AL13:AN13"/>
    <mergeCell ref="H11:I11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workbookViewId="0">
      <pane ySplit="1" topLeftCell="A2" activePane="bottomLeft" state="frozen"/>
      <selection pane="bottomLeft" activeCell="K48" sqref="K48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45</v>
      </c>
      <c r="B2" s="84" t="str">
        <f>IFERROR(IF(INDEX('Open 1'!$A:$F,MATCH('Open 1 Results'!$E2,'Open 1'!$F:$F,0),2)&gt;0,INDEX('Open 1'!$A:$F,MATCH('Open 1 Results'!$E2,'Open 1'!$F:$F,0),2),""),"")</f>
        <v>Chelsie Cunningham</v>
      </c>
      <c r="C2" s="84" t="str">
        <f>IFERROR(IF(INDEX('Open 1'!$A:$F,MATCH('Open 1 Results'!$E2,'Open 1'!$F:$F,0),3)&gt;0,INDEX('Open 1'!$A:$F,MATCH('Open 1 Results'!$E2,'Open 1'!$F:$F,0),3),""),"")</f>
        <v>Buck</v>
      </c>
      <c r="D2" s="85">
        <f>IFERROR(IF(AND(SMALL('Open 1'!F:F,L2)&gt;1000,SMALL('Open 1'!F:F,L2)&lt;3000),"nt",IF(SMALL('Open 1'!F:F,L2)&gt;3000,"",SMALL('Open 1'!F:F,L2))),"")</f>
        <v>15.210000053000002</v>
      </c>
      <c r="E2" s="115">
        <f>IF(D2="nt",IFERROR(SMALL('Open 1'!F:F,L2),""),IF(D2&gt;3000,"",IFERROR(SMALL('Open 1'!F:F,L2),"")))</f>
        <v>15.210000053000002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42</v>
      </c>
      <c r="B3" s="84" t="str">
        <f>IFERROR(IF(INDEX('Open 1'!$A:$F,MATCH('Open 1 Results'!$E3,'Open 1'!$F:$F,0),2)&gt;0,INDEX('Open 1'!$A:$F,MATCH('Open 1 Results'!$E3,'Open 1'!$F:$F,0),2),""),"")</f>
        <v>Sydney Cunningham</v>
      </c>
      <c r="C3" s="84" t="str">
        <f>IFERROR(IF(INDEX('Open 1'!$A:$F,MATCH('Open 1 Results'!$E3,'Open 1'!$F:$F,0),3)&gt;0,INDEX('Open 1'!$A:$F,MATCH('Open 1 Results'!$E3,'Open 1'!$F:$F,0),3),""),"")</f>
        <v>Deans Treasure</v>
      </c>
      <c r="D3" s="85">
        <f>IFERROR(IF(AND(SMALL('Open 1'!F:F,L3)&gt;1000,SMALL('Open 1'!F:F,L3)&lt;3000),"nt",IF(SMALL('Open 1'!F:F,L3)&gt;3000,"",SMALL('Open 1'!F:F,L3))),"")</f>
        <v>15.23200005</v>
      </c>
      <c r="E3" s="115">
        <f>IF(D3="nt",IFERROR(SMALL('Open 1'!F:F,L3),""),IF(D3&gt;3000,"",IFERROR(SMALL('Open 1'!F:F,L3),"")))</f>
        <v>15.23200005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15.210000053000002</v>
      </c>
      <c r="I3" s="24" t="s">
        <v>3</v>
      </c>
      <c r="J3" s="121"/>
      <c r="K3" s="121"/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2</v>
      </c>
      <c r="B4" s="84" t="str">
        <f>IFERROR(IF(INDEX('Open 1'!$A:$F,MATCH('Open 1 Results'!$E4,'Open 1'!$F:$F,0),2)&gt;0,INDEX('Open 1'!$A:$F,MATCH('Open 1 Results'!$E4,'Open 1'!$F:$F,0),2),""),"")</f>
        <v>Hillery Yager</v>
      </c>
      <c r="C4" s="84" t="str">
        <f>IFERROR(IF(INDEX('Open 1'!$A:$F,MATCH('Open 1 Results'!$E4,'Open 1'!$F:$F,0),3)&gt;0,INDEX('Open 1'!$A:$F,MATCH('Open 1 Results'!$E4,'Open 1'!$F:$F,0),3),""),"")</f>
        <v>TC Frosted Cinnamon</v>
      </c>
      <c r="D4" s="85">
        <f>IFERROR(IF(AND(SMALL('Open 1'!F:F,L4)&gt;1000,SMALL('Open 1'!F:F,L4)&lt;3000),"nt",IF(SMALL('Open 1'!F:F,L4)&gt;3000,"",SMALL('Open 1'!F:F,L4))),"")</f>
        <v>15.286000002</v>
      </c>
      <c r="E4" s="115">
        <f>IF(D4="nt",IFERROR(SMALL('Open 1'!F:F,L4),""),IF(D4&gt;3000,"",IFERROR(SMALL('Open 1'!F:F,L4),"")))</f>
        <v>15.286000002</v>
      </c>
      <c r="F4" s="86" t="str">
        <f t="shared" si="0"/>
        <v>1D</v>
      </c>
      <c r="G4" s="91" t="str">
        <f t="shared" si="1"/>
        <v/>
      </c>
      <c r="H4" s="62">
        <f>'Open 1'!P10</f>
        <v>15.728000041</v>
      </c>
      <c r="I4" s="87" t="s">
        <v>4</v>
      </c>
      <c r="J4" s="163">
        <v>5</v>
      </c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41</v>
      </c>
      <c r="B5" s="84" t="str">
        <f>IFERROR(IF(INDEX('Open 1'!$A:$F,MATCH('Open 1 Results'!$E5,'Open 1'!$F:$F,0),2)&gt;0,INDEX('Open 1'!$A:$F,MATCH('Open 1 Results'!$E5,'Open 1'!$F:$F,0),2),""),"")</f>
        <v>Brenda Deters</v>
      </c>
      <c r="C5" s="84" t="str">
        <f>IFERROR(IF(INDEX('Open 1'!$A:$F,MATCH('Open 1 Results'!$E5,'Open 1'!$F:$F,0),3)&gt;0,INDEX('Open 1'!$A:$F,MATCH('Open 1 Results'!$E5,'Open 1'!$F:$F,0),3),""),"")</f>
        <v>Fantastic French Fling</v>
      </c>
      <c r="D5" s="85">
        <f>IFERROR(IF(AND(SMALL('Open 1'!F:F,L5)&gt;1000,SMALL('Open 1'!F:F,L5)&lt;3000),"nt",IF(SMALL('Open 1'!F:F,L5)&gt;3000,"",SMALL('Open 1'!F:F,L5))),"")</f>
        <v>15.313000049000001</v>
      </c>
      <c r="E5" s="115">
        <f>IF(D5="nt",IFERROR(SMALL('Open 1'!F:F,L5),""),IF(D5&gt;3000,"",IFERROR(SMALL('Open 1'!F:F,L5),"")))</f>
        <v>15.313000049000001</v>
      </c>
      <c r="F5" s="86" t="str">
        <f t="shared" si="0"/>
        <v>1D</v>
      </c>
      <c r="G5" s="91" t="str">
        <f t="shared" si="1"/>
        <v/>
      </c>
      <c r="H5" s="62">
        <f>'Open 1'!P16</f>
        <v>16.237000002999999</v>
      </c>
      <c r="I5" s="87" t="s">
        <v>5</v>
      </c>
      <c r="J5" s="163">
        <v>4</v>
      </c>
      <c r="K5" s="122"/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36</v>
      </c>
      <c r="B6" s="84" t="str">
        <f>IFERROR(IF(INDEX('Open 1'!$A:$F,MATCH('Open 1 Results'!$E6,'Open 1'!$F:$F,0),2)&gt;0,INDEX('Open 1'!$A:$F,MATCH('Open 1 Results'!$E6,'Open 1'!$F:$F,0),2),""),"")</f>
        <v>Melissa Maxwell</v>
      </c>
      <c r="C6" s="84" t="str">
        <f>IFERROR(IF(INDEX('Open 1'!$A:$F,MATCH('Open 1 Results'!$E6,'Open 1'!$F:$F,0),3)&gt;0,INDEX('Open 1'!$A:$F,MATCH('Open 1 Results'!$E6,'Open 1'!$F:$F,0),3),""),"")</f>
        <v>Tex</v>
      </c>
      <c r="D6" s="85">
        <f>IFERROR(IF(AND(SMALL('Open 1'!F:F,L6)&gt;1000,SMALL('Open 1'!F:F,L6)&lt;3000),"nt",IF(SMALL('Open 1'!F:F,L6)&gt;3000,"",SMALL('Open 1'!F:F,L6))),"")</f>
        <v>15.532000043</v>
      </c>
      <c r="E6" s="115">
        <f>IF(D6="nt",IFERROR(SMALL('Open 1'!F:F,L6),""),IF(D6&gt;3000,"",IFERROR(SMALL('Open 1'!F:F,L6),"")))</f>
        <v>15.532000043</v>
      </c>
      <c r="F6" s="86" t="str">
        <f t="shared" si="0"/>
        <v>1D</v>
      </c>
      <c r="G6" s="91" t="str">
        <f t="shared" si="1"/>
        <v/>
      </c>
      <c r="H6" s="62">
        <f>'Open 1'!P22</f>
        <v>17.280000032</v>
      </c>
      <c r="I6" s="87" t="s">
        <v>6</v>
      </c>
      <c r="J6" s="163">
        <v>3</v>
      </c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44</v>
      </c>
      <c r="B7" s="84" t="str">
        <f>IFERROR(IF(INDEX('Open 1'!$A:$F,MATCH('Open 1 Results'!$E7,'Open 1'!$F:$F,0),2)&gt;0,INDEX('Open 1'!$A:$F,MATCH('Open 1 Results'!$E7,'Open 1'!$F:$F,0),2),""),"")</f>
        <v>Sandy Highland</v>
      </c>
      <c r="C7" s="84" t="str">
        <f>IFERROR(IF(INDEX('Open 1'!$A:$F,MATCH('Open 1 Results'!$E7,'Open 1'!$F:$F,0),3)&gt;0,INDEX('Open 1'!$A:$F,MATCH('Open 1 Results'!$E7,'Open 1'!$F:$F,0),3),""),"")</f>
        <v>Savvy</v>
      </c>
      <c r="D7" s="85">
        <f>IFERROR(IF(AND(SMALL('Open 1'!F:F,L7)&gt;1000,SMALL('Open 1'!F:F,L7)&lt;3000),"nt",IF(SMALL('Open 1'!F:F,L7)&gt;3000,"",SMALL('Open 1'!F:F,L7))),"")</f>
        <v>15.544000052000001</v>
      </c>
      <c r="E7" s="115">
        <f>IF(D7="nt",IFERROR(SMALL('Open 1'!F:F,L7),""),IF(D7&gt;3000,"",IFERROR(SMALL('Open 1'!F:F,L7),"")))</f>
        <v>15.544000052000001</v>
      </c>
      <c r="F7" s="86" t="str">
        <f t="shared" si="0"/>
        <v>1D</v>
      </c>
      <c r="G7" s="91" t="str">
        <f t="shared" si="1"/>
        <v/>
      </c>
      <c r="H7" s="24" t="str">
        <f>'Open 1'!P28</f>
        <v>-</v>
      </c>
      <c r="I7" s="87" t="s">
        <v>13</v>
      </c>
      <c r="J7" s="163">
        <v>2</v>
      </c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37</v>
      </c>
      <c r="B8" s="84" t="str">
        <f>IFERROR(IF(INDEX('Open 1'!$A:$F,MATCH('Open 1 Results'!$E8,'Open 1'!$F:$F,0),2)&gt;0,INDEX('Open 1'!$A:$F,MATCH('Open 1 Results'!$E8,'Open 1'!$F:$F,0),2),""),"")</f>
        <v>Tyra Harrington</v>
      </c>
      <c r="C8" s="84" t="str">
        <f>IFERROR(IF(INDEX('Open 1'!$A:$F,MATCH('Open 1 Results'!$E8,'Open 1'!$F:$F,0),3)&gt;0,INDEX('Open 1'!$A:$F,MATCH('Open 1 Results'!$E8,'Open 1'!$F:$F,0),3),""),"")</f>
        <v>Breeze</v>
      </c>
      <c r="D8" s="85">
        <f>IFERROR(IF(AND(SMALL('Open 1'!F:F,L8)&gt;1000,SMALL('Open 1'!F:F,L8)&lt;3000),"nt",IF(SMALL('Open 1'!F:F,L8)&gt;3000,"",SMALL('Open 1'!F:F,L8))),"")</f>
        <v>15.556000043999999</v>
      </c>
      <c r="E8" s="115">
        <f>IF(D8="nt",IFERROR(SMALL('Open 1'!F:F,L8),""),IF(D8&gt;3000,"",IFERROR(SMALL('Open 1'!F:F,L8),"")))</f>
        <v>15.556000043999999</v>
      </c>
      <c r="F8" s="86" t="str">
        <f t="shared" si="0"/>
        <v>1D</v>
      </c>
      <c r="G8" s="91" t="str">
        <f t="shared" si="1"/>
        <v/>
      </c>
      <c r="J8" s="162">
        <v>1</v>
      </c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35</v>
      </c>
      <c r="B9" s="84" t="str">
        <f>IFERROR(IF(INDEX('Open 1'!$A:$F,MATCH('Open 1 Results'!$E9,'Open 1'!$F:$F,0),2)&gt;0,INDEX('Open 1'!$A:$F,MATCH('Open 1 Results'!$E9,'Open 1'!$F:$F,0),2),""),"")</f>
        <v>Jordan Matthews</v>
      </c>
      <c r="C9" s="84" t="str">
        <f>IFERROR(IF(INDEX('Open 1'!$A:$F,MATCH('Open 1 Results'!$E9,'Open 1'!$F:$F,0),3)&gt;0,INDEX('Open 1'!$A:$F,MATCH('Open 1 Results'!$E9,'Open 1'!$F:$F,0),3),""),"")</f>
        <v>Houey</v>
      </c>
      <c r="D9" s="85">
        <f>IFERROR(IF(AND(SMALL('Open 1'!F:F,L9)&gt;1000,SMALL('Open 1'!F:F,L9)&lt;3000),"nt",IF(SMALL('Open 1'!F:F,L9)&gt;3000,"",SMALL('Open 1'!F:F,L9))),"")</f>
        <v>15.728000041</v>
      </c>
      <c r="E9" s="115">
        <f>IF(D9="nt",IFERROR(SMALL('Open 1'!F:F,L9),""),IF(D9&gt;3000,"",IFERROR(SMALL('Open 1'!F:F,L9),"")))</f>
        <v>15.728000041</v>
      </c>
      <c r="F9" s="86" t="str">
        <f t="shared" si="0"/>
        <v>2D</v>
      </c>
      <c r="G9" s="91" t="str">
        <f t="shared" si="1"/>
        <v>2D</v>
      </c>
      <c r="J9" s="162"/>
      <c r="K9" s="121"/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38</v>
      </c>
      <c r="B10" s="84" t="str">
        <f>IFERROR(IF(INDEX('Open 1'!$A:$F,MATCH('Open 1 Results'!$E10,'Open 1'!$F:$F,0),2)&gt;0,INDEX('Open 1'!$A:$F,MATCH('Open 1 Results'!$E10,'Open 1'!$F:$F,0),2),""),"")</f>
        <v>Kris Lammers</v>
      </c>
      <c r="C10" s="84" t="str">
        <f>IFERROR(IF(INDEX('Open 1'!$A:$F,MATCH('Open 1 Results'!$E10,'Open 1'!$F:$F,0),3)&gt;0,INDEX('Open 1'!$A:$F,MATCH('Open 1 Results'!$E10,'Open 1'!$F:$F,0),3),""),"")</f>
        <v>Sawyer</v>
      </c>
      <c r="D10" s="85">
        <f>IFERROR(IF(AND(SMALL('Open 1'!F:F,L10)&gt;1000,SMALL('Open 1'!F:F,L10)&lt;3000),"nt",IF(SMALL('Open 1'!F:F,L10)&gt;3000,"",SMALL('Open 1'!F:F,L10))),"")</f>
        <v>15.800000045000001</v>
      </c>
      <c r="E10" s="115">
        <f>IF(D10="nt",IFERROR(SMALL('Open 1'!F:F,L10),""),IF(D10&gt;3000,"",IFERROR(SMALL('Open 1'!F:F,L10),"")))</f>
        <v>15.800000045000001</v>
      </c>
      <c r="F10" s="86" t="str">
        <f t="shared" si="0"/>
        <v>2D</v>
      </c>
      <c r="G10" s="91" t="str">
        <f t="shared" si="1"/>
        <v/>
      </c>
      <c r="J10" s="162">
        <v>5</v>
      </c>
      <c r="K10" s="121"/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32</v>
      </c>
      <c r="B11" s="84" t="str">
        <f>IFERROR(IF(INDEX('Open 1'!$A:$F,MATCH('Open 1 Results'!$E11,'Open 1'!$F:$F,0),2)&gt;0,INDEX('Open 1'!$A:$F,MATCH('Open 1 Results'!$E11,'Open 1'!$F:$F,0),2),""),"")</f>
        <v>Chelsie Cunningham</v>
      </c>
      <c r="C11" s="84" t="str">
        <f>IFERROR(IF(INDEX('Open 1'!$A:$F,MATCH('Open 1 Results'!$E11,'Open 1'!$F:$F,0),3)&gt;0,INDEX('Open 1'!$A:$F,MATCH('Open 1 Results'!$E11,'Open 1'!$F:$F,0),3),""),"")</f>
        <v>Zeeneth</v>
      </c>
      <c r="D11" s="85">
        <f>IFERROR(IF(AND(SMALL('Open 1'!F:F,L11)&gt;1000,SMALL('Open 1'!F:F,L11)&lt;3000),"nt",IF(SMALL('Open 1'!F:F,L11)&gt;3000,"",SMALL('Open 1'!F:F,L11))),"")</f>
        <v>15.811000038</v>
      </c>
      <c r="E11" s="115">
        <f>IF(D11="nt",IFERROR(SMALL('Open 1'!F:F,L11),""),IF(D11&gt;3000,"",IFERROR(SMALL('Open 1'!F:F,L11),"")))</f>
        <v>15.811000038</v>
      </c>
      <c r="F11" s="86" t="str">
        <f t="shared" si="0"/>
        <v>2D</v>
      </c>
      <c r="G11" s="91" t="str">
        <f t="shared" si="1"/>
        <v/>
      </c>
      <c r="J11" s="162"/>
      <c r="K11" s="121"/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4</v>
      </c>
      <c r="B12" s="84" t="str">
        <f>IFERROR(IF(INDEX('Open 1'!$A:$F,MATCH('Open 1 Results'!$E12,'Open 1'!$F:$F,0),2)&gt;0,INDEX('Open 1'!$A:$F,MATCH('Open 1 Results'!$E12,'Open 1'!$F:$F,0),2),""),"")</f>
        <v>Sandy Highland</v>
      </c>
      <c r="C12" s="84" t="str">
        <f>IFERROR(IF(INDEX('Open 1'!$A:$F,MATCH('Open 1 Results'!$E12,'Open 1'!$F:$F,0),3)&gt;0,INDEX('Open 1'!$A:$F,MATCH('Open 1 Results'!$E12,'Open 1'!$F:$F,0),3),""),"")</f>
        <v>Jerzee</v>
      </c>
      <c r="D12" s="85">
        <f>IFERROR(IF(AND(SMALL('Open 1'!F:F,L12)&gt;1000,SMALL('Open 1'!F:F,L12)&lt;3000),"nt",IF(SMALL('Open 1'!F:F,L12)&gt;3000,"",SMALL('Open 1'!F:F,L12))),"")</f>
        <v>15.853000004</v>
      </c>
      <c r="E12" s="115">
        <f>IF(D12="nt",IFERROR(SMALL('Open 1'!F:F,L12),""),IF(D12&gt;3000,"",IFERROR(SMALL('Open 1'!F:F,L12),"")))</f>
        <v>15.853000004</v>
      </c>
      <c r="F12" s="86" t="str">
        <f t="shared" si="0"/>
        <v>2D</v>
      </c>
      <c r="G12" s="91" t="str">
        <f t="shared" si="1"/>
        <v/>
      </c>
      <c r="J12" s="162">
        <v>4</v>
      </c>
      <c r="K12" s="121"/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15</v>
      </c>
      <c r="B13" s="84" t="str">
        <f>IFERROR(IF(INDEX('Open 1'!$A:$F,MATCH('Open 1 Results'!$E13,'Open 1'!$F:$F,0),2)&gt;0,INDEX('Open 1'!$A:$F,MATCH('Open 1 Results'!$E13,'Open 1'!$F:$F,0),2),""),"")</f>
        <v>Mariah Maxwell</v>
      </c>
      <c r="C13" s="84" t="str">
        <f>IFERROR(IF(INDEX('Open 1'!$A:$F,MATCH('Open 1 Results'!$E13,'Open 1'!$F:$F,0),3)&gt;0,INDEX('Open 1'!$A:$F,MATCH('Open 1 Results'!$E13,'Open 1'!$F:$F,0),3),""),"")</f>
        <v>My French Firewater</v>
      </c>
      <c r="D13" s="85">
        <f>IFERROR(IF(AND(SMALL('Open 1'!F:F,L13)&gt;1000,SMALL('Open 1'!F:F,L13)&lt;3000),"nt",IF(SMALL('Open 1'!F:F,L13)&gt;3000,"",SMALL('Open 1'!F:F,L13))),"")</f>
        <v>15.893000017</v>
      </c>
      <c r="E13" s="115">
        <f>IF(D13="nt",IFERROR(SMALL('Open 1'!F:F,L13),""),IF(D13&gt;3000,"",IFERROR(SMALL('Open 1'!F:F,L13),"")))</f>
        <v>15.893000017</v>
      </c>
      <c r="F13" s="86" t="str">
        <f t="shared" si="0"/>
        <v>2D</v>
      </c>
      <c r="G13" s="91" t="str">
        <f t="shared" si="1"/>
        <v/>
      </c>
      <c r="J13" s="162">
        <v>3</v>
      </c>
      <c r="K13" s="121">
        <v>5</v>
      </c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11</v>
      </c>
      <c r="B14" s="84" t="str">
        <f>IFERROR(IF(INDEX('Open 1'!$A:$F,MATCH('Open 1 Results'!$E14,'Open 1'!$F:$F,0),2)&gt;0,INDEX('Open 1'!$A:$F,MATCH('Open 1 Results'!$E14,'Open 1'!$F:$F,0),2),""),"")</f>
        <v>Rylee Jennings</v>
      </c>
      <c r="C14" s="84" t="str">
        <f>IFERROR(IF(INDEX('Open 1'!$A:$F,MATCH('Open 1 Results'!$E14,'Open 1'!$F:$F,0),3)&gt;0,INDEX('Open 1'!$A:$F,MATCH('Open 1 Results'!$E14,'Open 1'!$F:$F,0),3),""),"")</f>
        <v>Bently</v>
      </c>
      <c r="D14" s="85">
        <f>IFERROR(IF(AND(SMALL('Open 1'!F:F,L14)&gt;1000,SMALL('Open 1'!F:F,L14)&lt;3000),"nt",IF(SMALL('Open 1'!F:F,L14)&gt;3000,"",SMALL('Open 1'!F:F,L14))),"")</f>
        <v>15.920000012999999</v>
      </c>
      <c r="E14" s="115">
        <f>IF(D14="nt",IFERROR(SMALL('Open 1'!F:F,L14),""),IF(D14&gt;3000,"",IFERROR(SMALL('Open 1'!F:F,L14),"")))</f>
        <v>15.920000012999999</v>
      </c>
      <c r="F14" s="86" t="str">
        <f t="shared" si="0"/>
        <v>2D</v>
      </c>
      <c r="G14" s="91" t="str">
        <f t="shared" si="1"/>
        <v/>
      </c>
      <c r="J14" s="162">
        <v>2</v>
      </c>
      <c r="K14" s="121">
        <v>4</v>
      </c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8</v>
      </c>
      <c r="B15" s="84" t="str">
        <f>IFERROR(IF(INDEX('Open 1'!$A:$F,MATCH('Open 1 Results'!$E15,'Open 1'!$F:$F,0),2)&gt;0,INDEX('Open 1'!$A:$F,MATCH('Open 1 Results'!$E15,'Open 1'!$F:$F,0),2),""),"")</f>
        <v>Tyra Harrington</v>
      </c>
      <c r="C15" s="84" t="str">
        <f>IFERROR(IF(INDEX('Open 1'!$A:$F,MATCH('Open 1 Results'!$E15,'Open 1'!$F:$F,0),3)&gt;0,INDEX('Open 1'!$A:$F,MATCH('Open 1 Results'!$E15,'Open 1'!$F:$F,0),3),""),"")</f>
        <v>Kirby</v>
      </c>
      <c r="D15" s="85">
        <f>IFERROR(IF(AND(SMALL('Open 1'!F:F,L15)&gt;1000,SMALL('Open 1'!F:F,L15)&lt;3000),"nt",IF(SMALL('Open 1'!F:F,L15)&gt;3000,"",SMALL('Open 1'!F:F,L15))),"")</f>
        <v>15.947000009</v>
      </c>
      <c r="E15" s="115">
        <f>IF(D15="nt",IFERROR(SMALL('Open 1'!F:F,L15),""),IF(D15&gt;3000,"",IFERROR(SMALL('Open 1'!F:F,L15),"")))</f>
        <v>15.947000009</v>
      </c>
      <c r="F15" s="86" t="str">
        <f t="shared" si="0"/>
        <v>2D</v>
      </c>
      <c r="G15" s="91" t="str">
        <f t="shared" si="1"/>
        <v/>
      </c>
      <c r="J15" s="162">
        <v>1</v>
      </c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34</v>
      </c>
      <c r="B16" s="84" t="str">
        <f>IFERROR(IF(INDEX('Open 1'!$A:$F,MATCH('Open 1 Results'!$E16,'Open 1'!$F:$F,0),2)&gt;0,INDEX('Open 1'!$A:$F,MATCH('Open 1 Results'!$E16,'Open 1'!$F:$F,0),2),""),"")</f>
        <v>Stannis Hoffmann</v>
      </c>
      <c r="C16" s="84" t="str">
        <f>IFERROR(IF(INDEX('Open 1'!$A:$F,MATCH('Open 1 Results'!$E16,'Open 1'!$F:$F,0),3)&gt;0,INDEX('Open 1'!$A:$F,MATCH('Open 1 Results'!$E16,'Open 1'!$F:$F,0),3),""),"")</f>
        <v>Frosty Drift of Hempen</v>
      </c>
      <c r="D16" s="85">
        <f>IFERROR(IF(AND(SMALL('Open 1'!F:F,L16)&gt;1000,SMALL('Open 1'!F:F,L16)&lt;3000),"nt",IF(SMALL('Open 1'!F:F,L16)&gt;3000,"",SMALL('Open 1'!F:F,L16))),"")</f>
        <v>16.05800004</v>
      </c>
      <c r="E16" s="115">
        <f>IF(D16="nt",IFERROR(SMALL('Open 1'!F:F,L16),""),IF(D16&gt;3000,"",IFERROR(SMALL('Open 1'!F:F,L16),"")))</f>
        <v>16.05800004</v>
      </c>
      <c r="F16" s="86" t="str">
        <f t="shared" si="0"/>
        <v>2D</v>
      </c>
      <c r="G16" s="91" t="str">
        <f t="shared" si="1"/>
        <v/>
      </c>
      <c r="J16" s="162"/>
      <c r="K16" s="121"/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13</v>
      </c>
      <c r="B17" s="84" t="str">
        <f>IFERROR(IF(INDEX('Open 1'!$A:$F,MATCH('Open 1 Results'!$E17,'Open 1'!$F:$F,0),2)&gt;0,INDEX('Open 1'!$A:$F,MATCH('Open 1 Results'!$E17,'Open 1'!$F:$F,0),2),""),"")</f>
        <v>Tana Harrington</v>
      </c>
      <c r="C17" s="84" t="str">
        <f>IFERROR(IF(INDEX('Open 1'!$A:$F,MATCH('Open 1 Results'!$E17,'Open 1'!$F:$F,0),3)&gt;0,INDEX('Open 1'!$A:$F,MATCH('Open 1 Results'!$E17,'Open 1'!$F:$F,0),3),""),"")</f>
        <v>Sweet Pea</v>
      </c>
      <c r="D17" s="85">
        <f>IFERROR(IF(AND(SMALL('Open 1'!F:F,L17)&gt;1000,SMALL('Open 1'!F:F,L17)&lt;3000),"nt",IF(SMALL('Open 1'!F:F,L17)&gt;3000,"",SMALL('Open 1'!F:F,L17))),"")</f>
        <v>16.091000015000002</v>
      </c>
      <c r="E17" s="115">
        <f>IF(D17="nt",IFERROR(SMALL('Open 1'!F:F,L17),""),IF(D17&gt;3000,"",IFERROR(SMALL('Open 1'!F:F,L17),"")))</f>
        <v>16.091000015000002</v>
      </c>
      <c r="F17" s="86" t="str">
        <f t="shared" si="0"/>
        <v>2D</v>
      </c>
      <c r="G17" s="91" t="str">
        <f t="shared" si="1"/>
        <v/>
      </c>
      <c r="J17" s="162" t="s">
        <v>174</v>
      </c>
      <c r="K17" s="121"/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20</v>
      </c>
      <c r="B18" s="84" t="str">
        <f>IFERROR(IF(INDEX('Open 1'!$A:$F,MATCH('Open 1 Results'!$E18,'Open 1'!$F:$F,0),2)&gt;0,INDEX('Open 1'!$A:$F,MATCH('Open 1 Results'!$E18,'Open 1'!$F:$F,0),2),""),"")</f>
        <v>Bailey Ard</v>
      </c>
      <c r="C18" s="84" t="str">
        <f>IFERROR(IF(INDEX('Open 1'!$A:$F,MATCH('Open 1 Results'!$E18,'Open 1'!$F:$F,0),3)&gt;0,INDEX('Open 1'!$A:$F,MATCH('Open 1 Results'!$E18,'Open 1'!$F:$F,0),3),""),"")</f>
        <v>Fruit</v>
      </c>
      <c r="D18" s="85">
        <f>IFERROR(IF(AND(SMALL('Open 1'!F:F,L18)&gt;1000,SMALL('Open 1'!F:F,L18)&lt;3000),"nt",IF(SMALL('Open 1'!F:F,L18)&gt;3000,"",SMALL('Open 1'!F:F,L18))),"")</f>
        <v>16.194000022999997</v>
      </c>
      <c r="E18" s="115">
        <f>IF(D18="nt",IFERROR(SMALL('Open 1'!F:F,L18),""),IF(D18&gt;3000,"",IFERROR(SMALL('Open 1'!F:F,L18),"")))</f>
        <v>16.194000022999997</v>
      </c>
      <c r="F18" s="86" t="str">
        <f t="shared" si="0"/>
        <v>2D</v>
      </c>
      <c r="G18" s="91" t="str">
        <f t="shared" si="1"/>
        <v/>
      </c>
      <c r="J18" s="162"/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3</v>
      </c>
      <c r="B19" s="84" t="str">
        <f>IFERROR(IF(INDEX('Open 1'!$A:$F,MATCH('Open 1 Results'!$E19,'Open 1'!$F:$F,0),2)&gt;0,INDEX('Open 1'!$A:$F,MATCH('Open 1 Results'!$E19,'Open 1'!$F:$F,0),2),""),"")</f>
        <v>Kamber Warne</v>
      </c>
      <c r="C19" s="84" t="str">
        <f>IFERROR(IF(INDEX('Open 1'!$A:$F,MATCH('Open 1 Results'!$E19,'Open 1'!$F:$F,0),3)&gt;0,INDEX('Open 1'!$A:$F,MATCH('Open 1 Results'!$E19,'Open 1'!$F:$F,0),3),""),"")</f>
        <v>Scooters Maydays</v>
      </c>
      <c r="D19" s="85">
        <f>IFERROR(IF(AND(SMALL('Open 1'!F:F,L19)&gt;1000,SMALL('Open 1'!F:F,L19)&lt;3000),"nt",IF(SMALL('Open 1'!F:F,L19)&gt;3000,"",SMALL('Open 1'!F:F,L19))),"")</f>
        <v>16.237000002999999</v>
      </c>
      <c r="E19" s="115">
        <f>IF(D19="nt",IFERROR(SMALL('Open 1'!F:F,L19),""),IF(D19&gt;3000,"",IFERROR(SMALL('Open 1'!F:F,L19),"")))</f>
        <v>16.237000002999999</v>
      </c>
      <c r="F19" s="86" t="str">
        <f t="shared" si="0"/>
        <v>3D</v>
      </c>
      <c r="G19" s="91" t="str">
        <f t="shared" si="1"/>
        <v>3D</v>
      </c>
      <c r="J19" s="162"/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40</v>
      </c>
      <c r="B20" s="84" t="str">
        <f>IFERROR(IF(INDEX('Open 1'!$A:$F,MATCH('Open 1 Results'!$E20,'Open 1'!$F:$F,0),2)&gt;0,INDEX('Open 1'!$A:$F,MATCH('Open 1 Results'!$E20,'Open 1'!$F:$F,0),2),""),"")</f>
        <v>Lexy Leischner</v>
      </c>
      <c r="C20" s="84" t="str">
        <f>IFERROR(IF(INDEX('Open 1'!$A:$F,MATCH('Open 1 Results'!$E20,'Open 1'!$F:$F,0),3)&gt;0,INDEX('Open 1'!$A:$F,MATCH('Open 1 Results'!$E20,'Open 1'!$F:$F,0),3),""),"")</f>
        <v>Paisley</v>
      </c>
      <c r="D20" s="85">
        <f>IFERROR(IF(AND(SMALL('Open 1'!F:F,L20)&gt;1000,SMALL('Open 1'!F:F,L20)&lt;3000),"nt",IF(SMALL('Open 1'!F:F,L20)&gt;3000,"",SMALL('Open 1'!F:F,L20))),"")</f>
        <v>16.340000047</v>
      </c>
      <c r="E20" s="115">
        <f>IF(D20="nt",IFERROR(SMALL('Open 1'!F:F,L20),""),IF(D20&gt;3000,"",IFERROR(SMALL('Open 1'!F:F,L20),"")))</f>
        <v>16.340000047</v>
      </c>
      <c r="F20" s="86" t="str">
        <f t="shared" si="0"/>
        <v>3D</v>
      </c>
      <c r="G20" s="91" t="str">
        <f t="shared" si="1"/>
        <v/>
      </c>
      <c r="J20" s="162"/>
      <c r="K20" s="121"/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19</v>
      </c>
      <c r="B21" s="84" t="str">
        <f>IFERROR(IF(INDEX('Open 1'!$A:$F,MATCH('Open 1 Results'!$E21,'Open 1'!$F:$F,0),2)&gt;0,INDEX('Open 1'!$A:$F,MATCH('Open 1 Results'!$E21,'Open 1'!$F:$F,0),2),""),"")</f>
        <v>Hailey Sheppard</v>
      </c>
      <c r="C21" s="84" t="str">
        <f>IFERROR(IF(INDEX('Open 1'!$A:$F,MATCH('Open 1 Results'!$E21,'Open 1'!$F:$F,0),3)&gt;0,INDEX('Open 1'!$A:$F,MATCH('Open 1 Results'!$E21,'Open 1'!$F:$F,0),3),""),"")</f>
        <v>Crickets Dash of Pie</v>
      </c>
      <c r="D21" s="85">
        <f>IFERROR(IF(AND(SMALL('Open 1'!F:F,L21)&gt;1000,SMALL('Open 1'!F:F,L21)&lt;3000),"nt",IF(SMALL('Open 1'!F:F,L21)&gt;3000,"",SMALL('Open 1'!F:F,L21))),"")</f>
        <v>16.343000021999998</v>
      </c>
      <c r="E21" s="115">
        <f>IF(D21="nt",IFERROR(SMALL('Open 1'!F:F,L21),""),IF(D21&gt;3000,"",IFERROR(SMALL('Open 1'!F:F,L21),"")))</f>
        <v>16.343000021999998</v>
      </c>
      <c r="F21" s="86" t="str">
        <f t="shared" si="0"/>
        <v>3D</v>
      </c>
      <c r="G21" s="91" t="str">
        <f t="shared" si="1"/>
        <v/>
      </c>
      <c r="J21" s="162"/>
      <c r="K21" s="121"/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14</v>
      </c>
      <c r="B22" s="84" t="str">
        <f>IFERROR(IF(INDEX('Open 1'!$A:$F,MATCH('Open 1 Results'!$E22,'Open 1'!$F:$F,0),2)&gt;0,INDEX('Open 1'!$A:$F,MATCH('Open 1 Results'!$E22,'Open 1'!$F:$F,0),2),""),"")</f>
        <v>Mike Boomgarden</v>
      </c>
      <c r="C22" s="84" t="str">
        <f>IFERROR(IF(INDEX('Open 1'!$A:$F,MATCH('Open 1 Results'!$E22,'Open 1'!$F:$F,0),3)&gt;0,INDEX('Open 1'!$A:$F,MATCH('Open 1 Results'!$E22,'Open 1'!$F:$F,0),3),""),"")</f>
        <v>Peanut</v>
      </c>
      <c r="D22" s="85">
        <f>IFERROR(IF(AND(SMALL('Open 1'!F:F,L22)&gt;1000,SMALL('Open 1'!F:F,L22)&lt;3000),"nt",IF(SMALL('Open 1'!F:F,L22)&gt;3000,"",SMALL('Open 1'!F:F,L22))),"")</f>
        <v>16.493000016</v>
      </c>
      <c r="E22" s="115">
        <f>IF(D22="nt",IFERROR(SMALL('Open 1'!F:F,L22),""),IF(D22&gt;3000,"",IFERROR(SMALL('Open 1'!F:F,L22),"")))</f>
        <v>16.493000016</v>
      </c>
      <c r="F22" s="86" t="str">
        <f t="shared" si="0"/>
        <v>3D</v>
      </c>
      <c r="G22" s="91" t="str">
        <f t="shared" si="1"/>
        <v/>
      </c>
      <c r="J22" s="162">
        <v>5</v>
      </c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39</v>
      </c>
      <c r="B23" s="84" t="str">
        <f>IFERROR(IF(INDEX('Open 1'!$A:$F,MATCH('Open 1 Results'!$E23,'Open 1'!$F:$F,0),2)&gt;0,INDEX('Open 1'!$A:$F,MATCH('Open 1 Results'!$E23,'Open 1'!$F:$F,0),2),""),"")</f>
        <v>Barb Preusker</v>
      </c>
      <c r="C23" s="84" t="str">
        <f>IFERROR(IF(INDEX('Open 1'!$A:$F,MATCH('Open 1 Results'!$E23,'Open 1'!$F:$F,0),3)&gt;0,INDEX('Open 1'!$A:$F,MATCH('Open 1 Results'!$E23,'Open 1'!$F:$F,0),3),""),"")</f>
        <v>Playboy</v>
      </c>
      <c r="D23" s="85">
        <f>IFERROR(IF(AND(SMALL('Open 1'!F:F,L23)&gt;1000,SMALL('Open 1'!F:F,L23)&lt;3000),"nt",IF(SMALL('Open 1'!F:F,L23)&gt;3000,"",SMALL('Open 1'!F:F,L23))),"")</f>
        <v>16.557000045999999</v>
      </c>
      <c r="E23" s="115">
        <f>IF(D23="nt",IFERROR(SMALL('Open 1'!F:F,L23),""),IF(D23&gt;3000,"",IFERROR(SMALL('Open 1'!F:F,L23),"")))</f>
        <v>16.557000045999999</v>
      </c>
      <c r="F23" s="86" t="str">
        <f t="shared" si="0"/>
        <v>3D</v>
      </c>
      <c r="G23" s="91" t="str">
        <f t="shared" si="1"/>
        <v/>
      </c>
      <c r="J23" s="162"/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33</v>
      </c>
      <c r="B24" s="84" t="str">
        <f>IFERROR(IF(INDEX('Open 1'!$A:$F,MATCH('Open 1 Results'!$E24,'Open 1'!$F:$F,0),2)&gt;0,INDEX('Open 1'!$A:$F,MATCH('Open 1 Results'!$E24,'Open 1'!$F:$F,0),2),""),"")</f>
        <v>Sami Schumacher</v>
      </c>
      <c r="C24" s="84" t="str">
        <f>IFERROR(IF(INDEX('Open 1'!$A:$F,MATCH('Open 1 Results'!$E24,'Open 1'!$F:$F,0),3)&gt;0,INDEX('Open 1'!$A:$F,MATCH('Open 1 Results'!$E24,'Open 1'!$F:$F,0),3),""),"")</f>
        <v>Ellie</v>
      </c>
      <c r="D24" s="85">
        <f>IFERROR(IF(AND(SMALL('Open 1'!F:F,L24)&gt;1000,SMALL('Open 1'!F:F,L24)&lt;3000),"nt",IF(SMALL('Open 1'!F:F,L24)&gt;3000,"",SMALL('Open 1'!F:F,L24))),"")</f>
        <v>16.561000039</v>
      </c>
      <c r="E24" s="115">
        <f>IF(D24="nt",IFERROR(SMALL('Open 1'!F:F,L24),""),IF(D24&gt;3000,"",IFERROR(SMALL('Open 1'!F:F,L24),"")))</f>
        <v>16.561000039</v>
      </c>
      <c r="F24" s="86" t="str">
        <f t="shared" si="0"/>
        <v>3D</v>
      </c>
      <c r="G24" s="91" t="str">
        <f t="shared" si="1"/>
        <v/>
      </c>
      <c r="J24" s="162"/>
      <c r="K24" s="121"/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12</v>
      </c>
      <c r="B25" s="84" t="str">
        <f>IFERROR(IF(INDEX('Open 1'!$A:$F,MATCH('Open 1 Results'!$E25,'Open 1'!$F:$F,0),2)&gt;0,INDEX('Open 1'!$A:$F,MATCH('Open 1 Results'!$E25,'Open 1'!$F:$F,0),2),""),"")</f>
        <v>Alaynah Harkless</v>
      </c>
      <c r="C25" s="84" t="str">
        <f>IFERROR(IF(INDEX('Open 1'!$A:$F,MATCH('Open 1 Results'!$E25,'Open 1'!$F:$F,0),3)&gt;0,INDEX('Open 1'!$A:$F,MATCH('Open 1 Results'!$E25,'Open 1'!$F:$F,0),3),""),"")</f>
        <v>Ima JT Starlight</v>
      </c>
      <c r="D25" s="85">
        <f>IFERROR(IF(AND(SMALL('Open 1'!F:F,L25)&gt;1000,SMALL('Open 1'!F:F,L25)&lt;3000),"nt",IF(SMALL('Open 1'!F:F,L25)&gt;3000,"",SMALL('Open 1'!F:F,L25))),"")</f>
        <v>16.592000014</v>
      </c>
      <c r="E25" s="115">
        <f>IF(D25="nt",IFERROR(SMALL('Open 1'!F:F,L25),""),IF(D25&gt;3000,"",IFERROR(SMALL('Open 1'!F:F,L25),"")))</f>
        <v>16.592000014</v>
      </c>
      <c r="F25" s="86" t="str">
        <f t="shared" si="0"/>
        <v>3D</v>
      </c>
      <c r="G25" s="91" t="str">
        <f t="shared" si="1"/>
        <v/>
      </c>
      <c r="J25" s="162"/>
      <c r="K25" s="121"/>
      <c r="L25" s="24">
        <v>24</v>
      </c>
    </row>
    <row r="26" spans="1:12">
      <c r="A26" s="18">
        <f>IFERROR(IF(INDEX('Open 1'!$A:$F,MATCH('Open 1 Results'!$E26,'Open 1'!$F:$F,0),1)&gt;0,INDEX('Open 1'!$A:$F,MATCH('Open 1 Results'!$E26,'Open 1'!$F:$F,0),1),""),"")</f>
        <v>25</v>
      </c>
      <c r="B26" s="84" t="str">
        <f>IFERROR(IF(INDEX('Open 1'!$A:$F,MATCH('Open 1 Results'!$E26,'Open 1'!$F:$F,0),2)&gt;0,INDEX('Open 1'!$A:$F,MATCH('Open 1 Results'!$E26,'Open 1'!$F:$F,0),2),""),"")</f>
        <v>Melissa Sheppard</v>
      </c>
      <c r="C26" s="84" t="str">
        <f>IFERROR(IF(INDEX('Open 1'!$A:$F,MATCH('Open 1 Results'!$E26,'Open 1'!$F:$F,0),3)&gt;0,INDEX('Open 1'!$A:$F,MATCH('Open 1 Results'!$E26,'Open 1'!$F:$F,0),3),""),"")</f>
        <v>Guys I'm Smokin</v>
      </c>
      <c r="D26" s="85">
        <f>IFERROR(IF(AND(SMALL('Open 1'!F:F,L26)&gt;1000,SMALL('Open 1'!F:F,L26)&lt;3000),"nt",IF(SMALL('Open 1'!F:F,L26)&gt;3000,"",SMALL('Open 1'!F:F,L26))),"")</f>
        <v>16.688000028999998</v>
      </c>
      <c r="E26" s="115">
        <f>IF(D26="nt",IFERROR(SMALL('Open 1'!F:F,L26),""),IF(D26&gt;3000,"",IFERROR(SMALL('Open 1'!F:F,L26),"")))</f>
        <v>16.688000028999998</v>
      </c>
      <c r="F26" s="86" t="str">
        <f t="shared" si="0"/>
        <v>3D</v>
      </c>
      <c r="G26" s="91" t="str">
        <f t="shared" si="1"/>
        <v/>
      </c>
      <c r="J26" s="162"/>
      <c r="K26" s="121"/>
      <c r="L26" s="24">
        <v>25</v>
      </c>
    </row>
    <row r="27" spans="1:12">
      <c r="A27" s="18">
        <f>IFERROR(IF(INDEX('Open 1'!$A:$F,MATCH('Open 1 Results'!$E27,'Open 1'!$F:$F,0),1)&gt;0,INDEX('Open 1'!$A:$F,MATCH('Open 1 Results'!$E27,'Open 1'!$F:$F,0),1),""),"")</f>
        <v>29</v>
      </c>
      <c r="B27" s="84" t="str">
        <f>IFERROR(IF(INDEX('Open 1'!$A:$F,MATCH('Open 1 Results'!$E27,'Open 1'!$F:$F,0),2)&gt;0,INDEX('Open 1'!$A:$F,MATCH('Open 1 Results'!$E27,'Open 1'!$F:$F,0),2),""),"")</f>
        <v>Morgan Maxwell</v>
      </c>
      <c r="C27" s="84" t="str">
        <f>IFERROR(IF(INDEX('Open 1'!$A:$F,MATCH('Open 1 Results'!$E27,'Open 1'!$F:$F,0),3)&gt;0,INDEX('Open 1'!$A:$F,MATCH('Open 1 Results'!$E27,'Open 1'!$F:$F,0),3),""),"")</f>
        <v>French Sugar Fame</v>
      </c>
      <c r="D27" s="85">
        <f>IFERROR(IF(AND(SMALL('Open 1'!F:F,L27)&gt;1000,SMALL('Open 1'!F:F,L27)&lt;3000),"nt",IF(SMALL('Open 1'!F:F,L27)&gt;3000,"",SMALL('Open 1'!F:F,L27))),"")</f>
        <v>16.759000034</v>
      </c>
      <c r="E27" s="115">
        <f>IF(D27="nt",IFERROR(SMALL('Open 1'!F:F,L27),""),IF(D27&gt;3000,"",IFERROR(SMALL('Open 1'!F:F,L27),"")))</f>
        <v>16.759000034</v>
      </c>
      <c r="F27" s="86" t="str">
        <f t="shared" si="0"/>
        <v>3D</v>
      </c>
      <c r="G27" s="91" t="str">
        <f t="shared" si="1"/>
        <v/>
      </c>
      <c r="J27" s="162">
        <v>4</v>
      </c>
      <c r="K27" s="121">
        <v>5</v>
      </c>
      <c r="L27" s="24">
        <v>26</v>
      </c>
    </row>
    <row r="28" spans="1:12">
      <c r="A28" s="18">
        <f>IFERROR(IF(INDEX('Open 1'!$A:$F,MATCH('Open 1 Results'!$E28,'Open 1'!$F:$F,0),1)&gt;0,INDEX('Open 1'!$A:$F,MATCH('Open 1 Results'!$E28,'Open 1'!$F:$F,0),1),""),"")</f>
        <v>27</v>
      </c>
      <c r="B28" s="84" t="str">
        <f>IFERROR(IF(INDEX('Open 1'!$A:$F,MATCH('Open 1 Results'!$E28,'Open 1'!$F:$F,0),2)&gt;0,INDEX('Open 1'!$A:$F,MATCH('Open 1 Results'!$E28,'Open 1'!$F:$F,0),2),""),"")</f>
        <v>Maggie Noonan</v>
      </c>
      <c r="C28" s="84" t="str">
        <f>IFERROR(IF(INDEX('Open 1'!$A:$F,MATCH('Open 1 Results'!$E28,'Open 1'!$F:$F,0),3)&gt;0,INDEX('Open 1'!$A:$F,MATCH('Open 1 Results'!$E28,'Open 1'!$F:$F,0),3),""),"")</f>
        <v>Outlaw</v>
      </c>
      <c r="D28" s="85">
        <f>IFERROR(IF(AND(SMALL('Open 1'!F:F,L28)&gt;1000,SMALL('Open 1'!F:F,L28)&lt;3000),"nt",IF(SMALL('Open 1'!F:F,L28)&gt;3000,"",SMALL('Open 1'!F:F,L28))),"")</f>
        <v>17.280000032</v>
      </c>
      <c r="E28" s="115">
        <f>IF(D28="nt",IFERROR(SMALL('Open 1'!F:F,L28),""),IF(D28&gt;3000,"",IFERROR(SMALL('Open 1'!F:F,L28),"")))</f>
        <v>17.280000032</v>
      </c>
      <c r="F28" s="86" t="str">
        <f t="shared" si="0"/>
        <v>4D</v>
      </c>
      <c r="G28" s="91" t="str">
        <f t="shared" si="1"/>
        <v>4D</v>
      </c>
      <c r="J28" s="162"/>
      <c r="K28" s="121"/>
      <c r="L28" s="24">
        <v>27</v>
      </c>
    </row>
    <row r="29" spans="1:12">
      <c r="A29" s="18">
        <f>IFERROR(IF(INDEX('Open 1'!$A:$F,MATCH('Open 1 Results'!$E29,'Open 1'!$F:$F,0),1)&gt;0,INDEX('Open 1'!$A:$F,MATCH('Open 1 Results'!$E29,'Open 1'!$F:$F,0),1),""),"")</f>
        <v>18</v>
      </c>
      <c r="B29" s="84" t="str">
        <f>IFERROR(IF(INDEX('Open 1'!$A:$F,MATCH('Open 1 Results'!$E29,'Open 1'!$F:$F,0),2)&gt;0,INDEX('Open 1'!$A:$F,MATCH('Open 1 Results'!$E29,'Open 1'!$F:$F,0),2),""),"")</f>
        <v>Shanna Schulz</v>
      </c>
      <c r="C29" s="84" t="str">
        <f>IFERROR(IF(INDEX('Open 1'!$A:$F,MATCH('Open 1 Results'!$E29,'Open 1'!$F:$F,0),3)&gt;0,INDEX('Open 1'!$A:$F,MATCH('Open 1 Results'!$E29,'Open 1'!$F:$F,0),3),""),"")</f>
        <v>Raisen Expectaions</v>
      </c>
      <c r="D29" s="85">
        <f>IFERROR(IF(AND(SMALL('Open 1'!F:F,L29)&gt;1000,SMALL('Open 1'!F:F,L29)&lt;3000),"nt",IF(SMALL('Open 1'!F:F,L29)&gt;3000,"",SMALL('Open 1'!F:F,L29))),"")</f>
        <v>17.301000021</v>
      </c>
      <c r="E29" s="115">
        <f>IF(D29="nt",IFERROR(SMALL('Open 1'!F:F,L29),""),IF(D29&gt;3000,"",IFERROR(SMALL('Open 1'!F:F,L29),"")))</f>
        <v>17.301000021</v>
      </c>
      <c r="F29" s="86" t="str">
        <f t="shared" si="0"/>
        <v>4D</v>
      </c>
      <c r="G29" s="91" t="str">
        <f t="shared" si="1"/>
        <v/>
      </c>
      <c r="J29" s="162">
        <v>5</v>
      </c>
      <c r="K29" s="121"/>
      <c r="L29" s="24">
        <v>28</v>
      </c>
    </row>
    <row r="30" spans="1:12">
      <c r="A30" s="18">
        <f>IFERROR(IF(INDEX('Open 1'!$A:$F,MATCH('Open 1 Results'!$E30,'Open 1'!$F:$F,0),1)&gt;0,INDEX('Open 1'!$A:$F,MATCH('Open 1 Results'!$E30,'Open 1'!$F:$F,0),1),""),"")</f>
        <v>21</v>
      </c>
      <c r="B30" s="84" t="str">
        <f>IFERROR(IF(INDEX('Open 1'!$A:$F,MATCH('Open 1 Results'!$E30,'Open 1'!$F:$F,0),2)&gt;0,INDEX('Open 1'!$A:$F,MATCH('Open 1 Results'!$E30,'Open 1'!$F:$F,0),2),""),"")</f>
        <v>Brooklyn Chapman</v>
      </c>
      <c r="C30" s="84" t="str">
        <f>IFERROR(IF(INDEX('Open 1'!$A:$F,MATCH('Open 1 Results'!$E30,'Open 1'!$F:$F,0),3)&gt;0,INDEX('Open 1'!$A:$F,MATCH('Open 1 Results'!$E30,'Open 1'!$F:$F,0),3),""),"")</f>
        <v>Tori</v>
      </c>
      <c r="D30" s="85">
        <f>IFERROR(IF(AND(SMALL('Open 1'!F:F,L30)&gt;1000,SMALL('Open 1'!F:F,L30)&lt;3000),"nt",IF(SMALL('Open 1'!F:F,L30)&gt;3000,"",SMALL('Open 1'!F:F,L30))),"")</f>
        <v>17.362000024999997</v>
      </c>
      <c r="E30" s="115">
        <f>IF(D30="nt",IFERROR(SMALL('Open 1'!F:F,L30),""),IF(D30&gt;3000,"",IFERROR(SMALL('Open 1'!F:F,L30),"")))</f>
        <v>17.362000024999997</v>
      </c>
      <c r="F30" s="86" t="str">
        <f t="shared" si="0"/>
        <v>4D</v>
      </c>
      <c r="G30" s="91" t="str">
        <f t="shared" si="1"/>
        <v/>
      </c>
      <c r="J30" s="162">
        <v>4</v>
      </c>
      <c r="K30" s="121"/>
      <c r="L30" s="24">
        <v>29</v>
      </c>
    </row>
    <row r="31" spans="1:12">
      <c r="A31" s="18">
        <f>IFERROR(IF(INDEX('Open 1'!$A:$F,MATCH('Open 1 Results'!$E31,'Open 1'!$F:$F,0),1)&gt;0,INDEX('Open 1'!$A:$F,MATCH('Open 1 Results'!$E31,'Open 1'!$F:$F,0),1),""),"")</f>
        <v>6</v>
      </c>
      <c r="B31" s="84" t="str">
        <f>IFERROR(IF(INDEX('Open 1'!$A:$F,MATCH('Open 1 Results'!$E31,'Open 1'!$F:$F,0),2)&gt;0,INDEX('Open 1'!$A:$F,MATCH('Open 1 Results'!$E31,'Open 1'!$F:$F,0),2),""),"")</f>
        <v>Sara Steiner</v>
      </c>
      <c r="C31" s="84" t="str">
        <f>IFERROR(IF(INDEX('Open 1'!$A:$F,MATCH('Open 1 Results'!$E31,'Open 1'!$F:$F,0),3)&gt;0,INDEX('Open 1'!$A:$F,MATCH('Open 1 Results'!$E31,'Open 1'!$F:$F,0),3),""),"")</f>
        <v>Smart Frosted Slate</v>
      </c>
      <c r="D31" s="85">
        <f>IFERROR(IF(AND(SMALL('Open 1'!F:F,L31)&gt;1000,SMALL('Open 1'!F:F,L31)&lt;3000),"nt",IF(SMALL('Open 1'!F:F,L31)&gt;3000,"",SMALL('Open 1'!F:F,L31))),"")</f>
        <v>17.516000006999999</v>
      </c>
      <c r="E31" s="115">
        <f>IF(D31="nt",IFERROR(SMALL('Open 1'!F:F,L31),""),IF(D31&gt;3000,"",IFERROR(SMALL('Open 1'!F:F,L31),"")))</f>
        <v>17.516000006999999</v>
      </c>
      <c r="F31" s="86" t="str">
        <f t="shared" si="0"/>
        <v>4D</v>
      </c>
      <c r="G31" s="91" t="str">
        <f t="shared" si="1"/>
        <v/>
      </c>
      <c r="J31" s="162">
        <v>3</v>
      </c>
      <c r="K31" s="121"/>
      <c r="L31" s="24">
        <v>30</v>
      </c>
    </row>
    <row r="32" spans="1:12">
      <c r="A32" s="18">
        <f>IFERROR(IF(INDEX('Open 1'!$A:$F,MATCH('Open 1 Results'!$E32,'Open 1'!$F:$F,0),1)&gt;0,INDEX('Open 1'!$A:$F,MATCH('Open 1 Results'!$E32,'Open 1'!$F:$F,0),1),""),"")</f>
        <v>30</v>
      </c>
      <c r="B32" s="84" t="str">
        <f>IFERROR(IF(INDEX('Open 1'!$A:$F,MATCH('Open 1 Results'!$E32,'Open 1'!$F:$F,0),2)&gt;0,INDEX('Open 1'!$A:$F,MATCH('Open 1 Results'!$E32,'Open 1'!$F:$F,0),2),""),"")</f>
        <v>Monica Ensminger</v>
      </c>
      <c r="C32" s="84" t="str">
        <f>IFERROR(IF(INDEX('Open 1'!$A:$F,MATCH('Open 1 Results'!$E32,'Open 1'!$F:$F,0),3)&gt;0,INDEX('Open 1'!$A:$F,MATCH('Open 1 Results'!$E32,'Open 1'!$F:$F,0),3),""),"")</f>
        <v>Clyde</v>
      </c>
      <c r="D32" s="85">
        <f>IFERROR(IF(AND(SMALL('Open 1'!F:F,L32)&gt;1000,SMALL('Open 1'!F:F,L32)&lt;3000),"nt",IF(SMALL('Open 1'!F:F,L32)&gt;3000,"",SMALL('Open 1'!F:F,L32))),"")</f>
        <v>17.565000035000001</v>
      </c>
      <c r="E32" s="115">
        <f>IF(D32="nt",IFERROR(SMALL('Open 1'!F:F,L32),""),IF(D32&gt;3000,"",IFERROR(SMALL('Open 1'!F:F,L32),"")))</f>
        <v>17.565000035000001</v>
      </c>
      <c r="F32" s="86" t="str">
        <f t="shared" si="0"/>
        <v>4D</v>
      </c>
      <c r="G32" s="91" t="str">
        <f t="shared" si="1"/>
        <v/>
      </c>
      <c r="J32" s="162">
        <v>2</v>
      </c>
      <c r="K32" s="121"/>
      <c r="L32" s="24">
        <v>31</v>
      </c>
    </row>
    <row r="33" spans="1:12">
      <c r="A33" s="18">
        <f>IFERROR(IF(INDEX('Open 1'!$A:$F,MATCH('Open 1 Results'!$E33,'Open 1'!$F:$F,0),1)&gt;0,INDEX('Open 1'!$A:$F,MATCH('Open 1 Results'!$E33,'Open 1'!$F:$F,0),1),""),"")</f>
        <v>26</v>
      </c>
      <c r="B33" s="84" t="str">
        <f>IFERROR(IF(INDEX('Open 1'!$A:$F,MATCH('Open 1 Results'!$E33,'Open 1'!$F:$F,0),2)&gt;0,INDEX('Open 1'!$A:$F,MATCH('Open 1 Results'!$E33,'Open 1'!$F:$F,0),2),""),"")</f>
        <v>Amanda Long</v>
      </c>
      <c r="C33" s="84" t="str">
        <f>IFERROR(IF(INDEX('Open 1'!$A:$F,MATCH('Open 1 Results'!$E33,'Open 1'!$F:$F,0),3)&gt;0,INDEX('Open 1'!$A:$F,MATCH('Open 1 Results'!$E33,'Open 1'!$F:$F,0),3),""),"")</f>
        <v>Jazzy</v>
      </c>
      <c r="D33" s="85">
        <f>IFERROR(IF(AND(SMALL('Open 1'!F:F,L33)&gt;1000,SMALL('Open 1'!F:F,L33)&lt;3000),"nt",IF(SMALL('Open 1'!F:F,L33)&gt;3000,"",SMALL('Open 1'!F:F,L33))),"")</f>
        <v>18.026000030999999</v>
      </c>
      <c r="E33" s="115">
        <f>IF(D33="nt",IFERROR(SMALL('Open 1'!F:F,L33),""),IF(D33&gt;3000,"",IFERROR(SMALL('Open 1'!F:F,L33),"")))</f>
        <v>18.026000030999999</v>
      </c>
      <c r="F33" s="86" t="str">
        <f t="shared" si="0"/>
        <v>4D</v>
      </c>
      <c r="G33" s="91" t="str">
        <f t="shared" si="1"/>
        <v/>
      </c>
      <c r="J33" s="162">
        <v>1</v>
      </c>
      <c r="K33" s="121"/>
      <c r="L33" s="24">
        <v>32</v>
      </c>
    </row>
    <row r="34" spans="1:12">
      <c r="A34" s="18">
        <f>IFERROR(IF(INDEX('Open 1'!$A:$F,MATCH('Open 1 Results'!$E34,'Open 1'!$F:$F,0),1)&gt;0,INDEX('Open 1'!$A:$F,MATCH('Open 1 Results'!$E34,'Open 1'!$F:$F,0),1),""),"")</f>
        <v>43</v>
      </c>
      <c r="B34" s="84" t="str">
        <f>IFERROR(IF(INDEX('Open 1'!$A:$F,MATCH('Open 1 Results'!$E34,'Open 1'!$F:$F,0),2)&gt;0,INDEX('Open 1'!$A:$F,MATCH('Open 1 Results'!$E34,'Open 1'!$F:$F,0),2),""),"")</f>
        <v>Rochele Chapman</v>
      </c>
      <c r="C34" s="84" t="str">
        <f>IFERROR(IF(INDEX('Open 1'!$A:$F,MATCH('Open 1 Results'!$E34,'Open 1'!$F:$F,0),3)&gt;0,INDEX('Open 1'!$A:$F,MATCH('Open 1 Results'!$E34,'Open 1'!$F:$F,0),3),""),"")</f>
        <v>Fancy</v>
      </c>
      <c r="D34" s="85">
        <f>IFERROR(IF(AND(SMALL('Open 1'!F:F,L34)&gt;1000,SMALL('Open 1'!F:F,L34)&lt;3000),"nt",IF(SMALL('Open 1'!F:F,L34)&gt;3000,"",SMALL('Open 1'!F:F,L34))),"")</f>
        <v>18.366000051</v>
      </c>
      <c r="E34" s="115">
        <f>IF(D34="nt",IFERROR(SMALL('Open 1'!F:F,L34),""),IF(D34&gt;3000,"",IFERROR(SMALL('Open 1'!F:F,L34),"")))</f>
        <v>18.366000051</v>
      </c>
      <c r="F34" s="86" t="str">
        <f t="shared" si="0"/>
        <v>4D</v>
      </c>
      <c r="G34" s="91" t="str">
        <f t="shared" si="1"/>
        <v/>
      </c>
      <c r="J34" s="162" t="s">
        <v>174</v>
      </c>
      <c r="K34" s="121"/>
      <c r="L34" s="24">
        <v>33</v>
      </c>
    </row>
    <row r="35" spans="1:12">
      <c r="A35" s="18">
        <f>IFERROR(IF(INDEX('Open 1'!$A:$F,MATCH('Open 1 Results'!$E35,'Open 1'!$F:$F,0),1)&gt;0,INDEX('Open 1'!$A:$F,MATCH('Open 1 Results'!$E35,'Open 1'!$F:$F,0),1),""),"")</f>
        <v>16</v>
      </c>
      <c r="B35" s="84" t="str">
        <f>IFERROR(IF(INDEX('Open 1'!$A:$F,MATCH('Open 1 Results'!$E35,'Open 1'!$F:$F,0),2)&gt;0,INDEX('Open 1'!$A:$F,MATCH('Open 1 Results'!$E35,'Open 1'!$F:$F,0),2),""),"")</f>
        <v>Maggie Noonan</v>
      </c>
      <c r="C35" s="84" t="str">
        <f>IFERROR(IF(INDEX('Open 1'!$A:$F,MATCH('Open 1 Results'!$E35,'Open 1'!$F:$F,0),3)&gt;0,INDEX('Open 1'!$A:$F,MATCH('Open 1 Results'!$E35,'Open 1'!$F:$F,0),3),""),"")</f>
        <v>Chief</v>
      </c>
      <c r="D35" s="85">
        <f>IFERROR(IF(AND(SMALL('Open 1'!F:F,L35)&gt;1000,SMALL('Open 1'!F:F,L35)&lt;3000),"nt",IF(SMALL('Open 1'!F:F,L35)&gt;3000,"",SMALL('Open 1'!F:F,L35))),"")</f>
        <v>18.616000019000001</v>
      </c>
      <c r="E35" s="115">
        <f>IF(D35="nt",IFERROR(SMALL('Open 1'!F:F,L35),""),IF(D35&gt;3000,"",IFERROR(SMALL('Open 1'!F:F,L35),"")))</f>
        <v>18.616000019000001</v>
      </c>
      <c r="F35" s="86" t="str">
        <f t="shared" si="0"/>
        <v>4D</v>
      </c>
      <c r="G35" s="91" t="str">
        <f t="shared" si="1"/>
        <v/>
      </c>
      <c r="J35" s="162"/>
      <c r="K35" s="121"/>
      <c r="L35" s="24">
        <v>34</v>
      </c>
    </row>
    <row r="36" spans="1:12">
      <c r="A36" s="18">
        <f>IFERROR(IF(INDEX('Open 1'!$A:$F,MATCH('Open 1 Results'!$E36,'Open 1'!$F:$F,0),1)&gt;0,INDEX('Open 1'!$A:$F,MATCH('Open 1 Results'!$E36,'Open 1'!$F:$F,0),1),""),"")</f>
        <v>47</v>
      </c>
      <c r="B36" s="84" t="str">
        <f>IFERROR(IF(INDEX('Open 1'!$A:$F,MATCH('Open 1 Results'!$E36,'Open 1'!$F:$F,0),2)&gt;0,INDEX('Open 1'!$A:$F,MATCH('Open 1 Results'!$E36,'Open 1'!$F:$F,0),2),""),"")</f>
        <v>Shari Kennedy</v>
      </c>
      <c r="C36" s="84" t="str">
        <f>IFERROR(IF(INDEX('Open 1'!$A:$F,MATCH('Open 1 Results'!$E36,'Open 1'!$F:$F,0),3)&gt;0,INDEX('Open 1'!$A:$F,MATCH('Open 1 Results'!$E36,'Open 1'!$F:$F,0),3),""),"")</f>
        <v>Martini</v>
      </c>
      <c r="D36" s="85">
        <f>IFERROR(IF(AND(SMALL('Open 1'!F:F,L36)&gt;1000,SMALL('Open 1'!F:F,L36)&lt;3000),"nt",IF(SMALL('Open 1'!F:F,L36)&gt;3000,"",SMALL('Open 1'!F:F,L36))),"")</f>
        <v>20.527000056000002</v>
      </c>
      <c r="E36" s="115">
        <f>IF(D36="nt",IFERROR(SMALL('Open 1'!F:F,L36),""),IF(D36&gt;3000,"",IFERROR(SMALL('Open 1'!F:F,L36),"")))</f>
        <v>20.527000056000002</v>
      </c>
      <c r="F36" s="86" t="str">
        <f t="shared" si="0"/>
        <v>4D</v>
      </c>
      <c r="G36" s="91" t="str">
        <f t="shared" si="1"/>
        <v/>
      </c>
      <c r="J36" s="162" t="s">
        <v>174</v>
      </c>
      <c r="K36" s="121"/>
      <c r="L36" s="24">
        <v>35</v>
      </c>
    </row>
    <row r="37" spans="1:12">
      <c r="A37" s="18">
        <f>IFERROR(IF(INDEX('Open 1'!$A:$F,MATCH('Open 1 Results'!$E37,'Open 1'!$F:$F,0),1)&gt;0,INDEX('Open 1'!$A:$F,MATCH('Open 1 Results'!$E37,'Open 1'!$F:$F,0),1),""),"")</f>
        <v>31</v>
      </c>
      <c r="B37" s="84" t="str">
        <f>IFERROR(IF(INDEX('Open 1'!$A:$F,MATCH('Open 1 Results'!$E37,'Open 1'!$F:$F,0),2)&gt;0,INDEX('Open 1'!$A:$F,MATCH('Open 1 Results'!$E37,'Open 1'!$F:$F,0),2),""),"")</f>
        <v>Alison West</v>
      </c>
      <c r="C37" s="84" t="str">
        <f>IFERROR(IF(INDEX('Open 1'!$A:$F,MATCH('Open 1 Results'!$E37,'Open 1'!$F:$F,0),3)&gt;0,INDEX('Open 1'!$A:$F,MATCH('Open 1 Results'!$E37,'Open 1'!$F:$F,0),3),""),"")</f>
        <v>Dynamic Dynamite</v>
      </c>
      <c r="D37" s="85">
        <f>IFERROR(IF(AND(SMALL('Open 1'!F:F,L37)&gt;1000,SMALL('Open 1'!F:F,L37)&lt;3000),"nt",IF(SMALL('Open 1'!F:F,L37)&gt;3000,"",SMALL('Open 1'!F:F,L37))),"")</f>
        <v>21.476000036999999</v>
      </c>
      <c r="E37" s="115">
        <f>IF(D37="nt",IFERROR(SMALL('Open 1'!F:F,L37),""),IF(D37&gt;3000,"",IFERROR(SMALL('Open 1'!F:F,L37),"")))</f>
        <v>21.476000036999999</v>
      </c>
      <c r="F37" s="86" t="str">
        <f t="shared" si="0"/>
        <v>4D</v>
      </c>
      <c r="G37" s="91" t="str">
        <f t="shared" si="1"/>
        <v/>
      </c>
      <c r="J37" s="162"/>
      <c r="K37" s="121"/>
      <c r="L37" s="24">
        <v>36</v>
      </c>
    </row>
    <row r="38" spans="1:12">
      <c r="A38" s="18">
        <f>IFERROR(IF(INDEX('Open 1'!$A:$F,MATCH('Open 1 Results'!$E38,'Open 1'!$F:$F,0),1)&gt;0,INDEX('Open 1'!$A:$F,MATCH('Open 1 Results'!$E38,'Open 1'!$F:$F,0),1),""),"")</f>
        <v>22</v>
      </c>
      <c r="B38" s="84" t="str">
        <f>IFERROR(IF(INDEX('Open 1'!$A:$F,MATCH('Open 1 Results'!$E38,'Open 1'!$F:$F,0),2)&gt;0,INDEX('Open 1'!$A:$F,MATCH('Open 1 Results'!$E38,'Open 1'!$F:$F,0),2),""),"")</f>
        <v>Sandy Highland</v>
      </c>
      <c r="C38" s="84" t="str">
        <f>IFERROR(IF(INDEX('Open 1'!$A:$F,MATCH('Open 1 Results'!$E38,'Open 1'!$F:$F,0),3)&gt;0,INDEX('Open 1'!$A:$F,MATCH('Open 1 Results'!$E38,'Open 1'!$F:$F,0),3),""),"")</f>
        <v>Millie</v>
      </c>
      <c r="D38" s="85">
        <f>IFERROR(IF(AND(SMALL('Open 1'!F:F,L38)&gt;1000,SMALL('Open 1'!F:F,L38)&lt;3000),"nt",IF(SMALL('Open 1'!F:F,L38)&gt;3000,"",SMALL('Open 1'!F:F,L38))),"")</f>
        <v>915.47200002599993</v>
      </c>
      <c r="E38" s="115">
        <f>IF(D38="nt",IFERROR(SMALL('Open 1'!F:F,L38),""),IF(D38&gt;3000,"",IFERROR(SMALL('Open 1'!F:F,L38),"")))</f>
        <v>915.47200002599993</v>
      </c>
      <c r="F38" s="86" t="str">
        <f t="shared" si="0"/>
        <v>4D</v>
      </c>
      <c r="G38" s="91" t="str">
        <f t="shared" si="1"/>
        <v/>
      </c>
      <c r="J38" s="162" t="s">
        <v>174</v>
      </c>
      <c r="K38" s="121"/>
      <c r="L38" s="24">
        <v>37</v>
      </c>
    </row>
    <row r="39" spans="1:12">
      <c r="A39" s="18">
        <f>IFERROR(IF(INDEX('Open 1'!$A:$F,MATCH('Open 1 Results'!$E39,'Open 1'!$F:$F,0),1)&gt;0,INDEX('Open 1'!$A:$F,MATCH('Open 1 Results'!$E39,'Open 1'!$F:$F,0),1),""),"")</f>
        <v>9</v>
      </c>
      <c r="B39" s="84" t="str">
        <f>IFERROR(IF(INDEX('Open 1'!$A:$F,MATCH('Open 1 Results'!$E39,'Open 1'!$F:$F,0),2)&gt;0,INDEX('Open 1'!$A:$F,MATCH('Open 1 Results'!$E39,'Open 1'!$F:$F,0),2),""),"")</f>
        <v>Barb Preusker</v>
      </c>
      <c r="C39" s="84" t="str">
        <f>IFERROR(IF(INDEX('Open 1'!$A:$F,MATCH('Open 1 Results'!$E39,'Open 1'!$F:$F,0),3)&gt;0,INDEX('Open 1'!$A:$F,MATCH('Open 1 Results'!$E39,'Open 1'!$F:$F,0),3),""),"")</f>
        <v>Scooter</v>
      </c>
      <c r="D39" s="85">
        <f>IFERROR(IF(AND(SMALL('Open 1'!F:F,L39)&gt;1000,SMALL('Open 1'!F:F,L39)&lt;3000),"nt",IF(SMALL('Open 1'!F:F,L39)&gt;3000,"",SMALL('Open 1'!F:F,L39))),"")</f>
        <v>915.56000000999995</v>
      </c>
      <c r="E39" s="115">
        <f>IF(D39="nt",IFERROR(SMALL('Open 1'!F:F,L39),""),IF(D39&gt;3000,"",IFERROR(SMALL('Open 1'!F:F,L39),"")))</f>
        <v>915.56000000999995</v>
      </c>
      <c r="F39" s="86" t="str">
        <f t="shared" si="0"/>
        <v>4D</v>
      </c>
      <c r="G39" s="91" t="str">
        <f t="shared" si="1"/>
        <v/>
      </c>
      <c r="J39" s="162"/>
      <c r="K39" s="121"/>
      <c r="L39" s="24">
        <v>38</v>
      </c>
    </row>
    <row r="40" spans="1:12">
      <c r="A40" s="18">
        <f>IFERROR(IF(INDEX('Open 1'!$A:$F,MATCH('Open 1 Results'!$E40,'Open 1'!$F:$F,0),1)&gt;0,INDEX('Open 1'!$A:$F,MATCH('Open 1 Results'!$E40,'Open 1'!$F:$F,0),1),""),"")</f>
        <v>7</v>
      </c>
      <c r="B40" s="84" t="str">
        <f>IFERROR(IF(INDEX('Open 1'!$A:$F,MATCH('Open 1 Results'!$E40,'Open 1'!$F:$F,0),2)&gt;0,INDEX('Open 1'!$A:$F,MATCH('Open 1 Results'!$E40,'Open 1'!$F:$F,0),2),""),"")</f>
        <v>Lexy Leischner</v>
      </c>
      <c r="C40" s="84" t="str">
        <f>IFERROR(IF(INDEX('Open 1'!$A:$F,MATCH('Open 1 Results'!$E40,'Open 1'!$F:$F,0),3)&gt;0,INDEX('Open 1'!$A:$F,MATCH('Open 1 Results'!$E40,'Open 1'!$F:$F,0),3),""),"")</f>
        <v>Bug</v>
      </c>
      <c r="D40" s="85">
        <f>IFERROR(IF(AND(SMALL('Open 1'!F:F,L40)&gt;1000,SMALL('Open 1'!F:F,L40)&lt;3000),"nt",IF(SMALL('Open 1'!F:F,L40)&gt;3000,"",SMALL('Open 1'!F:F,L40))),"")</f>
        <v>916.27500000800001</v>
      </c>
      <c r="E40" s="115">
        <f>IF(D40="nt",IFERROR(SMALL('Open 1'!F:F,L40),""),IF(D40&gt;3000,"",IFERROR(SMALL('Open 1'!F:F,L40),"")))</f>
        <v>916.27500000800001</v>
      </c>
      <c r="F40" s="86" t="str">
        <f t="shared" si="0"/>
        <v>4D</v>
      </c>
      <c r="G40" s="91" t="str">
        <f t="shared" si="1"/>
        <v/>
      </c>
      <c r="J40" s="162"/>
      <c r="K40" s="121"/>
      <c r="L40" s="24">
        <v>39</v>
      </c>
    </row>
    <row r="41" spans="1:12">
      <c r="A41" s="18">
        <f>IFERROR(IF(INDEX('Open 1'!$A:$F,MATCH('Open 1 Results'!$E41,'Open 1'!$F:$F,0),1)&gt;0,INDEX('Open 1'!$A:$F,MATCH('Open 1 Results'!$E41,'Open 1'!$F:$F,0),1),""),"")</f>
        <v>1</v>
      </c>
      <c r="B41" s="84" t="str">
        <f>IFERROR(IF(INDEX('Open 1'!$A:$F,MATCH('Open 1 Results'!$E41,'Open 1'!$F:$F,0),2)&gt;0,INDEX('Open 1'!$A:$F,MATCH('Open 1 Results'!$E41,'Open 1'!$F:$F,0),2),""),"")</f>
        <v>Shari Kennedy</v>
      </c>
      <c r="C41" s="84" t="str">
        <f>IFERROR(IF(INDEX('Open 1'!$A:$F,MATCH('Open 1 Results'!$E41,'Open 1'!$F:$F,0),3)&gt;0,INDEX('Open 1'!$A:$F,MATCH('Open 1 Results'!$E41,'Open 1'!$F:$F,0),3),""),"")</f>
        <v>Mosey</v>
      </c>
      <c r="D41" s="85">
        <f>IFERROR(IF(AND(SMALL('Open 1'!F:F,L41)&gt;1000,SMALL('Open 1'!F:F,L41)&lt;3000),"nt",IF(SMALL('Open 1'!F:F,L41)&gt;3000,"",SMALL('Open 1'!F:F,L41))),"")</f>
        <v>916.33700000099998</v>
      </c>
      <c r="E41" s="115">
        <f>IF(D41="nt",IFERROR(SMALL('Open 1'!F:F,L41),""),IF(D41&gt;3000,"",IFERROR(SMALL('Open 1'!F:F,L41),"")))</f>
        <v>916.33700000099998</v>
      </c>
      <c r="F41" s="86" t="str">
        <f t="shared" si="0"/>
        <v>4D</v>
      </c>
      <c r="G41" s="91" t="str">
        <f t="shared" si="1"/>
        <v/>
      </c>
      <c r="J41" s="162" t="s">
        <v>174</v>
      </c>
      <c r="K41" s="121"/>
      <c r="L41" s="24">
        <v>40</v>
      </c>
    </row>
    <row r="42" spans="1:12">
      <c r="A42" s="18">
        <f>IFERROR(IF(INDEX('Open 1'!$A:$F,MATCH('Open 1 Results'!$E42,'Open 1'!$F:$F,0),1)&gt;0,INDEX('Open 1'!$A:$F,MATCH('Open 1 Results'!$E42,'Open 1'!$F:$F,0),1),""),"")</f>
        <v>23</v>
      </c>
      <c r="B42" s="84" t="str">
        <f>IFERROR(IF(INDEX('Open 1'!$A:$F,MATCH('Open 1 Results'!$E42,'Open 1'!$F:$F,0),2)&gt;0,INDEX('Open 1'!$A:$F,MATCH('Open 1 Results'!$E42,'Open 1'!$F:$F,0),2),""),"")</f>
        <v>Theresa Navrkal</v>
      </c>
      <c r="C42" s="84" t="str">
        <f>IFERROR(IF(INDEX('Open 1'!$A:$F,MATCH('Open 1 Results'!$E42,'Open 1'!$F:$F,0),3)&gt;0,INDEX('Open 1'!$A:$F,MATCH('Open 1 Results'!$E42,'Open 1'!$F:$F,0),3),""),"")</f>
        <v>Bid for Zahara</v>
      </c>
      <c r="D42" s="85">
        <f>IFERROR(IF(AND(SMALL('Open 1'!F:F,L42)&gt;1000,SMALL('Open 1'!F:F,L42)&lt;3000),"nt",IF(SMALL('Open 1'!F:F,L42)&gt;3000,"",SMALL('Open 1'!F:F,L42))),"")</f>
        <v>916.4790000270001</v>
      </c>
      <c r="E42" s="115">
        <f>IF(D42="nt",IFERROR(SMALL('Open 1'!F:F,L42),""),IF(D42&gt;3000,"",IFERROR(SMALL('Open 1'!F:F,L42),"")))</f>
        <v>916.4790000270001</v>
      </c>
      <c r="F42" s="86" t="str">
        <f t="shared" si="0"/>
        <v>4D</v>
      </c>
      <c r="G42" s="91" t="str">
        <f t="shared" si="1"/>
        <v/>
      </c>
      <c r="J42" s="162" t="s">
        <v>174</v>
      </c>
      <c r="K42" s="121"/>
      <c r="L42" s="24">
        <v>41</v>
      </c>
    </row>
    <row r="43" spans="1:12">
      <c r="A43" s="18">
        <f>IFERROR(IF(INDEX('Open 1'!$A:$F,MATCH('Open 1 Results'!$E43,'Open 1'!$F:$F,0),1)&gt;0,INDEX('Open 1'!$A:$F,MATCH('Open 1 Results'!$E43,'Open 1'!$F:$F,0),1),""),"")</f>
        <v>5</v>
      </c>
      <c r="B43" s="84" t="str">
        <f>IFERROR(IF(INDEX('Open 1'!$A:$F,MATCH('Open 1 Results'!$E43,'Open 1'!$F:$F,0),2)&gt;0,INDEX('Open 1'!$A:$F,MATCH('Open 1 Results'!$E43,'Open 1'!$F:$F,0),2),""),"")</f>
        <v>Trinity Chapman</v>
      </c>
      <c r="C43" s="84" t="str">
        <f>IFERROR(IF(INDEX('Open 1'!$A:$F,MATCH('Open 1 Results'!$E43,'Open 1'!$F:$F,0),3)&gt;0,INDEX('Open 1'!$A:$F,MATCH('Open 1 Results'!$E43,'Open 1'!$F:$F,0),3),""),"")</f>
        <v>Gabby</v>
      </c>
      <c r="D43" s="85">
        <f>IFERROR(IF(AND(SMALL('Open 1'!F:F,L43)&gt;1000,SMALL('Open 1'!F:F,L43)&lt;3000),"nt",IF(SMALL('Open 1'!F:F,L43)&gt;3000,"",SMALL('Open 1'!F:F,L43))),"")</f>
        <v>916.62300000499999</v>
      </c>
      <c r="E43" s="115">
        <f>IF(D43="nt",IFERROR(SMALL('Open 1'!F:F,L43),""),IF(D43&gt;3000,"",IFERROR(SMALL('Open 1'!F:F,L43),"")))</f>
        <v>916.62300000499999</v>
      </c>
      <c r="F43" s="86" t="str">
        <f t="shared" si="0"/>
        <v>4D</v>
      </c>
      <c r="G43" s="91" t="str">
        <f t="shared" si="1"/>
        <v/>
      </c>
      <c r="J43" s="162" t="s">
        <v>174</v>
      </c>
      <c r="K43" s="121"/>
      <c r="L43" s="24">
        <v>42</v>
      </c>
    </row>
    <row r="44" spans="1:12">
      <c r="A44" s="18">
        <f>IFERROR(IF(INDEX('Open 1'!$A:$F,MATCH('Open 1 Results'!$E44,'Open 1'!$F:$F,0),1)&gt;0,INDEX('Open 1'!$A:$F,MATCH('Open 1 Results'!$E44,'Open 1'!$F:$F,0),1),""),"")</f>
        <v>46</v>
      </c>
      <c r="B44" s="84" t="str">
        <f>IFERROR(IF(INDEX('Open 1'!$A:$F,MATCH('Open 1 Results'!$E44,'Open 1'!$F:$F,0),2)&gt;0,INDEX('Open 1'!$A:$F,MATCH('Open 1 Results'!$E44,'Open 1'!$F:$F,0),2),""),"")</f>
        <v>Mike Boomgarden</v>
      </c>
      <c r="C44" s="84" t="str">
        <f>IFERROR(IF(INDEX('Open 1'!$A:$F,MATCH('Open 1 Results'!$E44,'Open 1'!$F:$F,0),3)&gt;0,INDEX('Open 1'!$A:$F,MATCH('Open 1 Results'!$E44,'Open 1'!$F:$F,0),3),""),"")</f>
        <v>Striker</v>
      </c>
      <c r="D44" s="85">
        <f>IFERROR(IF(AND(SMALL('Open 1'!F:F,L44)&gt;1000,SMALL('Open 1'!F:F,L44)&lt;3000),"nt",IF(SMALL('Open 1'!F:F,L44)&gt;3000,"",SMALL('Open 1'!F:F,L44))),"")</f>
        <v>917.36700005499995</v>
      </c>
      <c r="E44" s="115">
        <f>IF(D44="nt",IFERROR(SMALL('Open 1'!F:F,L44),""),IF(D44&gt;3000,"",IFERROR(SMALL('Open 1'!F:F,L44),"")))</f>
        <v>917.36700005499995</v>
      </c>
      <c r="F44" s="86" t="str">
        <f t="shared" si="0"/>
        <v>4D</v>
      </c>
      <c r="G44" s="91" t="str">
        <f t="shared" si="1"/>
        <v/>
      </c>
      <c r="J44" s="162" t="s">
        <v>174</v>
      </c>
      <c r="K44" s="121"/>
      <c r="L44" s="24">
        <v>43</v>
      </c>
    </row>
    <row r="45" spans="1:12">
      <c r="A45" s="18">
        <f>IFERROR(IF(INDEX('Open 1'!$A:$F,MATCH('Open 1 Results'!$E45,'Open 1'!$F:$F,0),1)&gt;0,INDEX('Open 1'!$A:$F,MATCH('Open 1 Results'!$E45,'Open 1'!$F:$F,0),1),""),"")</f>
        <v>24</v>
      </c>
      <c r="B45" s="84" t="str">
        <f>IFERROR(IF(INDEX('Open 1'!$A:$F,MATCH('Open 1 Results'!$E45,'Open 1'!$F:$F,0),2)&gt;0,INDEX('Open 1'!$A:$F,MATCH('Open 1 Results'!$E45,'Open 1'!$F:$F,0),2),""),"")</f>
        <v>Kellie VanDerBrink</v>
      </c>
      <c r="C45" s="84" t="str">
        <f>IFERROR(IF(INDEX('Open 1'!$A:$F,MATCH('Open 1 Results'!$E45,'Open 1'!$F:$F,0),3)&gt;0,INDEX('Open 1'!$A:$F,MATCH('Open 1 Results'!$E45,'Open 1'!$F:$F,0),3),""),"")</f>
        <v>Cowboy</v>
      </c>
      <c r="D45" s="85">
        <f>IFERROR(IF(AND(SMALL('Open 1'!F:F,L45)&gt;1000,SMALL('Open 1'!F:F,L45)&lt;3000),"nt",IF(SMALL('Open 1'!F:F,L45)&gt;3000,"",SMALL('Open 1'!F:F,L45))),"")</f>
        <v>917.39300002800007</v>
      </c>
      <c r="E45" s="115">
        <f>IF(D45="nt",IFERROR(SMALL('Open 1'!F:F,L45),""),IF(D45&gt;3000,"",IFERROR(SMALL('Open 1'!F:F,L45),"")))</f>
        <v>917.39300002800007</v>
      </c>
      <c r="F45" s="86" t="str">
        <f t="shared" si="0"/>
        <v>4D</v>
      </c>
      <c r="G45" s="91" t="str">
        <f t="shared" si="1"/>
        <v/>
      </c>
      <c r="J45" s="162" t="s">
        <v>174</v>
      </c>
      <c r="K45" s="121" t="s">
        <v>174</v>
      </c>
      <c r="L45" s="24">
        <v>44</v>
      </c>
    </row>
    <row r="46" spans="1:12">
      <c r="A46" s="18">
        <f>IFERROR(IF(INDEX('Open 1'!$A:$F,MATCH('Open 1 Results'!$E46,'Open 1'!$F:$F,0),1)&gt;0,INDEX('Open 1'!$A:$F,MATCH('Open 1 Results'!$E46,'Open 1'!$F:$F,0),1),""),"")</f>
        <v>10</v>
      </c>
      <c r="B46" s="84" t="str">
        <f>IFERROR(IF(INDEX('Open 1'!$A:$F,MATCH('Open 1 Results'!$E46,'Open 1'!$F:$F,0),2)&gt;0,INDEX('Open 1'!$A:$F,MATCH('Open 1 Results'!$E46,'Open 1'!$F:$F,0),2),""),"")</f>
        <v>Kiah Zomer</v>
      </c>
      <c r="C46" s="84" t="str">
        <f>IFERROR(IF(INDEX('Open 1'!$A:$F,MATCH('Open 1 Results'!$E46,'Open 1'!$F:$F,0),3)&gt;0,INDEX('Open 1'!$A:$F,MATCH('Open 1 Results'!$E46,'Open 1'!$F:$F,0),3),""),"")</f>
        <v>Seeker</v>
      </c>
      <c r="D46" s="85">
        <f>IFERROR(IF(AND(SMALL('Open 1'!F:F,L46)&gt;1000,SMALL('Open 1'!F:F,L46)&lt;3000),"nt",IF(SMALL('Open 1'!F:F,L46)&gt;3000,"",SMALL('Open 1'!F:F,L46))),"")</f>
        <v>917.74200001099996</v>
      </c>
      <c r="E46" s="115">
        <f>IF(D46="nt",IFERROR(SMALL('Open 1'!F:F,L46),""),IF(D46&gt;3000,"",IFERROR(SMALL('Open 1'!F:F,L46),"")))</f>
        <v>917.74200001099996</v>
      </c>
      <c r="F46" s="86" t="str">
        <f t="shared" si="0"/>
        <v>4D</v>
      </c>
      <c r="G46" s="91" t="str">
        <f t="shared" si="1"/>
        <v/>
      </c>
      <c r="J46" s="162"/>
      <c r="K46" s="121"/>
      <c r="L46" s="24">
        <v>45</v>
      </c>
    </row>
    <row r="47" spans="1:12">
      <c r="A47" s="18">
        <f>IFERROR(IF(INDEX('Open 1'!$A:$F,MATCH('Open 1 Results'!$E47,'Open 1'!$F:$F,0),1)&gt;0,INDEX('Open 1'!$A:$F,MATCH('Open 1 Results'!$E47,'Open 1'!$F:$F,0),1),""),"")</f>
        <v>28</v>
      </c>
      <c r="B47" s="84" t="str">
        <f>IFERROR(IF(INDEX('Open 1'!$A:$F,MATCH('Open 1 Results'!$E47,'Open 1'!$F:$F,0),2)&gt;0,INDEX('Open 1'!$A:$F,MATCH('Open 1 Results'!$E47,'Open 1'!$F:$F,0),2),""),"")</f>
        <v xml:space="preserve">Kaylee Stabe </v>
      </c>
      <c r="C47" s="84" t="str">
        <f>IFERROR(IF(INDEX('Open 1'!$A:$F,MATCH('Open 1 Results'!$E47,'Open 1'!$F:$F,0),3)&gt;0,INDEX('Open 1'!$A:$F,MATCH('Open 1 Results'!$E47,'Open 1'!$F:$F,0),3),""),"")</f>
        <v>Ticket</v>
      </c>
      <c r="D47" s="85">
        <f>IFERROR(IF(AND(SMALL('Open 1'!F:F,L47)&gt;1000,SMALL('Open 1'!F:F,L47)&lt;3000),"nt",IF(SMALL('Open 1'!F:F,L47)&gt;3000,"",SMALL('Open 1'!F:F,L47))),"")</f>
        <v>926.86700003299995</v>
      </c>
      <c r="E47" s="115">
        <f>IF(D47="nt",IFERROR(SMALL('Open 1'!F:F,L47),""),IF(D47&gt;3000,"",IFERROR(SMALL('Open 1'!F:F,L47),"")))</f>
        <v>926.86700003299995</v>
      </c>
      <c r="F47" s="86" t="str">
        <f t="shared" si="0"/>
        <v>4D</v>
      </c>
      <c r="G47" s="91" t="str">
        <f t="shared" si="1"/>
        <v/>
      </c>
      <c r="J47" s="162"/>
      <c r="K47" s="121" t="s">
        <v>174</v>
      </c>
      <c r="L47" s="24">
        <v>46</v>
      </c>
    </row>
    <row r="48" spans="1:12">
      <c r="A48" s="18">
        <f>IFERROR(IF(INDEX('Open 1'!$A:$F,MATCH('Open 1 Results'!$E48,'Open 1'!$F:$F,0),1)&gt;0,INDEX('Open 1'!$A:$F,MATCH('Open 1 Results'!$E48,'Open 1'!$F:$F,0),1),""),"")</f>
        <v>17</v>
      </c>
      <c r="B48" s="84" t="str">
        <f>IFERROR(IF(INDEX('Open 1'!$A:$F,MATCH('Open 1 Results'!$E48,'Open 1'!$F:$F,0),2)&gt;0,INDEX('Open 1'!$A:$F,MATCH('Open 1 Results'!$E48,'Open 1'!$F:$F,0),2),""),"")</f>
        <v>Tia Esser</v>
      </c>
      <c r="C48" s="84" t="str">
        <f>IFERROR(IF(INDEX('Open 1'!$A:$F,MATCH('Open 1 Results'!$E48,'Open 1'!$F:$F,0),3)&gt;0,INDEX('Open 1'!$A:$F,MATCH('Open 1 Results'!$E48,'Open 1'!$F:$F,0),3),""),"")</f>
        <v>Ethel</v>
      </c>
      <c r="D48" s="85">
        <f>IFERROR(IF(AND(SMALL('Open 1'!F:F,L48)&gt;1000,SMALL('Open 1'!F:F,L48)&lt;3000),"nt",IF(SMALL('Open 1'!F:F,L48)&gt;3000,"",SMALL('Open 1'!F:F,L48))),"")</f>
        <v>966.87900002000003</v>
      </c>
      <c r="E48" s="115">
        <f>IF(D48="nt",IFERROR(SMALL('Open 1'!F:F,L48),""),IF(D48&gt;3000,"",IFERROR(SMALL('Open 1'!F:F,L48),"")))</f>
        <v>966.87900002000003</v>
      </c>
      <c r="F48" s="86" t="str">
        <f t="shared" si="0"/>
        <v>4D</v>
      </c>
      <c r="G48" s="91" t="str">
        <f t="shared" si="1"/>
        <v/>
      </c>
      <c r="J48" s="162"/>
      <c r="K48" s="121" t="s">
        <v>174</v>
      </c>
      <c r="L48" s="24">
        <v>47</v>
      </c>
    </row>
    <row r="49" spans="1:12">
      <c r="A49" s="18" t="str">
        <f>IFERROR(IF(INDEX('Open 1'!$A:$F,MATCH('Open 1 Results'!$E49,'Open 1'!$F:$F,0),1)&gt;0,INDEX('Open 1'!$A:$F,MATCH('Open 1 Results'!$E49,'Open 1'!$F:$F,0),1),""),"")</f>
        <v/>
      </c>
      <c r="B49" s="84" t="str">
        <f>IFERROR(IF(INDEX('Open 1'!$A:$F,MATCH('Open 1 Results'!$E49,'Open 1'!$F:$F,0),2)&gt;0,INDEX('Open 1'!$A:$F,MATCH('Open 1 Results'!$E49,'Open 1'!$F:$F,0),2),""),"")</f>
        <v/>
      </c>
      <c r="C49" s="84" t="str">
        <f>IFERROR(IF(INDEX('Open 1'!$A:$F,MATCH('Open 1 Results'!$E49,'Open 1'!$F:$F,0),3)&gt;0,INDEX('Open 1'!$A:$F,MATCH('Open 1 Results'!$E49,'Open 1'!$F:$F,0),3),""),"")</f>
        <v/>
      </c>
      <c r="D49" s="85" t="str">
        <f>IFERROR(IF(AND(SMALL('Open 1'!F:F,L49)&gt;1000,SMALL('Open 1'!F:F,L49)&lt;3000),"nt",IF(SMALL('Open 1'!F:F,L49)&gt;3000,"",SMALL('Open 1'!F:F,L49))),"")</f>
        <v/>
      </c>
      <c r="E49" s="115" t="str">
        <f>IF(D49="nt",IFERROR(SMALL('Open 1'!F:F,L49),""),IF(D49&gt;3000,"",IFERROR(SMALL('Open 1'!F:F,L49),"")))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1'!$A:$F,MATCH('Open 1 Results'!$E50,'Open 1'!$F:$F,0),1)&gt;0,INDEX('Open 1'!$A:$F,MATCH('Open 1 Results'!$E50,'Open 1'!$F:$F,0),1),""),"")</f>
        <v/>
      </c>
      <c r="B50" s="84" t="str">
        <f>IFERROR(IF(INDEX('Open 1'!$A:$F,MATCH('Open 1 Results'!$E50,'Open 1'!$F:$F,0),2)&gt;0,INDEX('Open 1'!$A:$F,MATCH('Open 1 Results'!$E50,'Open 1'!$F:$F,0),2),""),"")</f>
        <v/>
      </c>
      <c r="C50" s="84" t="str">
        <f>IFERROR(IF(INDEX('Open 1'!$A:$F,MATCH('Open 1 Results'!$E50,'Open 1'!$F:$F,0),3)&gt;0,INDEX('Open 1'!$A:$F,MATCH('Open 1 Results'!$E50,'Open 1'!$F:$F,0),3),""),"")</f>
        <v/>
      </c>
      <c r="D50" s="85" t="str">
        <f>IFERROR(IF(AND(SMALL('Open 1'!F:F,L50)&gt;1000,SMALL('Open 1'!F:F,L50)&lt;3000),"nt",IF(SMALL('Open 1'!F:F,L50)&gt;3000,"",SMALL('Open 1'!F:F,L50))),"")</f>
        <v/>
      </c>
      <c r="E50" s="115" t="str">
        <f>IF(D50="nt",IFERROR(SMALL('Open 1'!F:F,L50),""),IF(D50&gt;3000,"",IFERROR(SMALL('Open 1'!F:F,L50),"")))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1'!$A:$F,MATCH('Open 1 Results'!$E51,'Open 1'!$F:$F,0),1)&gt;0,INDEX('Open 1'!$A:$F,MATCH('Open 1 Results'!$E51,'Open 1'!$F:$F,0),1),""),"")</f>
        <v/>
      </c>
      <c r="B51" s="84" t="str">
        <f>IFERROR(IF(INDEX('Open 1'!$A:$F,MATCH('Open 1 Results'!$E51,'Open 1'!$F:$F,0),2)&gt;0,INDEX('Open 1'!$A:$F,MATCH('Open 1 Results'!$E51,'Open 1'!$F:$F,0),2),""),"")</f>
        <v/>
      </c>
      <c r="C51" s="84" t="str">
        <f>IFERROR(IF(INDEX('Open 1'!$A:$F,MATCH('Open 1 Results'!$E51,'Open 1'!$F:$F,0),3)&gt;0,INDEX('Open 1'!$A:$F,MATCH('Open 1 Results'!$E51,'Open 1'!$F:$F,0),3),""),"")</f>
        <v/>
      </c>
      <c r="D51" s="85" t="str">
        <f>IFERROR(IF(AND(SMALL('Open 1'!F:F,L51)&gt;1000,SMALL('Open 1'!F:F,L51)&lt;3000),"nt",IF(SMALL('Open 1'!F:F,L51)&gt;3000,"",SMALL('Open 1'!F:F,L51))),"")</f>
        <v/>
      </c>
      <c r="E51" s="115" t="str">
        <f>IF(D51="nt",IFERROR(SMALL('Open 1'!F:F,L51),""),IF(D51&gt;3000,"",IFERROR(SMALL('Open 1'!F:F,L51),"")))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1'!$A:$F,MATCH('Open 1 Results'!$E52,'Open 1'!$F:$F,0),1)&gt;0,INDEX('Open 1'!$A:$F,MATCH('Open 1 Results'!$E52,'Open 1'!$F:$F,0),1),""),"")</f>
        <v/>
      </c>
      <c r="B52" s="84" t="str">
        <f>IFERROR(IF(INDEX('Open 1'!$A:$F,MATCH('Open 1 Results'!$E52,'Open 1'!$F:$F,0),2)&gt;0,INDEX('Open 1'!$A:$F,MATCH('Open 1 Results'!$E52,'Open 1'!$F:$F,0),2),""),"")</f>
        <v/>
      </c>
      <c r="C52" s="84" t="str">
        <f>IFERROR(IF(INDEX('Open 1'!$A:$F,MATCH('Open 1 Results'!$E52,'Open 1'!$F:$F,0),3)&gt;0,INDEX('Open 1'!$A:$F,MATCH('Open 1 Results'!$E52,'Open 1'!$F:$F,0),3),""),"")</f>
        <v/>
      </c>
      <c r="D52" s="85" t="str">
        <f>IFERROR(IF(AND(SMALL('Open 1'!F:F,L52)&gt;1000,SMALL('Open 1'!F:F,L52)&lt;3000),"nt",IF(SMALL('Open 1'!F:F,L52)&gt;3000,"",SMALL('Open 1'!F:F,L52))),"")</f>
        <v/>
      </c>
      <c r="E52" s="115" t="str">
        <f>IF(D52="nt",IFERROR(SMALL('Open 1'!F:F,L52),""),IF(D52&gt;3000,"",IFERROR(SMALL('Open 1'!F:F,L52),"")))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1'!$A:$F,MATCH('Open 1 Results'!$E53,'Open 1'!$F:$F,0),1)&gt;0,INDEX('Open 1'!$A:$F,MATCH('Open 1 Results'!$E53,'Open 1'!$F:$F,0),1),""),"")</f>
        <v/>
      </c>
      <c r="B53" s="84" t="str">
        <f>IFERROR(IF(INDEX('Open 1'!$A:$F,MATCH('Open 1 Results'!$E53,'Open 1'!$F:$F,0),2)&gt;0,INDEX('Open 1'!$A:$F,MATCH('Open 1 Results'!$E53,'Open 1'!$F:$F,0),2),""),"")</f>
        <v/>
      </c>
      <c r="C53" s="84" t="str">
        <f>IFERROR(IF(INDEX('Open 1'!$A:$F,MATCH('Open 1 Results'!$E53,'Open 1'!$F:$F,0),3)&gt;0,INDEX('Open 1'!$A:$F,MATCH('Open 1 Results'!$E53,'Open 1'!$F:$F,0),3),""),"")</f>
        <v/>
      </c>
      <c r="D53" s="85" t="str">
        <f>IFERROR(IF(AND(SMALL('Open 1'!F:F,L53)&gt;1000,SMALL('Open 1'!F:F,L53)&lt;3000),"nt",IF(SMALL('Open 1'!F:F,L53)&gt;3000,"",SMALL('Open 1'!F:F,L53))),"")</f>
        <v/>
      </c>
      <c r="E53" s="115" t="str">
        <f>IF(D53="nt",IFERROR(SMALL('Open 1'!F:F,L53),""),IF(D53&gt;3000,"",IFERROR(SMALL('Open 1'!F:F,L53),"")))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1'!$A:$F,MATCH('Open 1 Results'!$E54,'Open 1'!$F:$F,0),1)&gt;0,INDEX('Open 1'!$A:$F,MATCH('Open 1 Results'!$E54,'Open 1'!$F:$F,0),1),""),"")</f>
        <v/>
      </c>
      <c r="B54" s="84" t="str">
        <f>IFERROR(IF(INDEX('Open 1'!$A:$F,MATCH('Open 1 Results'!$E54,'Open 1'!$F:$F,0),2)&gt;0,INDEX('Open 1'!$A:$F,MATCH('Open 1 Results'!$E54,'Open 1'!$F:$F,0),2),""),"")</f>
        <v/>
      </c>
      <c r="C54" s="84" t="str">
        <f>IFERROR(IF(INDEX('Open 1'!$A:$F,MATCH('Open 1 Results'!$E54,'Open 1'!$F:$F,0),3)&gt;0,INDEX('Open 1'!$A:$F,MATCH('Open 1 Results'!$E54,'Open 1'!$F:$F,0),3),""),"")</f>
        <v/>
      </c>
      <c r="D54" s="85" t="str">
        <f>IFERROR(IF(AND(SMALL('Open 1'!F:F,L54)&gt;1000,SMALL('Open 1'!F:F,L54)&lt;3000),"nt",IF(SMALL('Open 1'!F:F,L54)&gt;3000,"",SMALL('Open 1'!F:F,L54))),"")</f>
        <v/>
      </c>
      <c r="E54" s="115" t="str">
        <f>IF(D54="nt",IFERROR(SMALL('Open 1'!F:F,L54),""),IF(D54&gt;3000,"",IFERROR(SMALL('Open 1'!F:F,L54),"")))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1'!$A:$F,MATCH('Open 1 Results'!$E55,'Open 1'!$F:$F,0),1)&gt;0,INDEX('Open 1'!$A:$F,MATCH('Open 1 Results'!$E55,'Open 1'!$F:$F,0),1),""),"")</f>
        <v/>
      </c>
      <c r="B55" s="84" t="str">
        <f>IFERROR(IF(INDEX('Open 1'!$A:$F,MATCH('Open 1 Results'!$E55,'Open 1'!$F:$F,0),2)&gt;0,INDEX('Open 1'!$A:$F,MATCH('Open 1 Results'!$E55,'Open 1'!$F:$F,0),2),""),"")</f>
        <v/>
      </c>
      <c r="C55" s="84" t="str">
        <f>IFERROR(IF(INDEX('Open 1'!$A:$F,MATCH('Open 1 Results'!$E55,'Open 1'!$F:$F,0),3)&gt;0,INDEX('Open 1'!$A:$F,MATCH('Open 1 Results'!$E55,'Open 1'!$F:$F,0),3),""),"")</f>
        <v/>
      </c>
      <c r="D55" s="85" t="str">
        <f>IFERROR(IF(AND(SMALL('Open 1'!F:F,L55)&gt;1000,SMALL('Open 1'!F:F,L55)&lt;3000),"nt",IF(SMALL('Open 1'!F:F,L55)&gt;3000,"",SMALL('Open 1'!F:F,L55))),"")</f>
        <v/>
      </c>
      <c r="E55" s="115" t="str">
        <f>IF(D55="nt",IFERROR(SMALL('Open 1'!F:F,L55),""),IF(D55&gt;3000,"",IFERROR(SMALL('Open 1'!F:F,L55),"")))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1'!$A:$F,MATCH('Open 1 Results'!$E56,'Open 1'!$F:$F,0),1)&gt;0,INDEX('Open 1'!$A:$F,MATCH('Open 1 Results'!$E56,'Open 1'!$F:$F,0),1),""),"")</f>
        <v/>
      </c>
      <c r="B56" s="84" t="str">
        <f>IFERROR(IF(INDEX('Open 1'!$A:$F,MATCH('Open 1 Results'!$E56,'Open 1'!$F:$F,0),2)&gt;0,INDEX('Open 1'!$A:$F,MATCH('Open 1 Results'!$E56,'Open 1'!$F:$F,0),2),""),"")</f>
        <v/>
      </c>
      <c r="C56" s="84" t="str">
        <f>IFERROR(IF(INDEX('Open 1'!$A:$F,MATCH('Open 1 Results'!$E56,'Open 1'!$F:$F,0),3)&gt;0,INDEX('Open 1'!$A:$F,MATCH('Open 1 Results'!$E56,'Open 1'!$F:$F,0),3),""),"")</f>
        <v/>
      </c>
      <c r="D56" s="85" t="str">
        <f>IFERROR(IF(AND(SMALL('Open 1'!F:F,L56)&gt;1000,SMALL('Open 1'!F:F,L56)&lt;3000),"nt",IF(SMALL('Open 1'!F:F,L56)&gt;3000,"",SMALL('Open 1'!F:F,L56))),"")</f>
        <v/>
      </c>
      <c r="E56" s="115" t="str">
        <f>IF(D56="nt",IFERROR(SMALL('Open 1'!F:F,L56),""),IF(D56&gt;3000,"",IFERROR(SMALL('Open 1'!F:F,L56),"")))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1'!$A:$F,MATCH('Open 1 Results'!$E57,'Open 1'!$F:$F,0),1)&gt;0,INDEX('Open 1'!$A:$F,MATCH('Open 1 Results'!$E57,'Open 1'!$F:$F,0),1),""),"")</f>
        <v/>
      </c>
      <c r="B57" s="84" t="str">
        <f>IFERROR(IF(INDEX('Open 1'!$A:$F,MATCH('Open 1 Results'!$E57,'Open 1'!$F:$F,0),2)&gt;0,INDEX('Open 1'!$A:$F,MATCH('Open 1 Results'!$E57,'Open 1'!$F:$F,0),2),""),"")</f>
        <v/>
      </c>
      <c r="C57" s="84" t="str">
        <f>IFERROR(IF(INDEX('Open 1'!$A:$F,MATCH('Open 1 Results'!$E57,'Open 1'!$F:$F,0),3)&gt;0,INDEX('Open 1'!$A:$F,MATCH('Open 1 Results'!$E57,'Open 1'!$F:$F,0),3),""),"")</f>
        <v/>
      </c>
      <c r="D57" s="85" t="str">
        <f>IFERROR(IF(AND(SMALL('Open 1'!F:F,L57)&gt;1000,SMALL('Open 1'!F:F,L57)&lt;3000),"nt",IF(SMALL('Open 1'!F:F,L57)&gt;3000,"",SMALL('Open 1'!F:F,L57))),"")</f>
        <v/>
      </c>
      <c r="E57" s="115" t="str">
        <f>IF(D57="nt",IFERROR(SMALL('Open 1'!F:F,L57),""),IF(D57&gt;3000,"",IFERROR(SMALL('Open 1'!F:F,L57),"")))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1'!$A:$F,MATCH('Open 1 Results'!$E58,'Open 1'!$F:$F,0),1)&gt;0,INDEX('Open 1'!$A:$F,MATCH('Open 1 Results'!$E58,'Open 1'!$F:$F,0),1),""),"")</f>
        <v/>
      </c>
      <c r="B58" s="84" t="str">
        <f>IFERROR(IF(INDEX('Open 1'!$A:$F,MATCH('Open 1 Results'!$E58,'Open 1'!$F:$F,0),2)&gt;0,INDEX('Open 1'!$A:$F,MATCH('Open 1 Results'!$E58,'Open 1'!$F:$F,0),2),""),"")</f>
        <v/>
      </c>
      <c r="C58" s="84" t="str">
        <f>IFERROR(IF(INDEX('Open 1'!$A:$F,MATCH('Open 1 Results'!$E58,'Open 1'!$F:$F,0),3)&gt;0,INDEX('Open 1'!$A:$F,MATCH('Open 1 Results'!$E58,'Open 1'!$F:$F,0),3),""),"")</f>
        <v/>
      </c>
      <c r="D58" s="85" t="str">
        <f>IFERROR(IF(AND(SMALL('Open 1'!F:F,L58)&gt;1000,SMALL('Open 1'!F:F,L58)&lt;3000),"nt",IF(SMALL('Open 1'!F:F,L58)&gt;3000,"",SMALL('Open 1'!F:F,L58))),"")</f>
        <v/>
      </c>
      <c r="E58" s="115" t="str">
        <f>IF(D58="nt",IFERROR(SMALL('Open 1'!F:F,L58),""),IF(D58&gt;3000,"",IFERROR(SMALL('Open 1'!F:F,L58),"")))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1'!$A:$F,MATCH('Open 1 Results'!$E59,'Open 1'!$F:$F,0),1)&gt;0,INDEX('Open 1'!$A:$F,MATCH('Open 1 Results'!$E59,'Open 1'!$F:$F,0),1),""),"")</f>
        <v/>
      </c>
      <c r="B59" s="84" t="str">
        <f>IFERROR(IF(INDEX('Open 1'!$A:$F,MATCH('Open 1 Results'!$E59,'Open 1'!$F:$F,0),2)&gt;0,INDEX('Open 1'!$A:$F,MATCH('Open 1 Results'!$E59,'Open 1'!$F:$F,0),2),""),"")</f>
        <v/>
      </c>
      <c r="C59" s="84" t="str">
        <f>IFERROR(IF(INDEX('Open 1'!$A:$F,MATCH('Open 1 Results'!$E59,'Open 1'!$F:$F,0),3)&gt;0,INDEX('Open 1'!$A:$F,MATCH('Open 1 Results'!$E59,'Open 1'!$F:$F,0),3),""),"")</f>
        <v/>
      </c>
      <c r="D59" s="85" t="str">
        <f>IFERROR(IF(AND(SMALL('Open 1'!F:F,L59)&gt;1000,SMALL('Open 1'!F:F,L59)&lt;3000),"nt",IF(SMALL('Open 1'!F:F,L59)&gt;3000,"",SMALL('Open 1'!F:F,L59))),"")</f>
        <v/>
      </c>
      <c r="E59" s="115" t="str">
        <f>IF(D59="nt",IFERROR(SMALL('Open 1'!F:F,L59),""),IF(D59&gt;3000,"",IFERROR(SMALL('Open 1'!F:F,L59),"")))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1'!$A:$F,MATCH('Open 1 Results'!$E60,'Open 1'!$F:$F,0),1)&gt;0,INDEX('Open 1'!$A:$F,MATCH('Open 1 Results'!$E60,'Open 1'!$F:$F,0),1),""),"")</f>
        <v/>
      </c>
      <c r="B60" s="84" t="str">
        <f>IFERROR(IF(INDEX('Open 1'!$A:$F,MATCH('Open 1 Results'!$E60,'Open 1'!$F:$F,0),2)&gt;0,INDEX('Open 1'!$A:$F,MATCH('Open 1 Results'!$E60,'Open 1'!$F:$F,0),2),""),"")</f>
        <v/>
      </c>
      <c r="C60" s="84" t="str">
        <f>IFERROR(IF(INDEX('Open 1'!$A:$F,MATCH('Open 1 Results'!$E60,'Open 1'!$F:$F,0),3)&gt;0,INDEX('Open 1'!$A:$F,MATCH('Open 1 Results'!$E60,'Open 1'!$F:$F,0),3),""),"")</f>
        <v/>
      </c>
      <c r="D60" s="85" t="str">
        <f>IFERROR(IF(AND(SMALL('Open 1'!F:F,L60)&gt;1000,SMALL('Open 1'!F:F,L60)&lt;3000),"nt",IF(SMALL('Open 1'!F:F,L60)&gt;3000,"",SMALL('Open 1'!F:F,L60))),"")</f>
        <v/>
      </c>
      <c r="E60" s="115" t="str">
        <f>IF(D60="nt",IFERROR(SMALL('Open 1'!F:F,L60),""),IF(D60&gt;3000,"",IFERROR(SMALL('Open 1'!F:F,L60),"")))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1'!$A:$F,MATCH('Open 1 Results'!$E61,'Open 1'!$F:$F,0),1)&gt;0,INDEX('Open 1'!$A:$F,MATCH('Open 1 Results'!$E61,'Open 1'!$F:$F,0),1),""),"")</f>
        <v/>
      </c>
      <c r="B61" s="84" t="str">
        <f>IFERROR(IF(INDEX('Open 1'!$A:$F,MATCH('Open 1 Results'!$E61,'Open 1'!$F:$F,0),2)&gt;0,INDEX('Open 1'!$A:$F,MATCH('Open 1 Results'!$E61,'Open 1'!$F:$F,0),2),""),"")</f>
        <v/>
      </c>
      <c r="C61" s="84" t="str">
        <f>IFERROR(IF(INDEX('Open 1'!$A:$F,MATCH('Open 1 Results'!$E61,'Open 1'!$F:$F,0),3)&gt;0,INDEX('Open 1'!$A:$F,MATCH('Open 1 Results'!$E61,'Open 1'!$F:$F,0),3),""),"")</f>
        <v/>
      </c>
      <c r="D61" s="85" t="str">
        <f>IFERROR(IF(AND(SMALL('Open 1'!F:F,L61)&gt;1000,SMALL('Open 1'!F:F,L61)&lt;3000),"nt",IF(SMALL('Open 1'!F:F,L61)&gt;3000,"",SMALL('Open 1'!F:F,L61))),"")</f>
        <v/>
      </c>
      <c r="E61" s="115" t="str">
        <f>IF(D61="nt",IFERROR(SMALL('Open 1'!F:F,L61),""),IF(D61&gt;3000,"",IFERROR(SMALL('Open 1'!F:F,L61),"")))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1'!$A:$F,MATCH('Open 1 Results'!$E62,'Open 1'!$F:$F,0),1)&gt;0,INDEX('Open 1'!$A:$F,MATCH('Open 1 Results'!$E62,'Open 1'!$F:$F,0),1),""),"")</f>
        <v/>
      </c>
      <c r="B62" s="84" t="str">
        <f>IFERROR(IF(INDEX('Open 1'!$A:$F,MATCH('Open 1 Results'!$E62,'Open 1'!$F:$F,0),2)&gt;0,INDEX('Open 1'!$A:$F,MATCH('Open 1 Results'!$E62,'Open 1'!$F:$F,0),2),""),"")</f>
        <v/>
      </c>
      <c r="C62" s="84" t="str">
        <f>IFERROR(IF(INDEX('Open 1'!$A:$F,MATCH('Open 1 Results'!$E62,'Open 1'!$F:$F,0),3)&gt;0,INDEX('Open 1'!$A:$F,MATCH('Open 1 Results'!$E62,'Open 1'!$F:$F,0),3),""),"")</f>
        <v/>
      </c>
      <c r="D62" s="85" t="str">
        <f>IFERROR(IF(AND(SMALL('Open 1'!F:F,L62)&gt;1000,SMALL('Open 1'!F:F,L62)&lt;3000),"nt",IF(SMALL('Open 1'!F:F,L62)&gt;3000,"",SMALL('Open 1'!F:F,L62))),"")</f>
        <v/>
      </c>
      <c r="E62" s="115" t="str">
        <f>IF(D62="nt",IFERROR(SMALL('Open 1'!F:F,L62),""),IF(D62&gt;3000,"",IFERROR(SMALL('Open 1'!F:F,L62),"")))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1'!$A:$F,MATCH('Open 1 Results'!$E63,'Open 1'!$F:$F,0),1)&gt;0,INDEX('Open 1'!$A:$F,MATCH('Open 1 Results'!$E63,'Open 1'!$F:$F,0),1),""),"")</f>
        <v/>
      </c>
      <c r="B63" s="84" t="str">
        <f>IFERROR(IF(INDEX('Open 1'!$A:$F,MATCH('Open 1 Results'!$E63,'Open 1'!$F:$F,0),2)&gt;0,INDEX('Open 1'!$A:$F,MATCH('Open 1 Results'!$E63,'Open 1'!$F:$F,0),2),""),"")</f>
        <v/>
      </c>
      <c r="C63" s="84" t="str">
        <f>IFERROR(IF(INDEX('Open 1'!$A:$F,MATCH('Open 1 Results'!$E63,'Open 1'!$F:$F,0),3)&gt;0,INDEX('Open 1'!$A:$F,MATCH('Open 1 Results'!$E63,'Open 1'!$F:$F,0),3),""),"")</f>
        <v/>
      </c>
      <c r="D63" s="85" t="str">
        <f>IFERROR(IF(AND(SMALL('Open 1'!F:F,L63)&gt;1000,SMALL('Open 1'!F:F,L63)&lt;3000),"nt",IF(SMALL('Open 1'!F:F,L63)&gt;3000,"",SMALL('Open 1'!F:F,L63))),"")</f>
        <v/>
      </c>
      <c r="E63" s="115" t="str">
        <f>IF(D63="nt",IFERROR(SMALL('Open 1'!F:F,L63),""),IF(D63&gt;3000,"",IFERROR(SMALL('Open 1'!F:F,L63),"")))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1'!$A:$F,MATCH('Open 1 Results'!$E64,'Open 1'!$F:$F,0),1)&gt;0,INDEX('Open 1'!$A:$F,MATCH('Open 1 Results'!$E64,'Open 1'!$F:$F,0),1),""),"")</f>
        <v/>
      </c>
      <c r="B64" s="84" t="str">
        <f>IFERROR(IF(INDEX('Open 1'!$A:$F,MATCH('Open 1 Results'!$E64,'Open 1'!$F:$F,0),2)&gt;0,INDEX('Open 1'!$A:$F,MATCH('Open 1 Results'!$E64,'Open 1'!$F:$F,0),2),""),"")</f>
        <v/>
      </c>
      <c r="C64" s="84" t="str">
        <f>IFERROR(IF(INDEX('Open 1'!$A:$F,MATCH('Open 1 Results'!$E64,'Open 1'!$F:$F,0),3)&gt;0,INDEX('Open 1'!$A:$F,MATCH('Open 1 Results'!$E64,'Open 1'!$F:$F,0),3),""),"")</f>
        <v/>
      </c>
      <c r="D64" s="85" t="str">
        <f>IFERROR(IF(AND(SMALL('Open 1'!F:F,L64)&gt;1000,SMALL('Open 1'!F:F,L64)&lt;3000),"nt",IF(SMALL('Open 1'!F:F,L64)&gt;3000,"",SMALL('Open 1'!F:F,L64))),"")</f>
        <v/>
      </c>
      <c r="E64" s="115" t="str">
        <f>IF(D64="nt",IFERROR(SMALL('Open 1'!F:F,L64),""),IF(D64&gt;3000,"",IFERROR(SMALL('Open 1'!F:F,L64),"")))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1'!$A:$F,MATCH('Open 1 Results'!$E65,'Open 1'!$F:$F,0),1)&gt;0,INDEX('Open 1'!$A:$F,MATCH('Open 1 Results'!$E65,'Open 1'!$F:$F,0),1),""),"")</f>
        <v/>
      </c>
      <c r="B65" s="84" t="str">
        <f>IFERROR(IF(INDEX('Open 1'!$A:$F,MATCH('Open 1 Results'!$E65,'Open 1'!$F:$F,0),2)&gt;0,INDEX('Open 1'!$A:$F,MATCH('Open 1 Results'!$E65,'Open 1'!$F:$F,0),2),""),"")</f>
        <v/>
      </c>
      <c r="C65" s="84" t="str">
        <f>IFERROR(IF(INDEX('Open 1'!$A:$F,MATCH('Open 1 Results'!$E65,'Open 1'!$F:$F,0),3)&gt;0,INDEX('Open 1'!$A:$F,MATCH('Open 1 Results'!$E65,'Open 1'!$F:$F,0),3),""),"")</f>
        <v/>
      </c>
      <c r="D65" s="85" t="str">
        <f>IFERROR(IF(AND(SMALL('Open 1'!F:F,L65)&gt;1000,SMALL('Open 1'!F:F,L65)&lt;3000),"nt",IF(SMALL('Open 1'!F:F,L65)&gt;3000,"",SMALL('Open 1'!F:F,L65))),"")</f>
        <v/>
      </c>
      <c r="E65" s="115" t="str">
        <f>IF(D65="nt",IFERROR(SMALL('Open 1'!F:F,L65),""),IF(D65&gt;3000,"",IFERROR(SMALL('Open 1'!F:F,L65),"")))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1'!$A:$F,MATCH('Open 1 Results'!$E66,'Open 1'!$F:$F,0),1)&gt;0,INDEX('Open 1'!$A:$F,MATCH('Open 1 Results'!$E66,'Open 1'!$F:$F,0),1),""),"")</f>
        <v/>
      </c>
      <c r="B66" s="84" t="str">
        <f>IFERROR(IF(INDEX('Open 1'!$A:$F,MATCH('Open 1 Results'!$E66,'Open 1'!$F:$F,0),2)&gt;0,INDEX('Open 1'!$A:$F,MATCH('Open 1 Results'!$E66,'Open 1'!$F:$F,0),2),""),"")</f>
        <v/>
      </c>
      <c r="C66" s="84" t="str">
        <f>IFERROR(IF(INDEX('Open 1'!$A:$F,MATCH('Open 1 Results'!$E66,'Open 1'!$F:$F,0),3)&gt;0,INDEX('Open 1'!$A:$F,MATCH('Open 1 Results'!$E66,'Open 1'!$F:$F,0),3),""),"")</f>
        <v/>
      </c>
      <c r="D66" s="85" t="str">
        <f>IFERROR(IF(AND(SMALL('Open 1'!F:F,L66)&gt;1000,SMALL('Open 1'!F:F,L66)&lt;3000),"nt",IF(SMALL('Open 1'!F:F,L66)&gt;3000,"",SMALL('Open 1'!F:F,L66))),"")</f>
        <v/>
      </c>
      <c r="E66" s="115" t="str">
        <f>IF(D66="nt",IFERROR(SMALL('Open 1'!F:F,L66),""),IF(D66&gt;3000,"",IFERROR(SMALL('Open 1'!F:F,L66),"")))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1'!$A:$F,MATCH('Open 1 Results'!$E67,'Open 1'!$F:$F,0),1)&gt;0,INDEX('Open 1'!$A:$F,MATCH('Open 1 Results'!$E67,'Open 1'!$F:$F,0),1),""),"")</f>
        <v/>
      </c>
      <c r="B67" s="84" t="str">
        <f>IFERROR(IF(INDEX('Open 1'!$A:$F,MATCH('Open 1 Results'!$E67,'Open 1'!$F:$F,0),2)&gt;0,INDEX('Open 1'!$A:$F,MATCH('Open 1 Results'!$E67,'Open 1'!$F:$F,0),2),""),"")</f>
        <v/>
      </c>
      <c r="C67" s="84" t="str">
        <f>IFERROR(IF(INDEX('Open 1'!$A:$F,MATCH('Open 1 Results'!$E67,'Open 1'!$F:$F,0),3)&gt;0,INDEX('Open 1'!$A:$F,MATCH('Open 1 Results'!$E67,'Open 1'!$F:$F,0),3),""),"")</f>
        <v/>
      </c>
      <c r="D67" s="85" t="str">
        <f>IFERROR(IF(AND(SMALL('Open 1'!F:F,L67)&gt;1000,SMALL('Open 1'!F:F,L67)&lt;3000),"nt",IF(SMALL('Open 1'!F:F,L67)&gt;3000,"",SMALL('Open 1'!F:F,L67))),"")</f>
        <v/>
      </c>
      <c r="E67" s="115" t="str">
        <f>IF(D67="nt",IFERROR(SMALL('Open 1'!F:F,L67),""),IF(D67&gt;3000,"",IFERROR(SMALL('Open 1'!F:F,L67),"")))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1'!$A:$F,MATCH('Open 1 Results'!$E68,'Open 1'!$F:$F,0),1)&gt;0,INDEX('Open 1'!$A:$F,MATCH('Open 1 Results'!$E68,'Open 1'!$F:$F,0),1),""),"")</f>
        <v/>
      </c>
      <c r="B68" s="84" t="str">
        <f>IFERROR(IF(INDEX('Open 1'!$A:$F,MATCH('Open 1 Results'!$E68,'Open 1'!$F:$F,0),2)&gt;0,INDEX('Open 1'!$A:$F,MATCH('Open 1 Results'!$E68,'Open 1'!$F:$F,0),2),""),"")</f>
        <v/>
      </c>
      <c r="C68" s="84" t="str">
        <f>IFERROR(IF(INDEX('Open 1'!$A:$F,MATCH('Open 1 Results'!$E68,'Open 1'!$F:$F,0),3)&gt;0,INDEX('Open 1'!$A:$F,MATCH('Open 1 Results'!$E68,'Open 1'!$F:$F,0),3),""),"")</f>
        <v/>
      </c>
      <c r="D68" s="85" t="str">
        <f>IFERROR(IF(AND(SMALL('Open 1'!F:F,L68)&gt;1000,SMALL('Open 1'!F:F,L68)&lt;3000),"nt",IF(SMALL('Open 1'!F:F,L68)&gt;3000,"",SMALL('Open 1'!F:F,L68))),"")</f>
        <v/>
      </c>
      <c r="E68" s="115" t="str">
        <f>IF(D68="nt",IFERROR(SMALL('Open 1'!F:F,L68),""),IF(D68&gt;3000,"",IFERROR(SMALL('Open 1'!F:F,L68),"")))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1'!$A:$F,MATCH('Open 1 Results'!$E69,'Open 1'!$F:$F,0),1)&gt;0,INDEX('Open 1'!$A:$F,MATCH('Open 1 Results'!$E69,'Open 1'!$F:$F,0),1),""),"")</f>
        <v/>
      </c>
      <c r="B69" s="84" t="str">
        <f>IFERROR(IF(INDEX('Open 1'!$A:$F,MATCH('Open 1 Results'!$E69,'Open 1'!$F:$F,0),2)&gt;0,INDEX('Open 1'!$A:$F,MATCH('Open 1 Results'!$E69,'Open 1'!$F:$F,0),2),""),"")</f>
        <v/>
      </c>
      <c r="C69" s="84" t="str">
        <f>IFERROR(IF(INDEX('Open 1'!$A:$F,MATCH('Open 1 Results'!$E69,'Open 1'!$F:$F,0),3)&gt;0,INDEX('Open 1'!$A:$F,MATCH('Open 1 Results'!$E69,'Open 1'!$F:$F,0),3),""),"")</f>
        <v/>
      </c>
      <c r="D69" s="85" t="str">
        <f>IFERROR(IF(AND(SMALL('Open 1'!F:F,L69)&gt;1000,SMALL('Open 1'!F:F,L69)&lt;3000),"nt",IF(SMALL('Open 1'!F:F,L69)&gt;3000,"",SMALL('Open 1'!F:F,L69))),"")</f>
        <v/>
      </c>
      <c r="E69" s="115" t="str">
        <f>IF(D69="nt",IFERROR(SMALL('Open 1'!F:F,L69),""),IF(D69&gt;3000,"",IFERROR(SMALL('Open 1'!F:F,L69),"")))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1'!$A:$F,MATCH('Open 1 Results'!$E70,'Open 1'!$F:$F,0),1)&gt;0,INDEX('Open 1'!$A:$F,MATCH('Open 1 Results'!$E70,'Open 1'!$F:$F,0),1),""),"")</f>
        <v/>
      </c>
      <c r="B70" s="84" t="str">
        <f>IFERROR(IF(INDEX('Open 1'!$A:$F,MATCH('Open 1 Results'!$E70,'Open 1'!$F:$F,0),2)&gt;0,INDEX('Open 1'!$A:$F,MATCH('Open 1 Results'!$E70,'Open 1'!$F:$F,0),2),""),"")</f>
        <v/>
      </c>
      <c r="C70" s="84" t="str">
        <f>IFERROR(IF(INDEX('Open 1'!$A:$F,MATCH('Open 1 Results'!$E70,'Open 1'!$F:$F,0),3)&gt;0,INDEX('Open 1'!$A:$F,MATCH('Open 1 Results'!$E70,'Open 1'!$F:$F,0),3),""),"")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5" t="str">
        <f>IF(D70="nt",IFERROR(SMALL('Open 1'!F:F,L70),""),IF(D70&gt;3000,"",IFERROR(SMALL('Open 1'!F:F,L70),"")))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1'!$A:$F,MATCH('Open 1 Results'!$E71,'Open 1'!$F:$F,0),1)&gt;0,INDEX('Open 1'!$A:$F,MATCH('Open 1 Results'!$E71,'Open 1'!$F:$F,0),1),""),"")</f>
        <v/>
      </c>
      <c r="B71" s="84" t="str">
        <f>IFERROR(IF(INDEX('Open 1'!$A:$F,MATCH('Open 1 Results'!$E71,'Open 1'!$F:$F,0),2)&gt;0,INDEX('Open 1'!$A:$F,MATCH('Open 1 Results'!$E71,'Open 1'!$F:$F,0),2),""),"")</f>
        <v/>
      </c>
      <c r="C71" s="84" t="str">
        <f>IFERROR(IF(INDEX('Open 1'!$A:$F,MATCH('Open 1 Results'!$E71,'Open 1'!$F:$F,0),3)&gt;0,INDEX('Open 1'!$A:$F,MATCH('Open 1 Results'!$E71,'Open 1'!$F:$F,0),3),""),"")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5" t="str">
        <f>IF(D71="nt",IFERROR(SMALL('Open 1'!F:F,L71),""),IF(D71&gt;3000,"",IFERROR(SMALL('Open 1'!F:F,L71),"")))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1'!$A:$F,MATCH('Open 1 Results'!$E72,'Open 1'!$F:$F,0),1)&gt;0,INDEX('Open 1'!$A:$F,MATCH('Open 1 Results'!$E72,'Open 1'!$F:$F,0),1),""),"")</f>
        <v/>
      </c>
      <c r="B72" s="84" t="str">
        <f>IFERROR(IF(INDEX('Open 1'!$A:$F,MATCH('Open 1 Results'!$E72,'Open 1'!$F:$F,0),2)&gt;0,INDEX('Open 1'!$A:$F,MATCH('Open 1 Results'!$E72,'Open 1'!$F:$F,0),2),""),"")</f>
        <v/>
      </c>
      <c r="C72" s="84" t="str">
        <f>IFERROR(IF(INDEX('Open 1'!$A:$F,MATCH('Open 1 Results'!$E72,'Open 1'!$F:$F,0),3)&gt;0,INDEX('Open 1'!$A:$F,MATCH('Open 1 Results'!$E72,'Open 1'!$F:$F,0),3),""),"")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5" t="str">
        <f>IF(D72="nt",IFERROR(SMALL('Open 1'!F:F,L72),""),IF(D72&gt;3000,"",IFERROR(SMALL('Open 1'!F:F,L72),"")))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1'!$A:$F,MATCH('Open 1 Results'!$E73,'Open 1'!$F:$F,0),1)&gt;0,INDEX('Open 1'!$A:$F,MATCH('Open 1 Results'!$E73,'Open 1'!$F:$F,0),1),""),"")</f>
        <v/>
      </c>
      <c r="B73" s="84" t="str">
        <f>IFERROR(IF(INDEX('Open 1'!$A:$F,MATCH('Open 1 Results'!$E73,'Open 1'!$F:$F,0),2)&gt;0,INDEX('Open 1'!$A:$F,MATCH('Open 1 Results'!$E73,'Open 1'!$F:$F,0),2),""),"")</f>
        <v/>
      </c>
      <c r="C73" s="84" t="str">
        <f>IFERROR(IF(INDEX('Open 1'!$A:$F,MATCH('Open 1 Results'!$E73,'Open 1'!$F:$F,0),3)&gt;0,INDEX('Open 1'!$A:$F,MATCH('Open 1 Results'!$E73,'Open 1'!$F:$F,0),3),""),"")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5" t="str">
        <f>IF(D73="nt",IFERROR(SMALL('Open 1'!F:F,L73),""),IF(D73&gt;3000,"",IFERROR(SMALL('Open 1'!F:F,L73),"")))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1'!$A:$F,MATCH('Open 1 Results'!$E74,'Open 1'!$F:$F,0),1)&gt;0,INDEX('Open 1'!$A:$F,MATCH('Open 1 Results'!$E74,'Open 1'!$F:$F,0),1),""),"")</f>
        <v/>
      </c>
      <c r="B74" s="84" t="str">
        <f>IFERROR(IF(INDEX('Open 1'!$A:$F,MATCH('Open 1 Results'!$E74,'Open 1'!$F:$F,0),2)&gt;0,INDEX('Open 1'!$A:$F,MATCH('Open 1 Results'!$E74,'Open 1'!$F:$F,0),2),""),"")</f>
        <v/>
      </c>
      <c r="C74" s="84" t="str">
        <f>IFERROR(IF(INDEX('Open 1'!$A:$F,MATCH('Open 1 Results'!$E74,'Open 1'!$F:$F,0),3)&gt;0,INDEX('Open 1'!$A:$F,MATCH('Open 1 Results'!$E74,'Open 1'!$F:$F,0),3),""),"")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5" t="str">
        <f>IF(D74="nt",IFERROR(SMALL('Open 1'!F:F,L74),""),IF(D74&gt;3000,"",IFERROR(SMALL('Open 1'!F:F,L74),"")))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1'!$A:$F,MATCH('Open 1 Results'!$E75,'Open 1'!$F:$F,0),1)&gt;0,INDEX('Open 1'!$A:$F,MATCH('Open 1 Results'!$E75,'Open 1'!$F:$F,0),1),""),"")</f>
        <v/>
      </c>
      <c r="B75" s="84" t="str">
        <f>IFERROR(IF(INDEX('Open 1'!$A:$F,MATCH('Open 1 Results'!$E75,'Open 1'!$F:$F,0),2)&gt;0,INDEX('Open 1'!$A:$F,MATCH('Open 1 Results'!$E75,'Open 1'!$F:$F,0),2),""),"")</f>
        <v/>
      </c>
      <c r="C75" s="84" t="str">
        <f>IFERROR(IF(INDEX('Open 1'!$A:$F,MATCH('Open 1 Results'!$E75,'Open 1'!$F:$F,0),3)&gt;0,INDEX('Open 1'!$A:$F,MATCH('Open 1 Results'!$E75,'Open 1'!$F:$F,0),3),""),"")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5" t="str">
        <f>IF(D75="nt",IFERROR(SMALL('Open 1'!F:F,L75),""),IF(D75&gt;3000,"",IFERROR(SMALL('Open 1'!F:F,L75),"")))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1'!$A:$F,MATCH('Open 1 Results'!$E76,'Open 1'!$F:$F,0),1)&gt;0,INDEX('Open 1'!$A:$F,MATCH('Open 1 Results'!$E76,'Open 1'!$F:$F,0),1),""),"")</f>
        <v/>
      </c>
      <c r="B76" s="84" t="str">
        <f>IFERROR(IF(INDEX('Open 1'!$A:$F,MATCH('Open 1 Results'!$E76,'Open 1'!$F:$F,0),2)&gt;0,INDEX('Open 1'!$A:$F,MATCH('Open 1 Results'!$E76,'Open 1'!$F:$F,0),2),""),"")</f>
        <v/>
      </c>
      <c r="C76" s="84" t="str">
        <f>IFERROR(IF(INDEX('Open 1'!$A:$F,MATCH('Open 1 Results'!$E76,'Open 1'!$F:$F,0),3)&gt;0,INDEX('Open 1'!$A:$F,MATCH('Open 1 Results'!$E76,'Open 1'!$F:$F,0),3),""),"")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5" t="str">
        <f>IF(D76="nt",IFERROR(SMALL('Open 1'!F:F,L76),""),IF(D76&gt;3000,"",IFERROR(SMALL('Open 1'!F:F,L76),"")))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1'!$A:$F,MATCH('Open 1 Results'!$E77,'Open 1'!$F:$F,0),1)&gt;0,INDEX('Open 1'!$A:$F,MATCH('Open 1 Results'!$E77,'Open 1'!$F:$F,0),1),""),"")</f>
        <v/>
      </c>
      <c r="B77" s="84" t="str">
        <f>IFERROR(IF(INDEX('Open 1'!$A:$F,MATCH('Open 1 Results'!$E77,'Open 1'!$F:$F,0),2)&gt;0,INDEX('Open 1'!$A:$F,MATCH('Open 1 Results'!$E77,'Open 1'!$F:$F,0),2),""),"")</f>
        <v/>
      </c>
      <c r="C77" s="84" t="str">
        <f>IFERROR(IF(INDEX('Open 1'!$A:$F,MATCH('Open 1 Results'!$E77,'Open 1'!$F:$F,0),3)&gt;0,INDEX('Open 1'!$A:$F,MATCH('Open 1 Results'!$E77,'Open 1'!$F:$F,0),3),""),"")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5" t="str">
        <f>IF(D77="nt",IFERROR(SMALL('Open 1'!F:F,L77),""),IF(D77&gt;3000,"",IFERROR(SMALL('Open 1'!F:F,L77),"")))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1'!$A:$F,MATCH('Open 1 Results'!$E78,'Open 1'!$F:$F,0),1)&gt;0,INDEX('Open 1'!$A:$F,MATCH('Open 1 Results'!$E78,'Open 1'!$F:$F,0),1),""),"")</f>
        <v/>
      </c>
      <c r="B78" s="84" t="str">
        <f>IFERROR(IF(INDEX('Open 1'!$A:$F,MATCH('Open 1 Results'!$E78,'Open 1'!$F:$F,0),2)&gt;0,INDEX('Open 1'!$A:$F,MATCH('Open 1 Results'!$E78,'Open 1'!$F:$F,0),2),""),"")</f>
        <v/>
      </c>
      <c r="C78" s="84" t="str">
        <f>IFERROR(IF(INDEX('Open 1'!$A:$F,MATCH('Open 1 Results'!$E78,'Open 1'!$F:$F,0),3)&gt;0,INDEX('Open 1'!$A:$F,MATCH('Open 1 Results'!$E78,'Open 1'!$F:$F,0),3),""),"")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5" t="str">
        <f>IF(D78="nt",IFERROR(SMALL('Open 1'!F:F,L78),""),IF(D78&gt;3000,"",IFERROR(SMALL('Open 1'!F:F,L78),"")))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1'!$A:$F,MATCH('Open 1 Results'!$E79,'Open 1'!$F:$F,0),1)&gt;0,INDEX('Open 1'!$A:$F,MATCH('Open 1 Results'!$E79,'Open 1'!$F:$F,0),1),""),"")</f>
        <v/>
      </c>
      <c r="B79" s="84" t="str">
        <f>IFERROR(IF(INDEX('Open 1'!$A:$F,MATCH('Open 1 Results'!$E79,'Open 1'!$F:$F,0),2)&gt;0,INDEX('Open 1'!$A:$F,MATCH('Open 1 Results'!$E79,'Open 1'!$F:$F,0),2),""),"")</f>
        <v/>
      </c>
      <c r="C79" s="84" t="str">
        <f>IFERROR(IF(INDEX('Open 1'!$A:$F,MATCH('Open 1 Results'!$E79,'Open 1'!$F:$F,0),3)&gt;0,INDEX('Open 1'!$A:$F,MATCH('Open 1 Results'!$E79,'Open 1'!$F:$F,0),3),""),"")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5" t="str">
        <f>IF(D79="nt",IFERROR(SMALL('Open 1'!F:F,L79),""),IF(D79&gt;3000,"",IFERROR(SMALL('Open 1'!F:F,L79),"")))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26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27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27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27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28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29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47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4" t="s">
        <v>75</v>
      </c>
      <c r="AL10" s="234"/>
      <c r="AM10" s="234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30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33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4" t="s">
        <v>76</v>
      </c>
      <c r="AL11" s="234"/>
      <c r="AM11" s="234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30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4" t="s">
        <v>79</v>
      </c>
      <c r="AL12" s="234"/>
      <c r="AM12" s="234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39" t="s">
        <v>27</v>
      </c>
      <c r="J13" s="240"/>
      <c r="K13" s="50">
        <v>4</v>
      </c>
      <c r="L13" s="230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31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41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33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42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33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48" t="s">
        <v>77</v>
      </c>
      <c r="I18" s="249"/>
      <c r="J18" s="149">
        <f>(COUNTIF('Youth 2'!$A$2:$A$286,"&gt;0"))</f>
        <v>0</v>
      </c>
      <c r="L18" s="242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33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42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33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43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33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44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33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45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33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45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33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45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33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46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33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35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33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36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33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36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33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36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33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37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33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23" priority="3">
      <formula>MOD(ROW(),8)=1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26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27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27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27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28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29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47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4" t="s">
        <v>75</v>
      </c>
      <c r="AM10" s="234"/>
      <c r="AN10" s="234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24" t="s">
        <v>77</v>
      </c>
      <c r="I11" s="225"/>
      <c r="J11" s="189">
        <f>COUNTIF(Youth!$A$2:$A$286,"&gt;0")+COUNTIF(Youth!$A$2:$A$286,"oco")-COUNTIF(D2:D286,"scratch")</f>
        <v>0</v>
      </c>
      <c r="K11" s="50">
        <v>2</v>
      </c>
      <c r="L11" s="230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33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4" t="s">
        <v>76</v>
      </c>
      <c r="AM11" s="234"/>
      <c r="AN11" s="234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30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33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4" t="s">
        <v>79</v>
      </c>
      <c r="AM12" s="234"/>
      <c r="AN12" s="234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30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33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4" t="s">
        <v>10</v>
      </c>
      <c r="AM13" s="234"/>
      <c r="AN13" s="234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31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33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33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33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33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42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33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43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33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44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33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45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33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45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33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45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33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46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33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35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33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36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33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36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33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36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33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37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33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33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33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33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33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38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</vt:lpstr>
      <vt:lpstr>Draw</vt:lpstr>
      <vt:lpstr>PeeWee</vt:lpstr>
      <vt:lpstr>Open 1</vt:lpstr>
      <vt:lpstr>Open 1 Results</vt:lpstr>
      <vt:lpstr>Youth 2</vt:lpstr>
      <vt:lpstr>Youth Results 2</vt:lpstr>
      <vt:lpstr>Youth</vt:lpstr>
      <vt:lpstr>Youth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2019-04-20T20:55:35Z</cp:lastPrinted>
  <dcterms:created xsi:type="dcterms:W3CDTF">2016-10-21T03:48:16Z</dcterms:created>
  <dcterms:modified xsi:type="dcterms:W3CDTF">2019-04-23T23:56:21Z</dcterms:modified>
</cp:coreProperties>
</file>