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11"/>
  </bookViews>
  <sheets>
    <sheet name="Instructions" sheetId="1" state="hidden" r:id="rId1"/>
    <sheet name="Enter Draw" sheetId="2" r:id="rId2"/>
    <sheet name="Sheet1" sheetId="16" r:id="rId3"/>
    <sheet name="Sheet2" sheetId="17" r:id="rId4"/>
    <sheet name="Draw" sheetId="3" state="hidden" r:id="rId5"/>
    <sheet name="PeeWee" sheetId="4" r:id="rId6"/>
    <sheet name="1st Run" sheetId="5" r:id="rId7"/>
    <sheet name="Open Results" sheetId="6" r:id="rId8"/>
    <sheet name="Youth" sheetId="7" state="hidden" r:id="rId9"/>
    <sheet name="Youth Results" sheetId="8" r:id="rId10"/>
    <sheet name="2nd Run" sheetId="9" r:id="rId11"/>
    <sheet name="Open 2 Results" sheetId="10" r:id="rId12"/>
    <sheet name="Youth 2" sheetId="11" state="hidden" r:id="rId13"/>
    <sheet name="Youth 2 Results" sheetId="12" r:id="rId14"/>
    <sheet name="Poles" sheetId="13" r:id="rId15"/>
    <sheet name="Poles Results" sheetId="14" r:id="rId16"/>
    <sheet name="Poles Calculations" sheetId="15" state="hidden" r:id="rId17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17"/>
  <c r="I23"/>
  <c r="I41"/>
  <c r="I34"/>
  <c r="I36"/>
  <c r="I37"/>
  <c r="I12"/>
  <c r="I46"/>
  <c r="I18"/>
  <c r="I28"/>
  <c r="I32"/>
  <c r="I16"/>
  <c r="I42"/>
  <c r="I13"/>
  <c r="I17"/>
  <c r="I11"/>
  <c r="I43"/>
  <c r="I29"/>
  <c r="I25"/>
  <c r="I5"/>
  <c r="I35"/>
  <c r="I7"/>
  <c r="I9"/>
  <c r="I33"/>
  <c r="I6"/>
  <c r="I27"/>
  <c r="I4"/>
  <c r="I20"/>
  <c r="I22"/>
  <c r="I8"/>
  <c r="I40"/>
  <c r="I15"/>
  <c r="I26"/>
  <c r="I10"/>
  <c r="I30"/>
  <c r="I39"/>
  <c r="I2"/>
  <c r="I3"/>
  <c r="I14"/>
  <c r="I45"/>
  <c r="I31"/>
  <c r="I38"/>
  <c r="I24"/>
  <c r="I21"/>
  <c r="I44"/>
  <c r="O46" i="16"/>
  <c r="O47"/>
  <c r="O48"/>
  <c r="O49"/>
  <c r="O50"/>
  <c r="O51"/>
  <c r="O52"/>
  <c r="O53"/>
  <c r="O54"/>
  <c r="O45"/>
  <c r="O39" l="1"/>
  <c r="O40"/>
  <c r="O41"/>
  <c r="O42"/>
  <c r="O43"/>
  <c r="O44"/>
  <c r="O32"/>
  <c r="O33"/>
  <c r="O34"/>
  <c r="O35"/>
  <c r="O36"/>
  <c r="O37"/>
  <c r="O38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2"/>
  <c r="R14" i="15"/>
  <c r="AN11" i="11"/>
  <c r="AO11" i="9"/>
  <c r="AO11" i="7"/>
  <c r="AS27" i="5" s="1"/>
  <c r="AS12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B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5" i="9"/>
  <c r="AQ17"/>
  <c r="AR17"/>
  <c r="AS17"/>
  <c r="AT17"/>
  <c r="AU17"/>
  <c r="AL18"/>
  <c r="AM18"/>
  <c r="AN18"/>
  <c r="AO18"/>
  <c r="AP18"/>
  <c r="AU18"/>
  <c r="AM19"/>
  <c r="AN19"/>
  <c r="AO19"/>
  <c r="AP19"/>
  <c r="AU19"/>
  <c r="AN20"/>
  <c r="AO20"/>
  <c r="AP20"/>
  <c r="AU20"/>
  <c r="AO21"/>
  <c r="AP21"/>
  <c r="AU21"/>
  <c r="AP22"/>
  <c r="AU22"/>
  <c r="AU23"/>
  <c r="AL24"/>
  <c r="AU16"/>
  <c r="AQ16"/>
  <c r="AR16"/>
  <c r="AS16"/>
  <c r="AT16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Y18"/>
  <c r="AO25" i="9"/>
  <c r="W5" i="15"/>
  <c r="F3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L40" i="9"/>
  <c r="L39"/>
  <c r="L38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R5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6" i="7"/>
  <c r="S282"/>
  <c r="S278"/>
  <c r="S274"/>
  <c r="S270"/>
  <c r="S266"/>
  <c r="S262"/>
  <c r="S258"/>
  <c r="S254"/>
  <c r="S250"/>
  <c r="S246"/>
  <c r="S242"/>
  <c r="S238"/>
  <c r="S234"/>
  <c r="S230"/>
  <c r="S226"/>
  <c r="S222"/>
  <c r="S218"/>
  <c r="S214"/>
  <c r="S210"/>
  <c r="S206"/>
  <c r="S202"/>
  <c r="S198"/>
  <c r="S194"/>
  <c r="S190"/>
  <c r="S186"/>
  <c r="S182"/>
  <c r="S178"/>
  <c r="S174"/>
  <c r="S170"/>
  <c r="S166"/>
  <c r="S162"/>
  <c r="S158"/>
  <c r="S154"/>
  <c r="S150"/>
  <c r="S146"/>
  <c r="S142"/>
  <c r="S138"/>
  <c r="S134"/>
  <c r="S130"/>
  <c r="S126"/>
  <c r="S122"/>
  <c r="S118"/>
  <c r="S114"/>
  <c r="S110"/>
  <c r="S106"/>
  <c r="S102"/>
  <c r="S98"/>
  <c r="S94"/>
  <c r="S90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285"/>
  <c r="S281"/>
  <c r="S277"/>
  <c r="S273"/>
  <c r="S269"/>
  <c r="S265"/>
  <c r="S261"/>
  <c r="S257"/>
  <c r="S253"/>
  <c r="S249"/>
  <c r="S245"/>
  <c r="S241"/>
  <c r="S237"/>
  <c r="S233"/>
  <c r="S229"/>
  <c r="S225"/>
  <c r="S221"/>
  <c r="S217"/>
  <c r="S213"/>
  <c r="S209"/>
  <c r="S205"/>
  <c r="S201"/>
  <c r="S197"/>
  <c r="S193"/>
  <c r="S189"/>
  <c r="S185"/>
  <c r="S181"/>
  <c r="S177"/>
  <c r="S173"/>
  <c r="S169"/>
  <c r="S165"/>
  <c r="S161"/>
  <c r="S157"/>
  <c r="S153"/>
  <c r="S149"/>
  <c r="S145"/>
  <c r="S141"/>
  <c r="S137"/>
  <c r="S133"/>
  <c r="S129"/>
  <c r="S125"/>
  <c r="S121"/>
  <c r="S117"/>
  <c r="S113"/>
  <c r="S109"/>
  <c r="S105"/>
  <c r="S101"/>
  <c r="S97"/>
  <c r="S93"/>
  <c r="S89"/>
  <c r="S85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2"/>
  <c r="S119"/>
  <c r="S111"/>
  <c r="S99"/>
  <c r="S91"/>
  <c r="S83"/>
  <c r="S79"/>
  <c r="S71"/>
  <c r="S63"/>
  <c r="S59"/>
  <c r="S51"/>
  <c r="S43"/>
  <c r="S35"/>
  <c r="S27"/>
  <c r="S19"/>
  <c r="S15"/>
  <c r="S7"/>
  <c r="S284"/>
  <c r="S280"/>
  <c r="S276"/>
  <c r="S272"/>
  <c r="S268"/>
  <c r="S264"/>
  <c r="S260"/>
  <c r="S256"/>
  <c r="S252"/>
  <c r="S248"/>
  <c r="S244"/>
  <c r="S240"/>
  <c r="S236"/>
  <c r="S232"/>
  <c r="S228"/>
  <c r="S224"/>
  <c r="S220"/>
  <c r="S216"/>
  <c r="S212"/>
  <c r="S208"/>
  <c r="S204"/>
  <c r="S200"/>
  <c r="S196"/>
  <c r="S192"/>
  <c r="S188"/>
  <c r="S184"/>
  <c r="S180"/>
  <c r="S176"/>
  <c r="S172"/>
  <c r="S168"/>
  <c r="S164"/>
  <c r="S160"/>
  <c r="S156"/>
  <c r="S152"/>
  <c r="S148"/>
  <c r="S144"/>
  <c r="S140"/>
  <c r="S136"/>
  <c r="S132"/>
  <c r="S128"/>
  <c r="S124"/>
  <c r="S120"/>
  <c r="S116"/>
  <c r="S112"/>
  <c r="S108"/>
  <c r="S104"/>
  <c r="S100"/>
  <c r="S96"/>
  <c r="S92"/>
  <c r="S88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283"/>
  <c r="S279"/>
  <c r="S275"/>
  <c r="S271"/>
  <c r="S267"/>
  <c r="S263"/>
  <c r="S259"/>
  <c r="S255"/>
  <c r="S251"/>
  <c r="S247"/>
  <c r="S243"/>
  <c r="S239"/>
  <c r="S235"/>
  <c r="S231"/>
  <c r="S227"/>
  <c r="S223"/>
  <c r="S219"/>
  <c r="S215"/>
  <c r="S211"/>
  <c r="S207"/>
  <c r="S203"/>
  <c r="S199"/>
  <c r="S195"/>
  <c r="S191"/>
  <c r="S187"/>
  <c r="S183"/>
  <c r="S179"/>
  <c r="S175"/>
  <c r="S171"/>
  <c r="S167"/>
  <c r="S163"/>
  <c r="S159"/>
  <c r="S155"/>
  <c r="S151"/>
  <c r="S147"/>
  <c r="S143"/>
  <c r="S139"/>
  <c r="S135"/>
  <c r="S131"/>
  <c r="S127"/>
  <c r="S123"/>
  <c r="S115"/>
  <c r="S107"/>
  <c r="S103"/>
  <c r="S95"/>
  <c r="S87"/>
  <c r="S75"/>
  <c r="S67"/>
  <c r="S55"/>
  <c r="S47"/>
  <c r="S39"/>
  <c r="S31"/>
  <c r="S23"/>
  <c r="S11"/>
  <c r="S3"/>
  <c r="I75" i="3" l="1"/>
  <c r="H275"/>
  <c r="H259"/>
  <c r="H227"/>
  <c r="H195"/>
  <c r="H163"/>
  <c r="H131"/>
  <c r="H96"/>
  <c r="H32"/>
  <c r="I251"/>
  <c r="I59"/>
  <c r="H282"/>
  <c r="H274"/>
  <c r="H266"/>
  <c r="H255"/>
  <c r="H239"/>
  <c r="H223"/>
  <c r="H207"/>
  <c r="H191"/>
  <c r="H175"/>
  <c r="H159"/>
  <c r="H143"/>
  <c r="H127"/>
  <c r="H111"/>
  <c r="H88"/>
  <c r="H56"/>
  <c r="H24"/>
  <c r="I279"/>
  <c r="I235"/>
  <c r="I171"/>
  <c r="I107"/>
  <c r="I123"/>
  <c r="I55"/>
  <c r="H287"/>
  <c r="G287" s="1" a="1"/>
  <c r="G287" s="1"/>
  <c r="H279"/>
  <c r="H271"/>
  <c r="H263"/>
  <c r="H251"/>
  <c r="H235"/>
  <c r="H219"/>
  <c r="H203"/>
  <c r="H187"/>
  <c r="H171"/>
  <c r="H155"/>
  <c r="H139"/>
  <c r="H123"/>
  <c r="H107"/>
  <c r="H80"/>
  <c r="H48"/>
  <c r="H16"/>
  <c r="I271"/>
  <c r="I219"/>
  <c r="I155"/>
  <c r="I91"/>
  <c r="H283"/>
  <c r="H267"/>
  <c r="H243"/>
  <c r="H211"/>
  <c r="H179"/>
  <c r="H147"/>
  <c r="H115"/>
  <c r="H64"/>
  <c r="I287"/>
  <c r="I187"/>
  <c r="C270"/>
  <c r="H286"/>
  <c r="H278"/>
  <c r="H270"/>
  <c r="H262"/>
  <c r="H247"/>
  <c r="H231"/>
  <c r="H215"/>
  <c r="H199"/>
  <c r="H183"/>
  <c r="H167"/>
  <c r="H151"/>
  <c r="H135"/>
  <c r="H119"/>
  <c r="H103"/>
  <c r="H72"/>
  <c r="H40"/>
  <c r="H8"/>
  <c r="I263"/>
  <c r="I203"/>
  <c r="I139"/>
  <c r="H258"/>
  <c r="H25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4"/>
  <c r="H86"/>
  <c r="H78"/>
  <c r="H70"/>
  <c r="H62"/>
  <c r="H54"/>
  <c r="H46"/>
  <c r="H38"/>
  <c r="H30"/>
  <c r="H22"/>
  <c r="H14"/>
  <c r="H6"/>
  <c r="I285"/>
  <c r="I277"/>
  <c r="I269"/>
  <c r="I261"/>
  <c r="I247"/>
  <c r="I231"/>
  <c r="I215"/>
  <c r="I199"/>
  <c r="I183"/>
  <c r="I167"/>
  <c r="I151"/>
  <c r="I135"/>
  <c r="I119"/>
  <c r="I103"/>
  <c r="I87"/>
  <c r="I71"/>
  <c r="J5"/>
  <c r="C5" i="9" s="1"/>
  <c r="J9" i="3"/>
  <c r="C9" i="9" s="1"/>
  <c r="J13" i="3"/>
  <c r="C13" i="9" s="1"/>
  <c r="J17" i="3"/>
  <c r="C17" i="9" s="1"/>
  <c r="J21" i="3"/>
  <c r="C21" i="9" s="1"/>
  <c r="J25" i="3"/>
  <c r="C25" i="9" s="1"/>
  <c r="J29" i="3"/>
  <c r="C29" i="9" s="1"/>
  <c r="J33" i="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C101" i="9" s="1"/>
  <c r="J105" i="3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C229" i="9" s="1"/>
  <c r="J233" i="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C2" i="9" s="1"/>
  <c r="I6" i="3"/>
  <c r="I10"/>
  <c r="I14"/>
  <c r="I18"/>
  <c r="I22"/>
  <c r="I26"/>
  <c r="I30"/>
  <c r="I34"/>
  <c r="I38"/>
  <c r="I42"/>
  <c r="J6"/>
  <c r="C6" i="9" s="1"/>
  <c r="J10" i="3"/>
  <c r="C10" i="9" s="1"/>
  <c r="J14" i="3"/>
  <c r="J18"/>
  <c r="C18" i="9" s="1"/>
  <c r="J22" i="3"/>
  <c r="C22" i="9" s="1"/>
  <c r="J26" i="3"/>
  <c r="C26" i="9" s="1"/>
  <c r="J30" i="3"/>
  <c r="C30" i="9" s="1"/>
  <c r="J34" i="3"/>
  <c r="C34" i="9" s="1"/>
  <c r="J38" i="3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C158" i="9" s="1"/>
  <c r="J162" i="3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C222" i="9" s="1"/>
  <c r="J226" i="3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C270" i="9" s="1"/>
  <c r="J274" i="3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C3" i="9" s="1"/>
  <c r="J7" i="3"/>
  <c r="C7" i="9" s="1"/>
  <c r="J11" i="3"/>
  <c r="C11" i="9" s="1"/>
  <c r="J15" i="3"/>
  <c r="C15" i="9" s="1"/>
  <c r="J19" i="3"/>
  <c r="C19" i="9" s="1"/>
  <c r="J23" i="3"/>
  <c r="C23" i="9" s="1"/>
  <c r="J27" i="3"/>
  <c r="C27" i="9" s="1"/>
  <c r="J31" i="3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C91" i="9" s="1"/>
  <c r="J95" i="3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C203" i="9" s="1"/>
  <c r="J207" i="3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C4" i="9" s="1"/>
  <c r="J8" i="3"/>
  <c r="C8" i="9" s="1"/>
  <c r="J12" i="3"/>
  <c r="C12" i="9" s="1"/>
  <c r="J16" i="3"/>
  <c r="C16" i="9" s="1"/>
  <c r="J20" i="3"/>
  <c r="C20" i="9" s="1"/>
  <c r="J24" i="3"/>
  <c r="C24" i="9" s="1"/>
  <c r="J28" i="3"/>
  <c r="C28" i="9" s="1"/>
  <c r="J32" i="3"/>
  <c r="C32" i="9" s="1"/>
  <c r="J36" i="3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C84" i="9" s="1"/>
  <c r="J88" i="3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J5" i="9" s="1"/>
  <c r="I9" i="3"/>
  <c r="I13"/>
  <c r="J13" i="9" s="1"/>
  <c r="I17" i="3"/>
  <c r="J17" i="9" s="1"/>
  <c r="I21" i="3"/>
  <c r="J21" i="9" s="1"/>
  <c r="I25" i="3"/>
  <c r="J25" i="9" s="1"/>
  <c r="I29" i="3"/>
  <c r="J29" i="9" s="1"/>
  <c r="I33" i="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H5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I44"/>
  <c r="J44" i="9" s="1"/>
  <c r="I52" i="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H3"/>
  <c r="H7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2"/>
  <c r="G2" s="1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0"/>
  <c r="H92"/>
  <c r="H84"/>
  <c r="H76"/>
  <c r="H68"/>
  <c r="H60"/>
  <c r="H52"/>
  <c r="H44"/>
  <c r="H36"/>
  <c r="H28"/>
  <c r="H20"/>
  <c r="H12"/>
  <c r="H4"/>
  <c r="I283"/>
  <c r="J283" i="9" s="1"/>
  <c r="I275" i="3"/>
  <c r="I267"/>
  <c r="I259"/>
  <c r="I243"/>
  <c r="I227"/>
  <c r="I211"/>
  <c r="J211" i="9" s="1"/>
  <c r="I195" i="3"/>
  <c r="I179"/>
  <c r="I163"/>
  <c r="I147"/>
  <c r="J147" i="9" s="1"/>
  <c r="I131" i="3"/>
  <c r="I115"/>
  <c r="I99"/>
  <c r="I83"/>
  <c r="J83" i="9" s="1"/>
  <c r="I67" i="3"/>
  <c r="I48"/>
  <c r="H288"/>
  <c r="G288" s="1" a="1"/>
  <c r="G288" s="1"/>
  <c r="H284"/>
  <c r="H280"/>
  <c r="H276"/>
  <c r="H272"/>
  <c r="H268"/>
  <c r="H264"/>
  <c r="H260"/>
  <c r="H256"/>
  <c r="H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98"/>
  <c r="H90"/>
  <c r="H82"/>
  <c r="H74"/>
  <c r="H66"/>
  <c r="H58"/>
  <c r="H50"/>
  <c r="H42"/>
  <c r="H34"/>
  <c r="H26"/>
  <c r="H18"/>
  <c r="H10"/>
  <c r="I2"/>
  <c r="I281"/>
  <c r="J281" i="9" s="1"/>
  <c r="I273" i="3"/>
  <c r="I265"/>
  <c r="I255"/>
  <c r="I239"/>
  <c r="J239" i="9" s="1"/>
  <c r="I223" i="3"/>
  <c r="I207"/>
  <c r="I191"/>
  <c r="I175"/>
  <c r="J175" i="9" s="1"/>
  <c r="I159" i="3"/>
  <c r="I143"/>
  <c r="I127"/>
  <c r="I111"/>
  <c r="J111" i="9" s="1"/>
  <c r="I95" i="3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B281" i="3"/>
  <c r="B265"/>
  <c r="B247"/>
  <c r="B226"/>
  <c r="B204"/>
  <c r="B183"/>
  <c r="B162"/>
  <c r="B140"/>
  <c r="B119"/>
  <c r="B95"/>
  <c r="B63"/>
  <c r="B31"/>
  <c r="C286"/>
  <c r="B277"/>
  <c r="B261"/>
  <c r="B242"/>
  <c r="B220"/>
  <c r="B199"/>
  <c r="B178"/>
  <c r="B156"/>
  <c r="B135"/>
  <c r="B114"/>
  <c r="B87"/>
  <c r="B55"/>
  <c r="B23"/>
  <c r="C278"/>
  <c r="B2"/>
  <c r="A2" s="1"/>
  <c r="B273"/>
  <c r="B257"/>
  <c r="B236"/>
  <c r="B215"/>
  <c r="B194"/>
  <c r="B172"/>
  <c r="B151"/>
  <c r="B130"/>
  <c r="B108"/>
  <c r="B79"/>
  <c r="B47"/>
  <c r="B15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B10"/>
  <c r="B18"/>
  <c r="B26"/>
  <c r="B34"/>
  <c r="B42"/>
  <c r="B50"/>
  <c r="B58"/>
  <c r="B66"/>
  <c r="B74"/>
  <c r="B82"/>
  <c r="B90"/>
  <c r="B98"/>
  <c r="B104"/>
  <c r="B110"/>
  <c r="B115"/>
  <c r="B120"/>
  <c r="B126"/>
  <c r="B131"/>
  <c r="B136"/>
  <c r="B142"/>
  <c r="B147"/>
  <c r="B152"/>
  <c r="B158"/>
  <c r="B163"/>
  <c r="B168"/>
  <c r="B174"/>
  <c r="B179"/>
  <c r="B184"/>
  <c r="B190"/>
  <c r="B195"/>
  <c r="B200"/>
  <c r="B206"/>
  <c r="B211"/>
  <c r="B216"/>
  <c r="B222"/>
  <c r="B227"/>
  <c r="B232"/>
  <c r="B238"/>
  <c r="B243"/>
  <c r="B248"/>
  <c r="B254"/>
  <c r="B258"/>
  <c r="B262"/>
  <c r="B266"/>
  <c r="B270"/>
  <c r="B274"/>
  <c r="B278"/>
  <c r="B282"/>
  <c r="B286"/>
  <c r="B228"/>
  <c r="B275"/>
  <c r="B279"/>
  <c r="B283"/>
  <c r="B287"/>
  <c r="A287" s="1" a="1"/>
  <c r="A287" s="1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B3"/>
  <c r="B11"/>
  <c r="B19"/>
  <c r="B27"/>
  <c r="B35"/>
  <c r="B43"/>
  <c r="B51"/>
  <c r="B59"/>
  <c r="B67"/>
  <c r="B75"/>
  <c r="B83"/>
  <c r="B91"/>
  <c r="B99"/>
  <c r="B106"/>
  <c r="B111"/>
  <c r="B116"/>
  <c r="B122"/>
  <c r="B127"/>
  <c r="B132"/>
  <c r="B138"/>
  <c r="B143"/>
  <c r="B148"/>
  <c r="B154"/>
  <c r="B159"/>
  <c r="B164"/>
  <c r="B170"/>
  <c r="B175"/>
  <c r="B180"/>
  <c r="B186"/>
  <c r="B191"/>
  <c r="B196"/>
  <c r="B202"/>
  <c r="B207"/>
  <c r="B212"/>
  <c r="B218"/>
  <c r="B223"/>
  <c r="B234"/>
  <c r="B239"/>
  <c r="B244"/>
  <c r="B250"/>
  <c r="B255"/>
  <c r="B259"/>
  <c r="B263"/>
  <c r="B267"/>
  <c r="B271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B6"/>
  <c r="B14"/>
  <c r="B22"/>
  <c r="B30"/>
  <c r="B38"/>
  <c r="B46"/>
  <c r="B54"/>
  <c r="B62"/>
  <c r="B70"/>
  <c r="B78"/>
  <c r="B86"/>
  <c r="B94"/>
  <c r="B102"/>
  <c r="B107"/>
  <c r="B112"/>
  <c r="B118"/>
  <c r="B123"/>
  <c r="B128"/>
  <c r="B134"/>
  <c r="B139"/>
  <c r="B144"/>
  <c r="B150"/>
  <c r="B155"/>
  <c r="B160"/>
  <c r="B166"/>
  <c r="B171"/>
  <c r="B176"/>
  <c r="B182"/>
  <c r="B187"/>
  <c r="B192"/>
  <c r="B198"/>
  <c r="B203"/>
  <c r="B208"/>
  <c r="B214"/>
  <c r="B219"/>
  <c r="B224"/>
  <c r="B230"/>
  <c r="B235"/>
  <c r="B240"/>
  <c r="B246"/>
  <c r="B251"/>
  <c r="B256"/>
  <c r="B260"/>
  <c r="B264"/>
  <c r="B268"/>
  <c r="B272"/>
  <c r="B276"/>
  <c r="B280"/>
  <c r="B284"/>
  <c r="B288"/>
  <c r="A288" s="1" a="1"/>
  <c r="A288" s="1"/>
  <c r="C58"/>
  <c r="C74"/>
  <c r="C90"/>
  <c r="C106"/>
  <c r="C122"/>
  <c r="C138"/>
  <c r="C154"/>
  <c r="C170"/>
  <c r="C186"/>
  <c r="C202"/>
  <c r="C218"/>
  <c r="C230"/>
  <c r="C238"/>
  <c r="C246"/>
  <c r="C254"/>
  <c r="C262"/>
  <c r="B285"/>
  <c r="B269"/>
  <c r="B252"/>
  <c r="B231"/>
  <c r="B210"/>
  <c r="B188"/>
  <c r="B167"/>
  <c r="B146"/>
  <c r="B124"/>
  <c r="B103"/>
  <c r="B71"/>
  <c r="B39"/>
  <c r="B7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W101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V86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J294" a="1"/>
  <c r="J294" s="1"/>
  <c r="J293" a="1"/>
  <c r="J293" s="1"/>
  <c r="J292" a="1"/>
  <c r="J292" s="1"/>
  <c r="J291" a="1"/>
  <c r="J291" s="1"/>
  <c r="J290" a="1"/>
  <c r="J290" s="1"/>
  <c r="J299" a="1"/>
  <c r="J299" s="1"/>
  <c r="J297" a="1"/>
  <c r="J297" s="1"/>
  <c r="H299" a="1"/>
  <c r="H299" s="1"/>
  <c r="G299" s="1" a="1"/>
  <c r="G299" s="1"/>
  <c r="H297" a="1"/>
  <c r="H297" s="1"/>
  <c r="G297" s="1" a="1"/>
  <c r="G297" s="1"/>
  <c r="J300" a="1"/>
  <c r="J300" s="1"/>
  <c r="J298" a="1"/>
  <c r="J298" s="1"/>
  <c r="J296" a="1"/>
  <c r="J296" s="1"/>
  <c r="C14" i="9"/>
  <c r="AA294" i="3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J267" i="9" l="1"/>
  <c r="J286"/>
  <c r="J254"/>
  <c r="J238"/>
  <c r="J206"/>
  <c r="J190"/>
  <c r="J174"/>
  <c r="J142"/>
  <c r="J126"/>
  <c r="J110"/>
  <c r="J94"/>
  <c r="J78"/>
  <c r="J62"/>
  <c r="D276" i="15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B8" i="9"/>
  <c r="G8" i="3" a="1"/>
  <c r="G8" s="1"/>
  <c r="B16" i="9"/>
  <c r="G16" i="3" a="1"/>
  <c r="G16" s="1"/>
  <c r="B24" i="9"/>
  <c r="G24" i="3" a="1"/>
  <c r="G24" s="1"/>
  <c r="B32" i="9"/>
  <c r="A32" s="1"/>
  <c r="K32" s="1"/>
  <c r="G32" i="3" a="1"/>
  <c r="G32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B9" i="9"/>
  <c r="G9" i="3" a="1"/>
  <c r="G9" s="1"/>
  <c r="B17" i="9"/>
  <c r="G17" i="3" a="1"/>
  <c r="G17" s="1"/>
  <c r="B25" i="9"/>
  <c r="A25" s="1"/>
  <c r="K25" s="1"/>
  <c r="G25" i="3" a="1"/>
  <c r="G25" s="1"/>
  <c r="B33" i="9"/>
  <c r="A33" s="1"/>
  <c r="K33" s="1"/>
  <c r="G33" i="3" a="1"/>
  <c r="G33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B22" i="9"/>
  <c r="G22" i="3" a="1"/>
  <c r="G22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B30" i="9"/>
  <c r="A30" s="1"/>
  <c r="K30" s="1"/>
  <c r="G30" i="3" a="1"/>
  <c r="G30" s="1"/>
  <c r="B25" i="13"/>
  <c r="A25" s="1"/>
  <c r="L25" i="3"/>
  <c r="B12" i="5"/>
  <c r="A12" i="3" a="1"/>
  <c r="A12" s="1"/>
  <c r="B6" i="9"/>
  <c r="G6" i="3" a="1"/>
  <c r="G6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B34" i="9"/>
  <c r="A34" s="1"/>
  <c r="K34" s="1"/>
  <c r="G34" i="3" a="1"/>
  <c r="G34" s="1"/>
  <c r="B31" i="7"/>
  <c r="A31" s="1"/>
  <c r="G31" s="1"/>
  <c r="P31" i="3" a="1"/>
  <c r="P31" s="1"/>
  <c r="B29" i="13"/>
  <c r="A29" s="1"/>
  <c r="L29" i="3"/>
  <c r="B26" i="9"/>
  <c r="G26" i="3" a="1"/>
  <c r="G26" s="1"/>
  <c r="B23" i="7"/>
  <c r="A23" s="1"/>
  <c r="G23" s="1"/>
  <c r="P23" i="3" a="1"/>
  <c r="P23" s="1"/>
  <c r="B21" i="13"/>
  <c r="A21" s="1"/>
  <c r="L21" i="3"/>
  <c r="B18" i="9"/>
  <c r="G18" i="3" a="1"/>
  <c r="G18" s="1"/>
  <c r="B15" i="7"/>
  <c r="A15" s="1"/>
  <c r="G15" s="1"/>
  <c r="P15" i="3" a="1"/>
  <c r="P15" s="1"/>
  <c r="B13" i="13"/>
  <c r="A13" s="1"/>
  <c r="L13" i="3"/>
  <c r="B10" i="9"/>
  <c r="G10" i="3" a="1"/>
  <c r="G10" s="1"/>
  <c r="B7" i="7"/>
  <c r="A7" s="1"/>
  <c r="G7" s="1"/>
  <c r="P7" i="3" a="1"/>
  <c r="P7" s="1"/>
  <c r="B5" i="13"/>
  <c r="A5" s="1"/>
  <c r="L5" i="3"/>
  <c r="B2" i="9"/>
  <c r="A2" s="1"/>
  <c r="K2" s="1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B23" i="9"/>
  <c r="G23" i="3" a="1"/>
  <c r="G23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B31" i="9"/>
  <c r="A31" s="1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B35" i="9"/>
  <c r="A35" s="1"/>
  <c r="K35" s="1"/>
  <c r="G35" i="3" a="1"/>
  <c r="G35" s="1"/>
  <c r="B32" i="7"/>
  <c r="A32" s="1"/>
  <c r="G32" s="1"/>
  <c r="P32" i="3" a="1"/>
  <c r="P32" s="1"/>
  <c r="B30" i="13"/>
  <c r="A30" s="1"/>
  <c r="L30" i="3"/>
  <c r="B27" i="9"/>
  <c r="A27" s="1"/>
  <c r="K27" s="1"/>
  <c r="G27" i="3" a="1"/>
  <c r="G27" s="1"/>
  <c r="P24" a="1"/>
  <c r="P24" s="1"/>
  <c r="B24" i="7"/>
  <c r="A24" s="1"/>
  <c r="G24" s="1"/>
  <c r="B22" i="13"/>
  <c r="A22" s="1"/>
  <c r="L22" i="3"/>
  <c r="B19" i="9"/>
  <c r="A19" s="1"/>
  <c r="K19" s="1"/>
  <c r="G19" i="3" a="1"/>
  <c r="G19" s="1"/>
  <c r="B16" i="7"/>
  <c r="A16" s="1"/>
  <c r="G16" s="1"/>
  <c r="P16" i="3" a="1"/>
  <c r="P16" s="1"/>
  <c r="B14" i="13"/>
  <c r="A14" s="1"/>
  <c r="L14" i="3"/>
  <c r="B11" i="9"/>
  <c r="G11" i="3" a="1"/>
  <c r="G11" s="1"/>
  <c r="B8" i="7"/>
  <c r="A8" s="1"/>
  <c r="G8" s="1"/>
  <c r="P8" i="3" a="1"/>
  <c r="P8" s="1"/>
  <c r="B6" i="13"/>
  <c r="A6" s="1"/>
  <c r="L6" i="3"/>
  <c r="B3" i="9"/>
  <c r="G3" i="3" a="1"/>
  <c r="G3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B15" i="9"/>
  <c r="G15" i="3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B4" i="9"/>
  <c r="G4" i="3" a="1"/>
  <c r="G4" s="1"/>
  <c r="B12" i="9"/>
  <c r="G12" i="3" a="1"/>
  <c r="G12" s="1"/>
  <c r="B20" i="9"/>
  <c r="G20" i="3" a="1"/>
  <c r="G20" s="1"/>
  <c r="B28" i="9"/>
  <c r="A28" s="1"/>
  <c r="K28" s="1"/>
  <c r="G28" i="3" a="1"/>
  <c r="G28" s="1"/>
  <c r="B36" i="9"/>
  <c r="A36" s="1"/>
  <c r="K36" s="1"/>
  <c r="G36" i="3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B5" i="9"/>
  <c r="G5" i="3" a="1"/>
  <c r="G5" s="1"/>
  <c r="B13" i="9"/>
  <c r="G13" i="3" a="1"/>
  <c r="G13" s="1"/>
  <c r="B21" i="9"/>
  <c r="G21" i="3" a="1"/>
  <c r="G21" s="1"/>
  <c r="B29" i="9"/>
  <c r="A29" s="1"/>
  <c r="K29" s="1"/>
  <c r="G29" i="3" a="1"/>
  <c r="G2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B14" i="9"/>
  <c r="G14" i="3" a="1"/>
  <c r="G14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B7" i="9"/>
  <c r="G7" i="3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A26" i="9" l="1"/>
  <c r="K26" s="1"/>
  <c r="A21"/>
  <c r="K21" s="1"/>
  <c r="A24"/>
  <c r="K24" s="1"/>
  <c r="A20"/>
  <c r="K20" s="1"/>
  <c r="A23"/>
  <c r="K23" s="1"/>
  <c r="A22"/>
  <c r="K22" s="1"/>
  <c r="A18"/>
  <c r="K18" s="1"/>
  <c r="A17"/>
  <c r="K17" s="1"/>
  <c r="A16"/>
  <c r="K16" s="1"/>
  <c r="A15"/>
  <c r="K15" s="1"/>
  <c r="A9"/>
  <c r="K9" s="1"/>
  <c r="B4" i="14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E30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E14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E21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I10" i="13" l="1"/>
  <c r="R13" i="15" s="1"/>
  <c r="AD3" i="9"/>
  <c r="AG3" i="5"/>
  <c r="J17" i="11"/>
  <c r="AN10" s="1"/>
  <c r="AN12" s="1"/>
  <c r="M16" i="5"/>
  <c r="AS11" s="1"/>
  <c r="M16" i="9"/>
  <c r="M18" s="1"/>
  <c r="J10" i="7"/>
  <c r="M43" i="5" s="1"/>
  <c r="AC3" i="7"/>
  <c r="D21" i="10"/>
  <c r="D242"/>
  <c r="D25"/>
  <c r="D167"/>
  <c r="D62"/>
  <c r="D17"/>
  <c r="D135"/>
  <c r="D71"/>
  <c r="D130"/>
  <c r="D234"/>
  <c r="D23"/>
  <c r="D39"/>
  <c r="D58"/>
  <c r="D95"/>
  <c r="D159"/>
  <c r="D248"/>
  <c r="D237"/>
  <c r="D221"/>
  <c r="D205"/>
  <c r="D189"/>
  <c r="D173"/>
  <c r="D157"/>
  <c r="D141"/>
  <c r="D125"/>
  <c r="D109"/>
  <c r="D93"/>
  <c r="D77"/>
  <c r="D61"/>
  <c r="D3"/>
  <c r="D236"/>
  <c r="D220"/>
  <c r="D204"/>
  <c r="D188"/>
  <c r="D172"/>
  <c r="D156"/>
  <c r="D140"/>
  <c r="D124"/>
  <c r="D108"/>
  <c r="D92"/>
  <c r="D76"/>
  <c r="D60"/>
  <c r="D48"/>
  <c r="D40"/>
  <c r="D32"/>
  <c r="D24"/>
  <c r="D16"/>
  <c r="D8"/>
  <c r="D231"/>
  <c r="D199"/>
  <c r="D238"/>
  <c r="D206"/>
  <c r="D174"/>
  <c r="D142"/>
  <c r="D110"/>
  <c r="D78"/>
  <c r="D227"/>
  <c r="D195"/>
  <c r="D163"/>
  <c r="D131"/>
  <c r="D99"/>
  <c r="D5"/>
  <c r="D90"/>
  <c r="D154"/>
  <c r="D37"/>
  <c r="D151"/>
  <c r="D41"/>
  <c r="D13"/>
  <c r="D119"/>
  <c r="D33"/>
  <c r="D194"/>
  <c r="D82"/>
  <c r="D146"/>
  <c r="D11"/>
  <c r="D27"/>
  <c r="D43"/>
  <c r="D66"/>
  <c r="D111"/>
  <c r="D175"/>
  <c r="D249"/>
  <c r="D233"/>
  <c r="D217"/>
  <c r="D201"/>
  <c r="D185"/>
  <c r="D169"/>
  <c r="D153"/>
  <c r="D137"/>
  <c r="D121"/>
  <c r="D105"/>
  <c r="D89"/>
  <c r="D73"/>
  <c r="D57"/>
  <c r="D250"/>
  <c r="D232"/>
  <c r="D216"/>
  <c r="D200"/>
  <c r="D184"/>
  <c r="D168"/>
  <c r="D152"/>
  <c r="D136"/>
  <c r="D120"/>
  <c r="D104"/>
  <c r="D88"/>
  <c r="D72"/>
  <c r="D56"/>
  <c r="D46"/>
  <c r="D38"/>
  <c r="D30"/>
  <c r="D22"/>
  <c r="D14"/>
  <c r="D4"/>
  <c r="D223"/>
  <c r="D191"/>
  <c r="D230"/>
  <c r="D198"/>
  <c r="D166"/>
  <c r="D134"/>
  <c r="D102"/>
  <c r="D251"/>
  <c r="D219"/>
  <c r="D187"/>
  <c r="D155"/>
  <c r="D123"/>
  <c r="D91"/>
  <c r="D59"/>
  <c r="D106"/>
  <c r="D170"/>
  <c r="D87"/>
  <c r="D6"/>
  <c r="D54"/>
  <c r="D29"/>
  <c r="D49"/>
  <c r="D55"/>
  <c r="D98"/>
  <c r="D162"/>
  <c r="D15"/>
  <c r="D31"/>
  <c r="D47"/>
  <c r="D74"/>
  <c r="D127"/>
  <c r="D178"/>
  <c r="D245"/>
  <c r="D229"/>
  <c r="D213"/>
  <c r="D197"/>
  <c r="D181"/>
  <c r="D165"/>
  <c r="D149"/>
  <c r="D133"/>
  <c r="D117"/>
  <c r="D101"/>
  <c r="D85"/>
  <c r="D69"/>
  <c r="D53"/>
  <c r="D244"/>
  <c r="D228"/>
  <c r="D212"/>
  <c r="D196"/>
  <c r="D180"/>
  <c r="D164"/>
  <c r="D148"/>
  <c r="D132"/>
  <c r="D116"/>
  <c r="D100"/>
  <c r="D84"/>
  <c r="D68"/>
  <c r="D52"/>
  <c r="D44"/>
  <c r="D36"/>
  <c r="D28"/>
  <c r="D20"/>
  <c r="D12"/>
  <c r="D247"/>
  <c r="D215"/>
  <c r="D183"/>
  <c r="D222"/>
  <c r="D190"/>
  <c r="D158"/>
  <c r="D126"/>
  <c r="D94"/>
  <c r="D243"/>
  <c r="D211"/>
  <c r="D179"/>
  <c r="D147"/>
  <c r="D115"/>
  <c r="D83"/>
  <c r="D67"/>
  <c r="D122"/>
  <c r="D186"/>
  <c r="D103"/>
  <c r="D63"/>
  <c r="D35"/>
  <c r="D210"/>
  <c r="D193"/>
  <c r="D129"/>
  <c r="D65"/>
  <c r="D208"/>
  <c r="D144"/>
  <c r="D80"/>
  <c r="D34"/>
  <c r="D239"/>
  <c r="D182"/>
  <c r="D235"/>
  <c r="D107"/>
  <c r="D218"/>
  <c r="D45"/>
  <c r="D114"/>
  <c r="D51"/>
  <c r="D177"/>
  <c r="D113"/>
  <c r="D7"/>
  <c r="D128"/>
  <c r="D64"/>
  <c r="D26"/>
  <c r="D150"/>
  <c r="D203"/>
  <c r="D2"/>
  <c r="D9"/>
  <c r="D70"/>
  <c r="D209"/>
  <c r="D81"/>
  <c r="D96"/>
  <c r="D10"/>
  <c r="D139"/>
  <c r="D241"/>
  <c r="D192"/>
  <c r="D207"/>
  <c r="D224"/>
  <c r="D86"/>
  <c r="D226"/>
  <c r="D202"/>
  <c r="D79"/>
  <c r="D225"/>
  <c r="D161"/>
  <c r="D97"/>
  <c r="D240"/>
  <c r="D176"/>
  <c r="D112"/>
  <c r="D50"/>
  <c r="D18"/>
  <c r="D246"/>
  <c r="D118"/>
  <c r="D171"/>
  <c r="D75"/>
  <c r="D19"/>
  <c r="D143"/>
  <c r="D145"/>
  <c r="D160"/>
  <c r="D42"/>
  <c r="D214"/>
  <c r="D138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99" i="12"/>
  <c r="D283"/>
  <c r="D267"/>
  <c r="D306"/>
  <c r="D290"/>
  <c r="D274"/>
  <c r="D258"/>
  <c r="D247"/>
  <c r="D284"/>
  <c r="D252"/>
  <c r="D297"/>
  <c r="D265"/>
  <c r="D239"/>
  <c r="D231"/>
  <c r="D223"/>
  <c r="D215"/>
  <c r="D207"/>
  <c r="D199"/>
  <c r="D191"/>
  <c r="D183"/>
  <c r="D175"/>
  <c r="D167"/>
  <c r="D159"/>
  <c r="D151"/>
  <c r="D143"/>
  <c r="D135"/>
  <c r="D127"/>
  <c r="D119"/>
  <c r="D269"/>
  <c r="D234"/>
  <c r="D218"/>
  <c r="D202"/>
  <c r="D186"/>
  <c r="D170"/>
  <c r="D154"/>
  <c r="D138"/>
  <c r="D122"/>
  <c r="D109"/>
  <c r="D101"/>
  <c r="D93"/>
  <c r="D85"/>
  <c r="D77"/>
  <c r="D69"/>
  <c r="D61"/>
  <c r="D53"/>
  <c r="D45"/>
  <c r="D37"/>
  <c r="D29"/>
  <c r="D21"/>
  <c r="D13"/>
  <c r="D304"/>
  <c r="D246"/>
  <c r="D293"/>
  <c r="D220"/>
  <c r="D188"/>
  <c r="D156"/>
  <c r="D124"/>
  <c r="D102"/>
  <c r="D86"/>
  <c r="D70"/>
  <c r="D54"/>
  <c r="D38"/>
  <c r="D22"/>
  <c r="D296"/>
  <c r="D2"/>
  <c r="D216"/>
  <c r="D152"/>
  <c r="D108"/>
  <c r="D76"/>
  <c r="D44"/>
  <c r="D12"/>
  <c r="D192"/>
  <c r="D128"/>
  <c r="D88"/>
  <c r="D56"/>
  <c r="D24"/>
  <c r="D295"/>
  <c r="D279"/>
  <c r="D263"/>
  <c r="D302"/>
  <c r="D286"/>
  <c r="D270"/>
  <c r="D254"/>
  <c r="D245"/>
  <c r="D276"/>
  <c r="D248"/>
  <c r="D289"/>
  <c r="D257"/>
  <c r="D237"/>
  <c r="D229"/>
  <c r="D221"/>
  <c r="D213"/>
  <c r="D205"/>
  <c r="D197"/>
  <c r="D189"/>
  <c r="D181"/>
  <c r="D173"/>
  <c r="D165"/>
  <c r="D157"/>
  <c r="D149"/>
  <c r="D141"/>
  <c r="D133"/>
  <c r="D125"/>
  <c r="D117"/>
  <c r="D253"/>
  <c r="D230"/>
  <c r="D214"/>
  <c r="D198"/>
  <c r="D182"/>
  <c r="D166"/>
  <c r="D150"/>
  <c r="D134"/>
  <c r="D115"/>
  <c r="D107"/>
  <c r="D99"/>
  <c r="D91"/>
  <c r="D83"/>
  <c r="D75"/>
  <c r="D67"/>
  <c r="D59"/>
  <c r="D51"/>
  <c r="D43"/>
  <c r="D35"/>
  <c r="D27"/>
  <c r="D19"/>
  <c r="D11"/>
  <c r="D288"/>
  <c r="D118"/>
  <c r="D261"/>
  <c r="D212"/>
  <c r="D180"/>
  <c r="D148"/>
  <c r="D114"/>
  <c r="D98"/>
  <c r="D82"/>
  <c r="D66"/>
  <c r="D50"/>
  <c r="D34"/>
  <c r="D18"/>
  <c r="D264"/>
  <c r="D277"/>
  <c r="D200"/>
  <c r="D136"/>
  <c r="D100"/>
  <c r="D68"/>
  <c r="D36"/>
  <c r="D280"/>
  <c r="D176"/>
  <c r="D112"/>
  <c r="D80"/>
  <c r="D48"/>
  <c r="D16"/>
  <c r="D307"/>
  <c r="D291"/>
  <c r="D275"/>
  <c r="D259"/>
  <c r="D298"/>
  <c r="D282"/>
  <c r="D266"/>
  <c r="D251"/>
  <c r="D300"/>
  <c r="D268"/>
  <c r="D244"/>
  <c r="D281"/>
  <c r="D243"/>
  <c r="D235"/>
  <c r="D227"/>
  <c r="D219"/>
  <c r="D211"/>
  <c r="D203"/>
  <c r="D195"/>
  <c r="D187"/>
  <c r="D179"/>
  <c r="D171"/>
  <c r="D163"/>
  <c r="D155"/>
  <c r="D147"/>
  <c r="D139"/>
  <c r="D131"/>
  <c r="D123"/>
  <c r="D301"/>
  <c r="D242"/>
  <c r="D226"/>
  <c r="D210"/>
  <c r="D194"/>
  <c r="D178"/>
  <c r="D162"/>
  <c r="D146"/>
  <c r="D130"/>
  <c r="D113"/>
  <c r="D105"/>
  <c r="D97"/>
  <c r="D89"/>
  <c r="D81"/>
  <c r="D73"/>
  <c r="D65"/>
  <c r="D57"/>
  <c r="D49"/>
  <c r="D41"/>
  <c r="D33"/>
  <c r="D25"/>
  <c r="D17"/>
  <c r="D9"/>
  <c r="D272"/>
  <c r="D7"/>
  <c r="D236"/>
  <c r="D204"/>
  <c r="D172"/>
  <c r="D140"/>
  <c r="D110"/>
  <c r="D94"/>
  <c r="D78"/>
  <c r="D62"/>
  <c r="D46"/>
  <c r="D30"/>
  <c r="D14"/>
  <c r="D250"/>
  <c r="D240"/>
  <c r="D184"/>
  <c r="D120"/>
  <c r="D92"/>
  <c r="D60"/>
  <c r="D28"/>
  <c r="D224"/>
  <c r="D160"/>
  <c r="D104"/>
  <c r="D72"/>
  <c r="D40"/>
  <c r="D8"/>
  <c r="D271"/>
  <c r="D262"/>
  <c r="D305"/>
  <c r="D225"/>
  <c r="D193"/>
  <c r="D161"/>
  <c r="D129"/>
  <c r="D222"/>
  <c r="D158"/>
  <c r="D103"/>
  <c r="D71"/>
  <c r="D39"/>
  <c r="D6"/>
  <c r="D196"/>
  <c r="D90"/>
  <c r="D26"/>
  <c r="D168"/>
  <c r="D20"/>
  <c r="D64"/>
  <c r="D249"/>
  <c r="D273"/>
  <c r="D217"/>
  <c r="D185"/>
  <c r="D121"/>
  <c r="D206"/>
  <c r="D142"/>
  <c r="D95"/>
  <c r="D31"/>
  <c r="D256"/>
  <c r="D164"/>
  <c r="D10"/>
  <c r="D116"/>
  <c r="D208"/>
  <c r="D278"/>
  <c r="D233"/>
  <c r="D169"/>
  <c r="D174"/>
  <c r="D79"/>
  <c r="D15"/>
  <c r="D106"/>
  <c r="D232"/>
  <c r="D255"/>
  <c r="D153"/>
  <c r="D63"/>
  <c r="D74"/>
  <c r="D32"/>
  <c r="D238"/>
  <c r="D96"/>
  <c r="D303"/>
  <c r="D294"/>
  <c r="D292"/>
  <c r="D241"/>
  <c r="D209"/>
  <c r="D177"/>
  <c r="D145"/>
  <c r="D285"/>
  <c r="D190"/>
  <c r="D126"/>
  <c r="D87"/>
  <c r="D55"/>
  <c r="D23"/>
  <c r="D3"/>
  <c r="D132"/>
  <c r="D58"/>
  <c r="D5"/>
  <c r="D84"/>
  <c r="D144"/>
  <c r="D4"/>
  <c r="D287"/>
  <c r="D260"/>
  <c r="D201"/>
  <c r="D137"/>
  <c r="D111"/>
  <c r="D47"/>
  <c r="D228"/>
  <c r="D42"/>
  <c r="D52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H20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I12" i="13" l="1"/>
  <c r="L5" s="1"/>
  <c r="M5" s="1"/>
  <c r="M18" i="5"/>
  <c r="P32" s="1"/>
  <c r="U32" s="1"/>
  <c r="W10" i="13"/>
  <c r="R15" i="15"/>
  <c r="AD4" i="9"/>
  <c r="M10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E10"/>
  <c r="C10" s="1" a="1"/>
  <c r="C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E14"/>
  <c r="B14" s="1" a="1"/>
  <c r="B14" s="1"/>
  <c r="E5"/>
  <c r="C5" s="1" a="1"/>
  <c r="C5" s="1"/>
  <c r="E9"/>
  <c r="C9" s="1" a="1"/>
  <c r="C9" s="1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E16"/>
  <c r="B16" s="1" a="1"/>
  <c r="B16" s="1"/>
  <c r="A55" a="1"/>
  <c r="A55" s="1"/>
  <c r="C55" a="1"/>
  <c r="C55" s="1"/>
  <c r="E55"/>
  <c r="B55" a="1"/>
  <c r="B55" s="1"/>
  <c r="C17" a="1"/>
  <c r="C17" s="1"/>
  <c r="A17" a="1"/>
  <c r="A17" s="1"/>
  <c r="E17"/>
  <c r="B17" a="1"/>
  <c r="B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s="1" a="1"/>
  <c r="B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E13"/>
  <c r="C13" s="1" a="1"/>
  <c r="C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B228" i="12" a="1"/>
  <c r="B228" s="1"/>
  <c r="A228" a="1"/>
  <c r="A228" s="1"/>
  <c r="C228" a="1"/>
  <c r="C228" s="1"/>
  <c r="E228"/>
  <c r="E201"/>
  <c r="A201" a="1"/>
  <c r="A201" s="1"/>
  <c r="B201" a="1"/>
  <c r="B201" s="1"/>
  <c r="C201" a="1"/>
  <c r="C201" s="1"/>
  <c r="C144" a="1"/>
  <c r="C144" s="1"/>
  <c r="A144" a="1"/>
  <c r="A144" s="1"/>
  <c r="E144"/>
  <c r="B144" a="1"/>
  <c r="B144" s="1"/>
  <c r="B132" a="1"/>
  <c r="B132" s="1"/>
  <c r="A132" a="1"/>
  <c r="A132" s="1"/>
  <c r="E132"/>
  <c r="C132" a="1"/>
  <c r="C132" s="1"/>
  <c r="C87" a="1"/>
  <c r="C87" s="1"/>
  <c r="A87" a="1"/>
  <c r="A87" s="1"/>
  <c r="B87" a="1"/>
  <c r="B87" s="1"/>
  <c r="E87"/>
  <c r="E145"/>
  <c r="B145" a="1"/>
  <c r="B145" s="1"/>
  <c r="C145" a="1"/>
  <c r="C145" s="1"/>
  <c r="A145" a="1"/>
  <c r="A145" s="1"/>
  <c r="C292" a="1"/>
  <c r="C292" s="1"/>
  <c r="A292" a="1"/>
  <c r="A292" s="1"/>
  <c r="B292" a="1"/>
  <c r="B292" s="1"/>
  <c r="E292"/>
  <c r="C238" a="1"/>
  <c r="C238" s="1"/>
  <c r="A238" a="1"/>
  <c r="A238" s="1"/>
  <c r="E238"/>
  <c r="B238" a="1"/>
  <c r="B238" s="1"/>
  <c r="E153"/>
  <c r="B153" a="1"/>
  <c r="B153" s="1"/>
  <c r="A153" a="1"/>
  <c r="A153" s="1"/>
  <c r="C153" a="1"/>
  <c r="C153" s="1"/>
  <c r="C15" a="1"/>
  <c r="C15" s="1"/>
  <c r="E15"/>
  <c r="A15" a="1"/>
  <c r="A15" s="1"/>
  <c r="B15" a="1"/>
  <c r="B15" s="1"/>
  <c r="E233"/>
  <c r="B233" a="1"/>
  <c r="B233" s="1"/>
  <c r="C233" a="1"/>
  <c r="C233" s="1"/>
  <c r="A233" a="1"/>
  <c r="A233" s="1"/>
  <c r="B10" a="1"/>
  <c r="B10" s="1"/>
  <c r="A10" a="1"/>
  <c r="A10" s="1"/>
  <c r="E10"/>
  <c r="C10" a="1"/>
  <c r="C10" s="1"/>
  <c r="C95" a="1"/>
  <c r="C95" s="1"/>
  <c r="E95"/>
  <c r="A95" a="1"/>
  <c r="A95" s="1"/>
  <c r="B95" a="1"/>
  <c r="B95" s="1"/>
  <c r="E185"/>
  <c r="B185" a="1"/>
  <c r="B185" s="1"/>
  <c r="A185" a="1"/>
  <c r="A185" s="1"/>
  <c r="C185" a="1"/>
  <c r="C185" s="1"/>
  <c r="E64"/>
  <c r="B64" a="1"/>
  <c r="B64" s="1"/>
  <c r="A64" a="1"/>
  <c r="A64" s="1"/>
  <c r="C64" a="1"/>
  <c r="C64" s="1"/>
  <c r="A90" a="1"/>
  <c r="A90" s="1"/>
  <c r="B90" a="1"/>
  <c r="B90" s="1"/>
  <c r="E90"/>
  <c r="C90" a="1"/>
  <c r="C90" s="1"/>
  <c r="C71" a="1"/>
  <c r="C71" s="1"/>
  <c r="E71"/>
  <c r="A71" a="1"/>
  <c r="A71" s="1"/>
  <c r="B71" a="1"/>
  <c r="B71" s="1"/>
  <c r="E129"/>
  <c r="B129" a="1"/>
  <c r="B129" s="1"/>
  <c r="A129" a="1"/>
  <c r="A129" s="1"/>
  <c r="C129" a="1"/>
  <c r="C129" s="1"/>
  <c r="E305"/>
  <c r="C305" a="1"/>
  <c r="C305" s="1"/>
  <c r="B305" a="1"/>
  <c r="B305" s="1"/>
  <c r="A305" a="1"/>
  <c r="A305" s="1"/>
  <c r="B40" a="1"/>
  <c r="B40" s="1"/>
  <c r="C40" a="1"/>
  <c r="C40" s="1"/>
  <c r="E40"/>
  <c r="A40" a="1"/>
  <c r="A40" s="1"/>
  <c r="A224" a="1"/>
  <c r="A224" s="1"/>
  <c r="B224" a="1"/>
  <c r="B224" s="1"/>
  <c r="C224" a="1"/>
  <c r="C224" s="1"/>
  <c r="E224"/>
  <c r="E120"/>
  <c r="B120" a="1"/>
  <c r="B120" s="1"/>
  <c r="A120" a="1"/>
  <c r="A120" s="1"/>
  <c r="C120" a="1"/>
  <c r="C120" s="1"/>
  <c r="B14" a="1"/>
  <c r="B14" s="1"/>
  <c r="C14" a="1"/>
  <c r="C14" s="1"/>
  <c r="E14"/>
  <c r="A14" a="1"/>
  <c r="A14" s="1"/>
  <c r="B78" a="1"/>
  <c r="B78" s="1"/>
  <c r="C78" a="1"/>
  <c r="C78" s="1"/>
  <c r="A78" a="1"/>
  <c r="A78" s="1"/>
  <c r="E78"/>
  <c r="A172" a="1"/>
  <c r="A172" s="1"/>
  <c r="E172"/>
  <c r="C172" a="1"/>
  <c r="C172" s="1"/>
  <c r="B172" a="1"/>
  <c r="B172" s="1"/>
  <c r="B272" a="1"/>
  <c r="B272" s="1"/>
  <c r="C272" a="1"/>
  <c r="C272" s="1"/>
  <c r="A272" a="1"/>
  <c r="A272" s="1"/>
  <c r="E272"/>
  <c r="B33" a="1"/>
  <c r="B33" s="1"/>
  <c r="C33" a="1"/>
  <c r="C33" s="1"/>
  <c r="A33" a="1"/>
  <c r="A33" s="1"/>
  <c r="E33"/>
  <c r="B65" a="1"/>
  <c r="B65" s="1"/>
  <c r="C65" a="1"/>
  <c r="C65" s="1"/>
  <c r="A65" a="1"/>
  <c r="A65" s="1"/>
  <c r="E65"/>
  <c r="B97" a="1"/>
  <c r="B97" s="1"/>
  <c r="C97" a="1"/>
  <c r="C97" s="1"/>
  <c r="A97" a="1"/>
  <c r="A97" s="1"/>
  <c r="E97"/>
  <c r="E146"/>
  <c r="C146" a="1"/>
  <c r="C146" s="1"/>
  <c r="A146" a="1"/>
  <c r="A146" s="1"/>
  <c r="B146" a="1"/>
  <c r="B146" s="1"/>
  <c r="E210"/>
  <c r="C210" a="1"/>
  <c r="C210" s="1"/>
  <c r="A210" a="1"/>
  <c r="A210" s="1"/>
  <c r="B210" a="1"/>
  <c r="B210" s="1"/>
  <c r="C123" a="1"/>
  <c r="C123" s="1"/>
  <c r="E123"/>
  <c r="B123" a="1"/>
  <c r="B123" s="1"/>
  <c r="A123" a="1"/>
  <c r="A123" s="1"/>
  <c r="C155" a="1"/>
  <c r="C155" s="1"/>
  <c r="E155"/>
  <c r="B155" a="1"/>
  <c r="B155" s="1"/>
  <c r="A155" a="1"/>
  <c r="A155" s="1"/>
  <c r="C187" a="1"/>
  <c r="C187" s="1"/>
  <c r="E187"/>
  <c r="B187" a="1"/>
  <c r="B187" s="1"/>
  <c r="A187" a="1"/>
  <c r="A187" s="1"/>
  <c r="C219" a="1"/>
  <c r="C219" s="1"/>
  <c r="E219"/>
  <c r="B219" a="1"/>
  <c r="B219" s="1"/>
  <c r="A219" a="1"/>
  <c r="A219" s="1"/>
  <c r="C281" a="1"/>
  <c r="C281" s="1"/>
  <c r="E281"/>
  <c r="B281" a="1"/>
  <c r="B281" s="1"/>
  <c r="A281" a="1"/>
  <c r="A281" s="1"/>
  <c r="A251" a="1"/>
  <c r="A251" s="1"/>
  <c r="E251"/>
  <c r="B251" a="1"/>
  <c r="B251" s="1"/>
  <c r="C251" a="1"/>
  <c r="C251" s="1"/>
  <c r="B259" a="1"/>
  <c r="B259" s="1"/>
  <c r="C259" a="1"/>
  <c r="C259" s="1"/>
  <c r="A259" a="1"/>
  <c r="A259" s="1"/>
  <c r="E259"/>
  <c r="B16" a="1"/>
  <c r="B16" s="1"/>
  <c r="A16" a="1"/>
  <c r="A16" s="1"/>
  <c r="E16"/>
  <c r="C16" a="1"/>
  <c r="C16" s="1"/>
  <c r="A176" a="1"/>
  <c r="A176" s="1"/>
  <c r="C176" a="1"/>
  <c r="C176" s="1"/>
  <c r="E176"/>
  <c r="B176" a="1"/>
  <c r="B176" s="1"/>
  <c r="C100" a="1"/>
  <c r="C100" s="1"/>
  <c r="E100"/>
  <c r="B100" a="1"/>
  <c r="B100" s="1"/>
  <c r="A100" a="1"/>
  <c r="A100" s="1"/>
  <c r="B264" a="1"/>
  <c r="B264" s="1"/>
  <c r="C264" a="1"/>
  <c r="C264" s="1"/>
  <c r="A264" a="1"/>
  <c r="A264" s="1"/>
  <c r="E264"/>
  <c r="A66" a="1"/>
  <c r="A66" s="1"/>
  <c r="E66"/>
  <c r="B66" a="1"/>
  <c r="B66" s="1"/>
  <c r="C66" a="1"/>
  <c r="C66" s="1"/>
  <c r="B148" a="1"/>
  <c r="B148" s="1"/>
  <c r="C148" a="1"/>
  <c r="C148" s="1"/>
  <c r="A148" a="1"/>
  <c r="A148" s="1"/>
  <c r="E148"/>
  <c r="B118" a="1"/>
  <c r="B118" s="1"/>
  <c r="E118"/>
  <c r="A118" a="1"/>
  <c r="A118" s="1"/>
  <c r="C118" a="1"/>
  <c r="C118" s="1"/>
  <c r="E27"/>
  <c r="C27" a="1"/>
  <c r="C27" s="1"/>
  <c r="A27" a="1"/>
  <c r="A27" s="1"/>
  <c r="B27" a="1"/>
  <c r="B27" s="1"/>
  <c r="E59"/>
  <c r="C59" a="1"/>
  <c r="C59" s="1"/>
  <c r="A59" a="1"/>
  <c r="A59" s="1"/>
  <c r="B59" a="1"/>
  <c r="B59" s="1"/>
  <c r="E91"/>
  <c r="C91" a="1"/>
  <c r="C91" s="1"/>
  <c r="A91" a="1"/>
  <c r="A91" s="1"/>
  <c r="B91" a="1"/>
  <c r="B91" s="1"/>
  <c r="E134"/>
  <c r="C134" a="1"/>
  <c r="C134" s="1"/>
  <c r="A134" a="1"/>
  <c r="A134" s="1"/>
  <c r="B134" a="1"/>
  <c r="B134" s="1"/>
  <c r="E198"/>
  <c r="C198" a="1"/>
  <c r="C198" s="1"/>
  <c r="A198" a="1"/>
  <c r="A198" s="1"/>
  <c r="B198" a="1"/>
  <c r="B198" s="1"/>
  <c r="B117" a="1"/>
  <c r="B117" s="1"/>
  <c r="E117"/>
  <c r="C117" a="1"/>
  <c r="C117" s="1"/>
  <c r="A117" a="1"/>
  <c r="A117" s="1"/>
  <c r="A149" a="1"/>
  <c r="A149" s="1"/>
  <c r="E149"/>
  <c r="B149" a="1"/>
  <c r="B149" s="1"/>
  <c r="C149" a="1"/>
  <c r="C149" s="1"/>
  <c r="A181" a="1"/>
  <c r="A181" s="1"/>
  <c r="E181"/>
  <c r="B181" a="1"/>
  <c r="B181" s="1"/>
  <c r="C181" a="1"/>
  <c r="C181" s="1"/>
  <c r="A213" a="1"/>
  <c r="A213" s="1"/>
  <c r="E213"/>
  <c r="B213" a="1"/>
  <c r="B213" s="1"/>
  <c r="C213" a="1"/>
  <c r="C213" s="1"/>
  <c r="C257" a="1"/>
  <c r="C257" s="1"/>
  <c r="E257"/>
  <c r="B257" a="1"/>
  <c r="B257" s="1"/>
  <c r="A257" a="1"/>
  <c r="A257" s="1"/>
  <c r="C245" a="1"/>
  <c r="C245" s="1"/>
  <c r="E245"/>
  <c r="B245" a="1"/>
  <c r="B245" s="1"/>
  <c r="A245" a="1"/>
  <c r="A245" s="1"/>
  <c r="C302" a="1"/>
  <c r="C302" s="1"/>
  <c r="E302"/>
  <c r="B302" a="1"/>
  <c r="B302" s="1"/>
  <c r="A302" a="1"/>
  <c r="A302" s="1"/>
  <c r="C24" a="1"/>
  <c r="C24" s="1"/>
  <c r="E24"/>
  <c r="B24" a="1"/>
  <c r="B24" s="1"/>
  <c r="A24" a="1"/>
  <c r="A24" s="1"/>
  <c r="B192" a="1"/>
  <c r="B192" s="1"/>
  <c r="C192" a="1"/>
  <c r="C192" s="1"/>
  <c r="A192" a="1"/>
  <c r="A192" s="1"/>
  <c r="E192"/>
  <c r="E108"/>
  <c r="B108" a="1"/>
  <c r="B108" s="1"/>
  <c r="A108" a="1"/>
  <c r="A108" s="1"/>
  <c r="C108" a="1"/>
  <c r="C108" s="1"/>
  <c r="B296" a="1"/>
  <c r="B296" s="1"/>
  <c r="C296" a="1"/>
  <c r="C296" s="1"/>
  <c r="A296" a="1"/>
  <c r="A296" s="1"/>
  <c r="E296"/>
  <c r="A70" a="1"/>
  <c r="A70" s="1"/>
  <c r="E70"/>
  <c r="B70" a="1"/>
  <c r="B70" s="1"/>
  <c r="C70" a="1"/>
  <c r="C70" s="1"/>
  <c r="B156" a="1"/>
  <c r="B156" s="1"/>
  <c r="C156" a="1"/>
  <c r="C156" s="1"/>
  <c r="A156" a="1"/>
  <c r="A156" s="1"/>
  <c r="E156"/>
  <c r="B246" a="1"/>
  <c r="B246" s="1"/>
  <c r="A246" a="1"/>
  <c r="A246" s="1"/>
  <c r="E246"/>
  <c r="C246" a="1"/>
  <c r="C246" s="1"/>
  <c r="B29" a="1"/>
  <c r="B29" s="1"/>
  <c r="A29" a="1"/>
  <c r="A29" s="1"/>
  <c r="E29"/>
  <c r="C29" a="1"/>
  <c r="C29" s="1"/>
  <c r="B61" a="1"/>
  <c r="B61" s="1"/>
  <c r="A61" a="1"/>
  <c r="A61" s="1"/>
  <c r="E61"/>
  <c r="C61" a="1"/>
  <c r="C61" s="1"/>
  <c r="B93" a="1"/>
  <c r="B93" s="1"/>
  <c r="A93" a="1"/>
  <c r="A93" s="1"/>
  <c r="E93"/>
  <c r="C93" a="1"/>
  <c r="C93" s="1"/>
  <c r="E138"/>
  <c r="A138" a="1"/>
  <c r="A138" s="1"/>
  <c r="B138" a="1"/>
  <c r="B138" s="1"/>
  <c r="C138" a="1"/>
  <c r="C138" s="1"/>
  <c r="E202"/>
  <c r="A202" a="1"/>
  <c r="A202" s="1"/>
  <c r="B202" a="1"/>
  <c r="B202" s="1"/>
  <c r="C202" a="1"/>
  <c r="C202" s="1"/>
  <c r="C119" a="1"/>
  <c r="C119" s="1"/>
  <c r="E119"/>
  <c r="A119" a="1"/>
  <c r="A119" s="1"/>
  <c r="B119" a="1"/>
  <c r="B119" s="1"/>
  <c r="C151" a="1"/>
  <c r="C151" s="1"/>
  <c r="B151" a="1"/>
  <c r="B151" s="1"/>
  <c r="A151" a="1"/>
  <c r="A151" s="1"/>
  <c r="E151"/>
  <c r="C183" a="1"/>
  <c r="C183" s="1"/>
  <c r="B183" a="1"/>
  <c r="B183" s="1"/>
  <c r="A183" a="1"/>
  <c r="A183" s="1"/>
  <c r="E183"/>
  <c r="C215" a="1"/>
  <c r="C215" s="1"/>
  <c r="B215" a="1"/>
  <c r="B215" s="1"/>
  <c r="A215" a="1"/>
  <c r="A215" s="1"/>
  <c r="E215"/>
  <c r="C265" a="1"/>
  <c r="C265" s="1"/>
  <c r="B265" a="1"/>
  <c r="B265" s="1"/>
  <c r="A265" a="1"/>
  <c r="A265" s="1"/>
  <c r="E265"/>
  <c r="A247" a="1"/>
  <c r="A247" s="1"/>
  <c r="B247" a="1"/>
  <c r="B247" s="1"/>
  <c r="C247" a="1"/>
  <c r="C247" s="1"/>
  <c r="E247"/>
  <c r="A306" a="1"/>
  <c r="A306" s="1"/>
  <c r="B306" a="1"/>
  <c r="B306" s="1"/>
  <c r="C306" a="1"/>
  <c r="C306" s="1"/>
  <c r="E306"/>
  <c r="F22" i="6"/>
  <c r="B22" s="1" a="1"/>
  <c r="B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F41"/>
  <c r="B41" s="1" a="1"/>
  <c r="B41" s="1"/>
  <c r="A193" a="1"/>
  <c r="A193" s="1"/>
  <c r="F193"/>
  <c r="B193" a="1"/>
  <c r="B193" s="1"/>
  <c r="C193" a="1"/>
  <c r="C193" s="1"/>
  <c r="F54"/>
  <c r="B54" s="1" a="1"/>
  <c r="B54" s="1"/>
  <c r="A145" a="1"/>
  <c r="A145" s="1"/>
  <c r="F145"/>
  <c r="B145" a="1"/>
  <c r="B145" s="1"/>
  <c r="C145" a="1"/>
  <c r="C145" s="1"/>
  <c r="F24"/>
  <c r="B24" s="1" a="1"/>
  <c r="B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C38" s="1" a="1"/>
  <c r="C38" s="1"/>
  <c r="A233" a="1"/>
  <c r="A233" s="1"/>
  <c r="F233"/>
  <c r="B233" a="1"/>
  <c r="B233" s="1"/>
  <c r="C233" a="1"/>
  <c r="C233" s="1"/>
  <c r="F23"/>
  <c r="A23" s="1" a="1"/>
  <c r="A23" s="1"/>
  <c r="F76"/>
  <c r="B76" a="1"/>
  <c r="B76" s="1"/>
  <c r="A76" a="1"/>
  <c r="A76" s="1"/>
  <c r="C76" a="1"/>
  <c r="C76" s="1"/>
  <c r="F36"/>
  <c r="A36" s="1" a="1"/>
  <c r="A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F59"/>
  <c r="C59" s="1" a="1"/>
  <c r="C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A48" s="1" a="1"/>
  <c r="A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A65" s="1" a="1"/>
  <c r="A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A31" s="1" a="1"/>
  <c r="A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a="1"/>
  <c r="B72" s="1"/>
  <c r="C72" a="1"/>
  <c r="C72" s="1"/>
  <c r="A72" a="1"/>
  <c r="A72" s="1"/>
  <c r="F28"/>
  <c r="A28" s="1" a="1"/>
  <c r="A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F45"/>
  <c r="A45" s="1" a="1"/>
  <c r="A45" s="1"/>
  <c r="B95" a="1"/>
  <c r="B95" s="1"/>
  <c r="A95" a="1"/>
  <c r="A95" s="1"/>
  <c r="C95" a="1"/>
  <c r="C95" s="1"/>
  <c r="F95"/>
  <c r="F55"/>
  <c r="B55" s="1" a="1"/>
  <c r="B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B160" i="10" a="1"/>
  <c r="B160" s="1"/>
  <c r="A160" a="1"/>
  <c r="A160" s="1"/>
  <c r="E160"/>
  <c r="C160" a="1"/>
  <c r="C160" s="1"/>
  <c r="E75"/>
  <c r="B75" a="1"/>
  <c r="B75" s="1"/>
  <c r="C75" a="1"/>
  <c r="C75" s="1"/>
  <c r="A75" a="1"/>
  <c r="A75" s="1"/>
  <c r="E18"/>
  <c r="B18" s="1" a="1"/>
  <c r="B18" s="1"/>
  <c r="B240" a="1"/>
  <c r="B240" s="1"/>
  <c r="E240"/>
  <c r="C240" a="1"/>
  <c r="C240" s="1"/>
  <c r="A240" a="1"/>
  <c r="A240" s="1"/>
  <c r="A79" a="1"/>
  <c r="A79" s="1"/>
  <c r="E79"/>
  <c r="B79" a="1"/>
  <c r="B79" s="1"/>
  <c r="C79" a="1"/>
  <c r="C79" s="1"/>
  <c r="B224" a="1"/>
  <c r="B224" s="1"/>
  <c r="C224" a="1"/>
  <c r="C224" s="1"/>
  <c r="E224"/>
  <c r="A224" a="1"/>
  <c r="A224" s="1"/>
  <c r="C139" a="1"/>
  <c r="C139" s="1"/>
  <c r="E139"/>
  <c r="B139" a="1"/>
  <c r="B139" s="1"/>
  <c r="A139" a="1"/>
  <c r="A139" s="1"/>
  <c r="A209" a="1"/>
  <c r="A209" s="1"/>
  <c r="C209" a="1"/>
  <c r="C209" s="1"/>
  <c r="B209" a="1"/>
  <c r="B209" s="1"/>
  <c r="E209"/>
  <c r="C203" a="1"/>
  <c r="C203" s="1"/>
  <c r="E203"/>
  <c r="B203" a="1"/>
  <c r="B203" s="1"/>
  <c r="A203" a="1"/>
  <c r="A203" s="1"/>
  <c r="B128" a="1"/>
  <c r="B128" s="1"/>
  <c r="A128" a="1"/>
  <c r="A128" s="1"/>
  <c r="E128"/>
  <c r="C128" a="1"/>
  <c r="C128" s="1"/>
  <c r="B51" a="1"/>
  <c r="B51" s="1"/>
  <c r="C51" a="1"/>
  <c r="C51" s="1"/>
  <c r="A51" a="1"/>
  <c r="A51" s="1"/>
  <c r="E51"/>
  <c r="C107" a="1"/>
  <c r="C107" s="1"/>
  <c r="E107"/>
  <c r="B107" a="1"/>
  <c r="B107" s="1"/>
  <c r="A107" a="1"/>
  <c r="A107" s="1"/>
  <c r="C34" a="1"/>
  <c r="C34" s="1"/>
  <c r="E34"/>
  <c r="B34" a="1"/>
  <c r="B34" s="1"/>
  <c r="A34" a="1"/>
  <c r="A34" s="1"/>
  <c r="A65" a="1"/>
  <c r="A65" s="1"/>
  <c r="C65" a="1"/>
  <c r="C65" s="1"/>
  <c r="E65"/>
  <c r="B65" a="1"/>
  <c r="B65" s="1"/>
  <c r="B35" a="1"/>
  <c r="B35" s="1"/>
  <c r="C35" a="1"/>
  <c r="C35" s="1"/>
  <c r="A35" a="1"/>
  <c r="A35" s="1"/>
  <c r="E35"/>
  <c r="B122" a="1"/>
  <c r="B122" s="1"/>
  <c r="C122" a="1"/>
  <c r="C122" s="1"/>
  <c r="A122" a="1"/>
  <c r="A122" s="1"/>
  <c r="E122"/>
  <c r="C147" a="1"/>
  <c r="C147" s="1"/>
  <c r="E147"/>
  <c r="B147" a="1"/>
  <c r="B147" s="1"/>
  <c r="A147" a="1"/>
  <c r="A147" s="1"/>
  <c r="E94"/>
  <c r="C94" a="1"/>
  <c r="C94" s="1"/>
  <c r="A94" a="1"/>
  <c r="A94" s="1"/>
  <c r="B94" a="1"/>
  <c r="B94" s="1"/>
  <c r="B222" a="1"/>
  <c r="B222" s="1"/>
  <c r="C222" a="1"/>
  <c r="C222" s="1"/>
  <c r="A222" a="1"/>
  <c r="A222" s="1"/>
  <c r="E222"/>
  <c r="E12"/>
  <c r="B12" s="1" a="1"/>
  <c r="B12" s="1"/>
  <c r="A44" a="1"/>
  <c r="A44" s="1"/>
  <c r="E44"/>
  <c r="B44" a="1"/>
  <c r="B44" s="1"/>
  <c r="C44" a="1"/>
  <c r="C44" s="1"/>
  <c r="A100" a="1"/>
  <c r="A100" s="1"/>
  <c r="E100"/>
  <c r="B100" a="1"/>
  <c r="B100" s="1"/>
  <c r="C100" a="1"/>
  <c r="C100" s="1"/>
  <c r="A164" a="1"/>
  <c r="A164" s="1"/>
  <c r="E164"/>
  <c r="B164" a="1"/>
  <c r="B164" s="1"/>
  <c r="C164" a="1"/>
  <c r="C164" s="1"/>
  <c r="C228" a="1"/>
  <c r="C228" s="1"/>
  <c r="E228"/>
  <c r="B228" a="1"/>
  <c r="B228" s="1"/>
  <c r="A228" a="1"/>
  <c r="A228" s="1"/>
  <c r="B85" a="1"/>
  <c r="B85" s="1"/>
  <c r="C85" a="1"/>
  <c r="C85" s="1"/>
  <c r="A85" a="1"/>
  <c r="A85" s="1"/>
  <c r="E85"/>
  <c r="B149" a="1"/>
  <c r="B149" s="1"/>
  <c r="C149" a="1"/>
  <c r="C149" s="1"/>
  <c r="A149" a="1"/>
  <c r="A149" s="1"/>
  <c r="E149"/>
  <c r="B213" a="1"/>
  <c r="B213" s="1"/>
  <c r="C213" a="1"/>
  <c r="C213" s="1"/>
  <c r="A213" a="1"/>
  <c r="A213" s="1"/>
  <c r="E213"/>
  <c r="E127"/>
  <c r="B127" a="1"/>
  <c r="B127" s="1"/>
  <c r="C127" a="1"/>
  <c r="C127" s="1"/>
  <c r="A127" a="1"/>
  <c r="A127" s="1"/>
  <c r="E15"/>
  <c r="A15" s="1" a="1"/>
  <c r="A15" s="1"/>
  <c r="A49" a="1"/>
  <c r="A49" s="1"/>
  <c r="B49" a="1"/>
  <c r="B49" s="1"/>
  <c r="E49"/>
  <c r="C49" a="1"/>
  <c r="C49" s="1"/>
  <c r="A87" a="1"/>
  <c r="A87" s="1"/>
  <c r="E87"/>
  <c r="B87" a="1"/>
  <c r="B87" s="1"/>
  <c r="C87" a="1"/>
  <c r="C87" s="1"/>
  <c r="E91"/>
  <c r="B91" a="1"/>
  <c r="B91" s="1"/>
  <c r="A91" a="1"/>
  <c r="A91" s="1"/>
  <c r="C91" a="1"/>
  <c r="C91" s="1"/>
  <c r="E219"/>
  <c r="B219" a="1"/>
  <c r="B219" s="1"/>
  <c r="A219" a="1"/>
  <c r="A219" s="1"/>
  <c r="C219" a="1"/>
  <c r="C219" s="1"/>
  <c r="C166" a="1"/>
  <c r="C166" s="1"/>
  <c r="A166" a="1"/>
  <c r="A166" s="1"/>
  <c r="B166" a="1"/>
  <c r="B166" s="1"/>
  <c r="E166"/>
  <c r="E223"/>
  <c r="B223" a="1"/>
  <c r="B223" s="1"/>
  <c r="C223" a="1"/>
  <c r="C223" s="1"/>
  <c r="A223" a="1"/>
  <c r="A223" s="1"/>
  <c r="E30"/>
  <c r="B30" a="1"/>
  <c r="B30" s="1"/>
  <c r="A30" a="1"/>
  <c r="A30" s="1"/>
  <c r="C30" a="1"/>
  <c r="C30" s="1"/>
  <c r="E72"/>
  <c r="B72" a="1"/>
  <c r="B72" s="1"/>
  <c r="A72" a="1"/>
  <c r="A72" s="1"/>
  <c r="C72" a="1"/>
  <c r="C72" s="1"/>
  <c r="E136"/>
  <c r="B136" a="1"/>
  <c r="B136" s="1"/>
  <c r="A136" a="1"/>
  <c r="A136" s="1"/>
  <c r="C136" a="1"/>
  <c r="C136" s="1"/>
  <c r="E200"/>
  <c r="B200" a="1"/>
  <c r="B200" s="1"/>
  <c r="C200" a="1"/>
  <c r="C200" s="1"/>
  <c r="A200" a="1"/>
  <c r="A200" s="1"/>
  <c r="C57" a="1"/>
  <c r="C57" s="1"/>
  <c r="A57" a="1"/>
  <c r="A57" s="1"/>
  <c r="E57"/>
  <c r="B57" a="1"/>
  <c r="B57" s="1"/>
  <c r="C121" a="1"/>
  <c r="C121" s="1"/>
  <c r="A121" a="1"/>
  <c r="A121" s="1"/>
  <c r="B121" a="1"/>
  <c r="B121" s="1"/>
  <c r="E121"/>
  <c r="C185" a="1"/>
  <c r="C185" s="1"/>
  <c r="A185" a="1"/>
  <c r="A185" s="1"/>
  <c r="B185" a="1"/>
  <c r="B185" s="1"/>
  <c r="E185"/>
  <c r="C249" a="1"/>
  <c r="C249" s="1"/>
  <c r="A249" a="1"/>
  <c r="A249" s="1"/>
  <c r="E249"/>
  <c r="B249" a="1"/>
  <c r="B249" s="1"/>
  <c r="A43" a="1"/>
  <c r="A43" s="1"/>
  <c r="B43" a="1"/>
  <c r="B43" s="1"/>
  <c r="C43" a="1"/>
  <c r="C43" s="1"/>
  <c r="E43"/>
  <c r="B82" a="1"/>
  <c r="B82" s="1"/>
  <c r="C82" a="1"/>
  <c r="C82" s="1"/>
  <c r="A82" a="1"/>
  <c r="A82" s="1"/>
  <c r="E82"/>
  <c r="E13"/>
  <c r="C13" s="1" a="1"/>
  <c r="C13" s="1"/>
  <c r="C154" a="1"/>
  <c r="C154" s="1"/>
  <c r="A154" a="1"/>
  <c r="A154" s="1"/>
  <c r="E154"/>
  <c r="B154" a="1"/>
  <c r="B154" s="1"/>
  <c r="C131" a="1"/>
  <c r="C131" s="1"/>
  <c r="E131"/>
  <c r="B131" a="1"/>
  <c r="B131" s="1"/>
  <c r="A131" a="1"/>
  <c r="A131" s="1"/>
  <c r="E78"/>
  <c r="C78" a="1"/>
  <c r="C78" s="1"/>
  <c r="A78" a="1"/>
  <c r="A78" s="1"/>
  <c r="B78" a="1"/>
  <c r="B78" s="1"/>
  <c r="B206" a="1"/>
  <c r="B206" s="1"/>
  <c r="C206" a="1"/>
  <c r="C206" s="1"/>
  <c r="A206" a="1"/>
  <c r="A206" s="1"/>
  <c r="E206"/>
  <c r="E8"/>
  <c r="B8" s="1" a="1"/>
  <c r="B8" s="1"/>
  <c r="A40" a="1"/>
  <c r="A40" s="1"/>
  <c r="E40"/>
  <c r="B40" a="1"/>
  <c r="B40" s="1"/>
  <c r="C40" a="1"/>
  <c r="C40" s="1"/>
  <c r="A92" a="1"/>
  <c r="A92" s="1"/>
  <c r="E92"/>
  <c r="B92" a="1"/>
  <c r="B92" s="1"/>
  <c r="C92" a="1"/>
  <c r="C92" s="1"/>
  <c r="A156" a="1"/>
  <c r="A156" s="1"/>
  <c r="E156"/>
  <c r="B156" a="1"/>
  <c r="B156" s="1"/>
  <c r="C156" a="1"/>
  <c r="C156" s="1"/>
  <c r="B220" a="1"/>
  <c r="B220" s="1"/>
  <c r="A220" a="1"/>
  <c r="A220" s="1"/>
  <c r="E220"/>
  <c r="C220" a="1"/>
  <c r="C220" s="1"/>
  <c r="A77" a="1"/>
  <c r="A77" s="1"/>
  <c r="E77"/>
  <c r="B77" a="1"/>
  <c r="B77" s="1"/>
  <c r="C77" a="1"/>
  <c r="C77" s="1"/>
  <c r="A141" a="1"/>
  <c r="A141" s="1"/>
  <c r="E141"/>
  <c r="C141" a="1"/>
  <c r="C141" s="1"/>
  <c r="B141" a="1"/>
  <c r="B141" s="1"/>
  <c r="A205" a="1"/>
  <c r="A205" s="1"/>
  <c r="E205"/>
  <c r="B205" a="1"/>
  <c r="B205" s="1"/>
  <c r="C205" a="1"/>
  <c r="C205" s="1"/>
  <c r="B159" a="1"/>
  <c r="B159" s="1"/>
  <c r="C159" a="1"/>
  <c r="C159" s="1"/>
  <c r="E159"/>
  <c r="A159" a="1"/>
  <c r="A159" s="1"/>
  <c r="A23" a="1"/>
  <c r="A23" s="1"/>
  <c r="E23"/>
  <c r="C23" a="1"/>
  <c r="C23" s="1"/>
  <c r="B23" a="1"/>
  <c r="B23" s="1"/>
  <c r="E135"/>
  <c r="B135" a="1"/>
  <c r="B135" s="1"/>
  <c r="C135" a="1"/>
  <c r="C135" s="1"/>
  <c r="A135" a="1"/>
  <c r="A135" s="1"/>
  <c r="E25"/>
  <c r="C25" a="1"/>
  <c r="C25" s="1"/>
  <c r="A25" a="1"/>
  <c r="A25" s="1"/>
  <c r="B25" a="1"/>
  <c r="B25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E11"/>
  <c r="A11" s="1" a="1"/>
  <c r="A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C47" i="12" a="1"/>
  <c r="C47" s="1"/>
  <c r="A47" a="1"/>
  <c r="A47" s="1"/>
  <c r="E47"/>
  <c r="B47" a="1"/>
  <c r="B47" s="1"/>
  <c r="C260" a="1"/>
  <c r="C260" s="1"/>
  <c r="A260" a="1"/>
  <c r="A260" s="1"/>
  <c r="E260"/>
  <c r="B260" a="1"/>
  <c r="B260" s="1"/>
  <c r="B84" a="1"/>
  <c r="B84" s="1"/>
  <c r="A84" a="1"/>
  <c r="A84" s="1"/>
  <c r="C84" a="1"/>
  <c r="C84" s="1"/>
  <c r="E84"/>
  <c r="E3"/>
  <c r="B3" s="1" a="1"/>
  <c r="B3" s="1"/>
  <c r="C126" a="1"/>
  <c r="C126" s="1"/>
  <c r="A126" a="1"/>
  <c r="A126" s="1"/>
  <c r="E126"/>
  <c r="B126" a="1"/>
  <c r="B126" s="1"/>
  <c r="E177"/>
  <c r="B177" a="1"/>
  <c r="B177" s="1"/>
  <c r="A177" a="1"/>
  <c r="A177" s="1"/>
  <c r="C177" a="1"/>
  <c r="C177" s="1"/>
  <c r="E294"/>
  <c r="C294" a="1"/>
  <c r="C294" s="1"/>
  <c r="B294" a="1"/>
  <c r="B294" s="1"/>
  <c r="A294" a="1"/>
  <c r="A294" s="1"/>
  <c r="E32"/>
  <c r="B32" a="1"/>
  <c r="B32" s="1"/>
  <c r="A32" a="1"/>
  <c r="A32" s="1"/>
  <c r="C32" a="1"/>
  <c r="C32" s="1"/>
  <c r="C255" a="1"/>
  <c r="C255" s="1"/>
  <c r="A255" a="1"/>
  <c r="A255" s="1"/>
  <c r="E255"/>
  <c r="B255" a="1"/>
  <c r="B255" s="1"/>
  <c r="C79" a="1"/>
  <c r="C79" s="1"/>
  <c r="A79" a="1"/>
  <c r="A79" s="1"/>
  <c r="E79"/>
  <c r="B79" a="1"/>
  <c r="B79" s="1"/>
  <c r="E278"/>
  <c r="B278" a="1"/>
  <c r="B278" s="1"/>
  <c r="C278" a="1"/>
  <c r="C278" s="1"/>
  <c r="A278" a="1"/>
  <c r="A278" s="1"/>
  <c r="B164" a="1"/>
  <c r="B164" s="1"/>
  <c r="A164" a="1"/>
  <c r="A164" s="1"/>
  <c r="C164" a="1"/>
  <c r="C164" s="1"/>
  <c r="E164"/>
  <c r="C142" a="1"/>
  <c r="C142" s="1"/>
  <c r="A142" a="1"/>
  <c r="A142" s="1"/>
  <c r="B142" a="1"/>
  <c r="B142" s="1"/>
  <c r="E142"/>
  <c r="E217"/>
  <c r="B217" a="1"/>
  <c r="B217" s="1"/>
  <c r="A217" a="1"/>
  <c r="A217" s="1"/>
  <c r="C217" a="1"/>
  <c r="C217" s="1"/>
  <c r="B20" a="1"/>
  <c r="B20" s="1"/>
  <c r="A20" a="1"/>
  <c r="A20" s="1"/>
  <c r="E20"/>
  <c r="C20" a="1"/>
  <c r="C20" s="1"/>
  <c r="B196" a="1"/>
  <c r="B196" s="1"/>
  <c r="A196" a="1"/>
  <c r="A196" s="1"/>
  <c r="C196" a="1"/>
  <c r="C196" s="1"/>
  <c r="E196"/>
  <c r="C103" a="1"/>
  <c r="C103" s="1"/>
  <c r="A103" a="1"/>
  <c r="A103" s="1"/>
  <c r="E103"/>
  <c r="B103" a="1"/>
  <c r="B103" s="1"/>
  <c r="E161"/>
  <c r="A161" a="1"/>
  <c r="A161" s="1"/>
  <c r="B161" a="1"/>
  <c r="B161" s="1"/>
  <c r="C161" a="1"/>
  <c r="C161" s="1"/>
  <c r="E262"/>
  <c r="B262" a="1"/>
  <c r="B262" s="1"/>
  <c r="C262" a="1"/>
  <c r="C262" s="1"/>
  <c r="A262" a="1"/>
  <c r="A262" s="1"/>
  <c r="B72" a="1"/>
  <c r="B72" s="1"/>
  <c r="A72" a="1"/>
  <c r="A72" s="1"/>
  <c r="E72"/>
  <c r="C72" a="1"/>
  <c r="C72" s="1"/>
  <c r="B28" a="1"/>
  <c r="B28" s="1"/>
  <c r="E28"/>
  <c r="A28" a="1"/>
  <c r="A28" s="1"/>
  <c r="C28" a="1"/>
  <c r="C28" s="1"/>
  <c r="A184" a="1"/>
  <c r="A184" s="1"/>
  <c r="E184"/>
  <c r="C184" a="1"/>
  <c r="C184" s="1"/>
  <c r="B184" a="1"/>
  <c r="B184" s="1"/>
  <c r="B30" a="1"/>
  <c r="B30" s="1"/>
  <c r="C30" a="1"/>
  <c r="C30" s="1"/>
  <c r="E30"/>
  <c r="A30" a="1"/>
  <c r="A30" s="1"/>
  <c r="B94" a="1"/>
  <c r="B94" s="1"/>
  <c r="C94" a="1"/>
  <c r="C94" s="1"/>
  <c r="E94"/>
  <c r="A94" a="1"/>
  <c r="A94" s="1"/>
  <c r="A204" a="1"/>
  <c r="A204" s="1"/>
  <c r="E204"/>
  <c r="C204" a="1"/>
  <c r="C204" s="1"/>
  <c r="B204" a="1"/>
  <c r="B204" s="1"/>
  <c r="B9" a="1"/>
  <c r="B9" s="1"/>
  <c r="C9" a="1"/>
  <c r="C9" s="1"/>
  <c r="A9" a="1"/>
  <c r="A9" s="1"/>
  <c r="E9"/>
  <c r="B41" a="1"/>
  <c r="B41" s="1"/>
  <c r="C41" a="1"/>
  <c r="C41" s="1"/>
  <c r="A41" a="1"/>
  <c r="A41" s="1"/>
  <c r="E41"/>
  <c r="B73" a="1"/>
  <c r="B73" s="1"/>
  <c r="C73" a="1"/>
  <c r="C73" s="1"/>
  <c r="A73" a="1"/>
  <c r="A73" s="1"/>
  <c r="E73"/>
  <c r="B105" a="1"/>
  <c r="B105" s="1"/>
  <c r="C105" a="1"/>
  <c r="C105" s="1"/>
  <c r="A105" a="1"/>
  <c r="A105" s="1"/>
  <c r="E105"/>
  <c r="E162"/>
  <c r="C162" a="1"/>
  <c r="C162" s="1"/>
  <c r="A162" a="1"/>
  <c r="A162" s="1"/>
  <c r="B162" a="1"/>
  <c r="B162" s="1"/>
  <c r="E226"/>
  <c r="C226" a="1"/>
  <c r="C226" s="1"/>
  <c r="A226" a="1"/>
  <c r="A226" s="1"/>
  <c r="B226" a="1"/>
  <c r="B226" s="1"/>
  <c r="C131" a="1"/>
  <c r="C131" s="1"/>
  <c r="E131"/>
  <c r="B131" a="1"/>
  <c r="B131" s="1"/>
  <c r="A131" a="1"/>
  <c r="A131" s="1"/>
  <c r="C163" a="1"/>
  <c r="C163" s="1"/>
  <c r="E163"/>
  <c r="B163" a="1"/>
  <c r="B163" s="1"/>
  <c r="A163" a="1"/>
  <c r="A163" s="1"/>
  <c r="C195" a="1"/>
  <c r="C195" s="1"/>
  <c r="E195"/>
  <c r="B195" a="1"/>
  <c r="B195" s="1"/>
  <c r="A195" a="1"/>
  <c r="A195" s="1"/>
  <c r="C227" a="1"/>
  <c r="C227" s="1"/>
  <c r="E227"/>
  <c r="B227" a="1"/>
  <c r="B227" s="1"/>
  <c r="A227" a="1"/>
  <c r="A227" s="1"/>
  <c r="B244" a="1"/>
  <c r="B244" s="1"/>
  <c r="C244" a="1"/>
  <c r="C244" s="1"/>
  <c r="A244" a="1"/>
  <c r="A244" s="1"/>
  <c r="E244"/>
  <c r="A266" a="1"/>
  <c r="A266" s="1"/>
  <c r="E266"/>
  <c r="B266" a="1"/>
  <c r="B266" s="1"/>
  <c r="C266" a="1"/>
  <c r="C266" s="1"/>
  <c r="B275" a="1"/>
  <c r="B275" s="1"/>
  <c r="C275" a="1"/>
  <c r="C275" s="1"/>
  <c r="A275" a="1"/>
  <c r="A275" s="1"/>
  <c r="E275"/>
  <c r="B48" a="1"/>
  <c r="B48" s="1"/>
  <c r="E48"/>
  <c r="A48" a="1"/>
  <c r="A48" s="1"/>
  <c r="C48" a="1"/>
  <c r="C48" s="1"/>
  <c r="A280" a="1"/>
  <c r="A280" s="1"/>
  <c r="E280"/>
  <c r="C280" a="1"/>
  <c r="C280" s="1"/>
  <c r="B280" a="1"/>
  <c r="B280" s="1"/>
  <c r="B136" a="1"/>
  <c r="B136" s="1"/>
  <c r="C136" a="1"/>
  <c r="C136" s="1"/>
  <c r="A136" a="1"/>
  <c r="A136" s="1"/>
  <c r="E136"/>
  <c r="A18" a="1"/>
  <c r="A18" s="1"/>
  <c r="E18"/>
  <c r="B18" a="1"/>
  <c r="B18" s="1"/>
  <c r="C18" a="1"/>
  <c r="C18" s="1"/>
  <c r="A82" a="1"/>
  <c r="A82" s="1"/>
  <c r="E82"/>
  <c r="B82" a="1"/>
  <c r="B82" s="1"/>
  <c r="C82" a="1"/>
  <c r="C82" s="1"/>
  <c r="B180" a="1"/>
  <c r="B180" s="1"/>
  <c r="C180" a="1"/>
  <c r="C180" s="1"/>
  <c r="A180" a="1"/>
  <c r="A180" s="1"/>
  <c r="E180"/>
  <c r="B288" a="1"/>
  <c r="B288" s="1"/>
  <c r="C288" a="1"/>
  <c r="C288" s="1"/>
  <c r="A288" a="1"/>
  <c r="A288" s="1"/>
  <c r="E288"/>
  <c r="E35"/>
  <c r="C35" a="1"/>
  <c r="C35" s="1"/>
  <c r="A35" a="1"/>
  <c r="A35" s="1"/>
  <c r="B35" a="1"/>
  <c r="B35" s="1"/>
  <c r="E67"/>
  <c r="C67" a="1"/>
  <c r="C67" s="1"/>
  <c r="A67" a="1"/>
  <c r="A67" s="1"/>
  <c r="B67" a="1"/>
  <c r="B67" s="1"/>
  <c r="E99"/>
  <c r="C99" a="1"/>
  <c r="C99" s="1"/>
  <c r="A99" a="1"/>
  <c r="A99" s="1"/>
  <c r="B99" a="1"/>
  <c r="B99" s="1"/>
  <c r="E150"/>
  <c r="C150" a="1"/>
  <c r="C150" s="1"/>
  <c r="A150" a="1"/>
  <c r="A150" s="1"/>
  <c r="B150" a="1"/>
  <c r="B150" s="1"/>
  <c r="E214"/>
  <c r="C214" a="1"/>
  <c r="C214" s="1"/>
  <c r="A214" a="1"/>
  <c r="A214" s="1"/>
  <c r="B214" a="1"/>
  <c r="B214" s="1"/>
  <c r="A125" a="1"/>
  <c r="A125" s="1"/>
  <c r="E125"/>
  <c r="B125" a="1"/>
  <c r="B125" s="1"/>
  <c r="C125" a="1"/>
  <c r="C125" s="1"/>
  <c r="A157" a="1"/>
  <c r="A157" s="1"/>
  <c r="E157"/>
  <c r="B157" a="1"/>
  <c r="B157" s="1"/>
  <c r="C157" a="1"/>
  <c r="C157" s="1"/>
  <c r="A189" a="1"/>
  <c r="A189" s="1"/>
  <c r="E189"/>
  <c r="B189" a="1"/>
  <c r="B189" s="1"/>
  <c r="C189" a="1"/>
  <c r="C189" s="1"/>
  <c r="A221" a="1"/>
  <c r="A221" s="1"/>
  <c r="E221"/>
  <c r="B221" a="1"/>
  <c r="B221" s="1"/>
  <c r="C221" a="1"/>
  <c r="C221" s="1"/>
  <c r="C289" a="1"/>
  <c r="C289" s="1"/>
  <c r="E289"/>
  <c r="B289" a="1"/>
  <c r="B289" s="1"/>
  <c r="A289" a="1"/>
  <c r="A289" s="1"/>
  <c r="C254" a="1"/>
  <c r="C254" s="1"/>
  <c r="E254"/>
  <c r="B254" a="1"/>
  <c r="B254" s="1"/>
  <c r="A254" a="1"/>
  <c r="A254" s="1"/>
  <c r="E263"/>
  <c r="C263" a="1"/>
  <c r="C263" s="1"/>
  <c r="A263" a="1"/>
  <c r="A263" s="1"/>
  <c r="B263" a="1"/>
  <c r="B263" s="1"/>
  <c r="C56" a="1"/>
  <c r="C56" s="1"/>
  <c r="E56"/>
  <c r="B56" a="1"/>
  <c r="B56" s="1"/>
  <c r="A56" a="1"/>
  <c r="A56" s="1"/>
  <c r="E12"/>
  <c r="B12" a="1"/>
  <c r="B12" s="1"/>
  <c r="A12" a="1"/>
  <c r="A12" s="1"/>
  <c r="C12" a="1"/>
  <c r="C12" s="1"/>
  <c r="C152" a="1"/>
  <c r="C152" s="1"/>
  <c r="A152" a="1"/>
  <c r="A152" s="1"/>
  <c r="E152"/>
  <c r="B152" a="1"/>
  <c r="B152" s="1"/>
  <c r="A22" a="1"/>
  <c r="A22" s="1"/>
  <c r="E22"/>
  <c r="B22" a="1"/>
  <c r="B22" s="1"/>
  <c r="C22" a="1"/>
  <c r="C22" s="1"/>
  <c r="A86" a="1"/>
  <c r="A86" s="1"/>
  <c r="E86"/>
  <c r="B86" a="1"/>
  <c r="B86" s="1"/>
  <c r="C86" a="1"/>
  <c r="C86" s="1"/>
  <c r="B188" a="1"/>
  <c r="B188" s="1"/>
  <c r="C188" a="1"/>
  <c r="C188" s="1"/>
  <c r="A188" a="1"/>
  <c r="A188" s="1"/>
  <c r="E188"/>
  <c r="B304" a="1"/>
  <c r="B304" s="1"/>
  <c r="A304" a="1"/>
  <c r="A304" s="1"/>
  <c r="C304" a="1"/>
  <c r="C304" s="1"/>
  <c r="E304"/>
  <c r="B37" a="1"/>
  <c r="B37" s="1"/>
  <c r="A37" a="1"/>
  <c r="A37" s="1"/>
  <c r="C37" a="1"/>
  <c r="C37" s="1"/>
  <c r="E37"/>
  <c r="B69" a="1"/>
  <c r="B69" s="1"/>
  <c r="A69" a="1"/>
  <c r="A69" s="1"/>
  <c r="C69" a="1"/>
  <c r="C69" s="1"/>
  <c r="E69"/>
  <c r="B101" a="1"/>
  <c r="B101" s="1"/>
  <c r="E101"/>
  <c r="C101" a="1"/>
  <c r="C101" s="1"/>
  <c r="A101" a="1"/>
  <c r="A101" s="1"/>
  <c r="E154"/>
  <c r="B154" a="1"/>
  <c r="B154" s="1"/>
  <c r="A154" a="1"/>
  <c r="A154" s="1"/>
  <c r="C154" a="1"/>
  <c r="C154" s="1"/>
  <c r="E218"/>
  <c r="B218" a="1"/>
  <c r="B218" s="1"/>
  <c r="C218" a="1"/>
  <c r="C218" s="1"/>
  <c r="A218" a="1"/>
  <c r="A218" s="1"/>
  <c r="C127" a="1"/>
  <c r="C127" s="1"/>
  <c r="A127" a="1"/>
  <c r="A127" s="1"/>
  <c r="B127" a="1"/>
  <c r="B127" s="1"/>
  <c r="E127"/>
  <c r="C159" a="1"/>
  <c r="C159" s="1"/>
  <c r="A159" a="1"/>
  <c r="A159" s="1"/>
  <c r="E159"/>
  <c r="B159" a="1"/>
  <c r="B159" s="1"/>
  <c r="C191" a="1"/>
  <c r="C191" s="1"/>
  <c r="A191" a="1"/>
  <c r="A191" s="1"/>
  <c r="B191" a="1"/>
  <c r="B191" s="1"/>
  <c r="E191"/>
  <c r="C223" a="1"/>
  <c r="C223" s="1"/>
  <c r="A223" a="1"/>
  <c r="A223" s="1"/>
  <c r="E223"/>
  <c r="B223" a="1"/>
  <c r="B223" s="1"/>
  <c r="C297" a="1"/>
  <c r="C297" s="1"/>
  <c r="A297" a="1"/>
  <c r="A297" s="1"/>
  <c r="B297" a="1"/>
  <c r="B297" s="1"/>
  <c r="E297"/>
  <c r="A258" a="1"/>
  <c r="A258" s="1"/>
  <c r="C258" a="1"/>
  <c r="C258" s="1"/>
  <c r="E258"/>
  <c r="B258" a="1"/>
  <c r="B258" s="1"/>
  <c r="B267" a="1"/>
  <c r="B267" s="1"/>
  <c r="E267"/>
  <c r="A267" a="1"/>
  <c r="A267" s="1"/>
  <c r="C267" a="1"/>
  <c r="C267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B40" s="1" a="1"/>
  <c r="B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s="1" a="1"/>
  <c r="B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a="1"/>
  <c r="B68" s="1"/>
  <c r="C68" a="1"/>
  <c r="C68" s="1"/>
  <c r="A68" a="1"/>
  <c r="A68" s="1"/>
  <c r="F20"/>
  <c r="B20" s="1" a="1"/>
  <c r="B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B37" s="1" a="1"/>
  <c r="B37" s="1"/>
  <c r="F87"/>
  <c r="C87" a="1"/>
  <c r="C87" s="1"/>
  <c r="B87" a="1"/>
  <c r="B87" s="1"/>
  <c r="A87" a="1"/>
  <c r="A87" s="1"/>
  <c r="F50"/>
  <c r="A50" s="1" a="1"/>
  <c r="A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B74" a="1"/>
  <c r="B74" s="1"/>
  <c r="C74" a="1"/>
  <c r="C74" s="1"/>
  <c r="A74" a="1"/>
  <c r="A74" s="1"/>
  <c r="F32"/>
  <c r="A32" s="1" a="1"/>
  <c r="A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F49"/>
  <c r="C49" s="1" a="1"/>
  <c r="C49" s="1"/>
  <c r="A102" a="1"/>
  <c r="A102" s="1"/>
  <c r="C102" a="1"/>
  <c r="C102" s="1"/>
  <c r="B102" a="1"/>
  <c r="B102" s="1"/>
  <c r="F102"/>
  <c r="F57"/>
  <c r="C57" s="1" a="1"/>
  <c r="C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A64" s="1" a="1"/>
  <c r="A64" s="1"/>
  <c r="F12"/>
  <c r="C12" s="1" a="1"/>
  <c r="C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C29" s="1" a="1"/>
  <c r="C29" s="1"/>
  <c r="F79"/>
  <c r="A79" a="1"/>
  <c r="A79" s="1"/>
  <c r="B79" a="1"/>
  <c r="B79" s="1"/>
  <c r="C79" a="1"/>
  <c r="C79" s="1"/>
  <c r="F42"/>
  <c r="B42" s="1" a="1"/>
  <c r="B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s="1" a="1"/>
  <c r="B39" s="1"/>
  <c r="A198" a="1"/>
  <c r="A198" s="1"/>
  <c r="C198" a="1"/>
  <c r="C198" s="1"/>
  <c r="B198" a="1"/>
  <c r="B198" s="1"/>
  <c r="F198"/>
  <c r="C138" i="10" a="1"/>
  <c r="C138" s="1"/>
  <c r="A138" a="1"/>
  <c r="A138" s="1"/>
  <c r="E138"/>
  <c r="B138" a="1"/>
  <c r="B138" s="1"/>
  <c r="A145" a="1"/>
  <c r="A145" s="1"/>
  <c r="C145" a="1"/>
  <c r="C145" s="1"/>
  <c r="B145" a="1"/>
  <c r="B145" s="1"/>
  <c r="E145"/>
  <c r="C171" a="1"/>
  <c r="C171" s="1"/>
  <c r="E171"/>
  <c r="B171" a="1"/>
  <c r="B171" s="1"/>
  <c r="A171" a="1"/>
  <c r="A171" s="1"/>
  <c r="B50" a="1"/>
  <c r="B50" s="1"/>
  <c r="E50"/>
  <c r="A50" a="1"/>
  <c r="A50" s="1"/>
  <c r="C50" a="1"/>
  <c r="C50" s="1"/>
  <c r="A97" a="1"/>
  <c r="A97" s="1"/>
  <c r="C97" a="1"/>
  <c r="C97" s="1"/>
  <c r="B97" a="1"/>
  <c r="B97" s="1"/>
  <c r="E97"/>
  <c r="A202" a="1"/>
  <c r="A202" s="1"/>
  <c r="B202" a="1"/>
  <c r="B202" s="1"/>
  <c r="C202" a="1"/>
  <c r="C202" s="1"/>
  <c r="E202"/>
  <c r="A207" a="1"/>
  <c r="A207" s="1"/>
  <c r="E207"/>
  <c r="B207" a="1"/>
  <c r="B207" s="1"/>
  <c r="C207" a="1"/>
  <c r="C207" s="1"/>
  <c r="E10"/>
  <c r="B10" s="1" a="1"/>
  <c r="B10" s="1"/>
  <c r="A70" a="1"/>
  <c r="A70" s="1"/>
  <c r="C70" a="1"/>
  <c r="C70" s="1"/>
  <c r="E70"/>
  <c r="B70" a="1"/>
  <c r="B70" s="1"/>
  <c r="E150"/>
  <c r="C150" a="1"/>
  <c r="C150" s="1"/>
  <c r="A150" a="1"/>
  <c r="A150" s="1"/>
  <c r="B150" a="1"/>
  <c r="B150" s="1"/>
  <c r="E7"/>
  <c r="C7" s="1" a="1"/>
  <c r="C7" s="1"/>
  <c r="A114" a="1"/>
  <c r="A114" s="1"/>
  <c r="B114" a="1"/>
  <c r="B114" s="1"/>
  <c r="C114" a="1"/>
  <c r="C114" s="1"/>
  <c r="E114"/>
  <c r="C235" a="1"/>
  <c r="C235" s="1"/>
  <c r="E235"/>
  <c r="B235" a="1"/>
  <c r="B235" s="1"/>
  <c r="A235" a="1"/>
  <c r="A235" s="1"/>
  <c r="B80" a="1"/>
  <c r="B80" s="1"/>
  <c r="E80"/>
  <c r="A80" a="1"/>
  <c r="A80" s="1"/>
  <c r="C80" a="1"/>
  <c r="C80" s="1"/>
  <c r="A129" a="1"/>
  <c r="A129" s="1"/>
  <c r="B129" a="1"/>
  <c r="B129" s="1"/>
  <c r="E129"/>
  <c r="C129" a="1"/>
  <c r="C129" s="1"/>
  <c r="B63" a="1"/>
  <c r="B63" s="1"/>
  <c r="A63" a="1"/>
  <c r="A63" s="1"/>
  <c r="E63"/>
  <c r="C63" a="1"/>
  <c r="C63" s="1"/>
  <c r="A67" a="1"/>
  <c r="A67" s="1"/>
  <c r="E67"/>
  <c r="B67" a="1"/>
  <c r="B67" s="1"/>
  <c r="C67" a="1"/>
  <c r="C67" s="1"/>
  <c r="C179" a="1"/>
  <c r="C179" s="1"/>
  <c r="E179"/>
  <c r="B179" a="1"/>
  <c r="B179" s="1"/>
  <c r="A179" a="1"/>
  <c r="A179" s="1"/>
  <c r="E126"/>
  <c r="C126" a="1"/>
  <c r="C126" s="1"/>
  <c r="A126" a="1"/>
  <c r="A126" s="1"/>
  <c r="B126" a="1"/>
  <c r="B126" s="1"/>
  <c r="A183" a="1"/>
  <c r="A183" s="1"/>
  <c r="E183"/>
  <c r="B183" a="1"/>
  <c r="B183" s="1"/>
  <c r="C183" a="1"/>
  <c r="C183" s="1"/>
  <c r="E20"/>
  <c r="C20" s="1" a="1"/>
  <c r="C20" s="1"/>
  <c r="A52" a="1"/>
  <c r="A52" s="1"/>
  <c r="E52"/>
  <c r="B52" a="1"/>
  <c r="B52" s="1"/>
  <c r="C52" a="1"/>
  <c r="C52" s="1"/>
  <c r="A116" a="1"/>
  <c r="A116" s="1"/>
  <c r="E116"/>
  <c r="B116" a="1"/>
  <c r="B116" s="1"/>
  <c r="C116" a="1"/>
  <c r="C116" s="1"/>
  <c r="C180" a="1"/>
  <c r="C180" s="1"/>
  <c r="E180"/>
  <c r="B180" a="1"/>
  <c r="B180" s="1"/>
  <c r="A180" a="1"/>
  <c r="A180" s="1"/>
  <c r="C244" a="1"/>
  <c r="C244" s="1"/>
  <c r="E244"/>
  <c r="B244" a="1"/>
  <c r="B244" s="1"/>
  <c r="A244" a="1"/>
  <c r="A244" s="1"/>
  <c r="B101" a="1"/>
  <c r="B101" s="1"/>
  <c r="C101" a="1"/>
  <c r="C101" s="1"/>
  <c r="A101" a="1"/>
  <c r="A101" s="1"/>
  <c r="E101"/>
  <c r="B165" a="1"/>
  <c r="B165" s="1"/>
  <c r="C165" a="1"/>
  <c r="C165" s="1"/>
  <c r="A165" a="1"/>
  <c r="A165" s="1"/>
  <c r="E165"/>
  <c r="B229" a="1"/>
  <c r="B229" s="1"/>
  <c r="C229" a="1"/>
  <c r="C229" s="1"/>
  <c r="A229" a="1"/>
  <c r="A229" s="1"/>
  <c r="E229"/>
  <c r="C74" a="1"/>
  <c r="C74" s="1"/>
  <c r="A74" a="1"/>
  <c r="A74" s="1"/>
  <c r="E74"/>
  <c r="B74" a="1"/>
  <c r="B74" s="1"/>
  <c r="A162" a="1"/>
  <c r="A162" s="1"/>
  <c r="E162"/>
  <c r="C162" a="1"/>
  <c r="C162" s="1"/>
  <c r="B162" a="1"/>
  <c r="B162" s="1"/>
  <c r="E29"/>
  <c r="C29" a="1"/>
  <c r="C29" s="1"/>
  <c r="A29" a="1"/>
  <c r="A29" s="1"/>
  <c r="B29" a="1"/>
  <c r="B29" s="1"/>
  <c r="B170" a="1"/>
  <c r="B170" s="1"/>
  <c r="C170" a="1"/>
  <c r="C170" s="1"/>
  <c r="A170" a="1"/>
  <c r="A170" s="1"/>
  <c r="E170"/>
  <c r="E123"/>
  <c r="B123" a="1"/>
  <c r="B123" s="1"/>
  <c r="A123" a="1"/>
  <c r="A123" s="1"/>
  <c r="C123" a="1"/>
  <c r="C123" s="1"/>
  <c r="E251"/>
  <c r="B251" a="1"/>
  <c r="B251" s="1"/>
  <c r="A251" a="1"/>
  <c r="A251" s="1"/>
  <c r="C251" a="1"/>
  <c r="C251" s="1"/>
  <c r="C198" a="1"/>
  <c r="C198" s="1"/>
  <c r="A198" a="1"/>
  <c r="A198" s="1"/>
  <c r="E198"/>
  <c r="B198" a="1"/>
  <c r="B198" s="1"/>
  <c r="E4"/>
  <c r="B4" s="1" a="1"/>
  <c r="B4" s="1"/>
  <c r="E38"/>
  <c r="B38" a="1"/>
  <c r="B38" s="1"/>
  <c r="A38" a="1"/>
  <c r="A38" s="1"/>
  <c r="C38" a="1"/>
  <c r="C38" s="1"/>
  <c r="E88"/>
  <c r="B88" a="1"/>
  <c r="B88" s="1"/>
  <c r="A88" a="1"/>
  <c r="A88" s="1"/>
  <c r="C88" a="1"/>
  <c r="C88" s="1"/>
  <c r="E152"/>
  <c r="B152" a="1"/>
  <c r="B152" s="1"/>
  <c r="A152" a="1"/>
  <c r="A152" s="1"/>
  <c r="C152" a="1"/>
  <c r="C152" s="1"/>
  <c r="E216"/>
  <c r="B216" a="1"/>
  <c r="B216" s="1"/>
  <c r="C216" a="1"/>
  <c r="C216" s="1"/>
  <c r="A216" a="1"/>
  <c r="A216" s="1"/>
  <c r="C73" a="1"/>
  <c r="C73" s="1"/>
  <c r="A73" a="1"/>
  <c r="A73" s="1"/>
  <c r="E73"/>
  <c r="B73" a="1"/>
  <c r="B73" s="1"/>
  <c r="C137" a="1"/>
  <c r="C137" s="1"/>
  <c r="A137" a="1"/>
  <c r="A137" s="1"/>
  <c r="B137" a="1"/>
  <c r="B137" s="1"/>
  <c r="E137"/>
  <c r="C201" a="1"/>
  <c r="C201" s="1"/>
  <c r="A201" a="1"/>
  <c r="A201" s="1"/>
  <c r="B201" a="1"/>
  <c r="B201" s="1"/>
  <c r="E201"/>
  <c r="B175" a="1"/>
  <c r="B175" s="1"/>
  <c r="C175" a="1"/>
  <c r="C175" s="1"/>
  <c r="E175"/>
  <c r="A175" a="1"/>
  <c r="A175" s="1"/>
  <c r="A27" a="1"/>
  <c r="A27" s="1"/>
  <c r="E27"/>
  <c r="C27" a="1"/>
  <c r="C27" s="1"/>
  <c r="B27" a="1"/>
  <c r="B27" s="1"/>
  <c r="E194"/>
  <c r="C194" a="1"/>
  <c r="C194" s="1"/>
  <c r="A194" a="1"/>
  <c r="A194" s="1"/>
  <c r="B194" a="1"/>
  <c r="B194" s="1"/>
  <c r="E41"/>
  <c r="C41" a="1"/>
  <c r="C41" s="1"/>
  <c r="A41" a="1"/>
  <c r="A41" s="1"/>
  <c r="B41" a="1"/>
  <c r="B41" s="1"/>
  <c r="C90" a="1"/>
  <c r="C90" s="1"/>
  <c r="A90" a="1"/>
  <c r="A90" s="1"/>
  <c r="E90"/>
  <c r="B90" a="1"/>
  <c r="B90" s="1"/>
  <c r="C163" a="1"/>
  <c r="C163" s="1"/>
  <c r="E163"/>
  <c r="B163" a="1"/>
  <c r="B163" s="1"/>
  <c r="A163" a="1"/>
  <c r="A163" s="1"/>
  <c r="E110"/>
  <c r="C110" a="1"/>
  <c r="C110" s="1"/>
  <c r="A110" a="1"/>
  <c r="A110" s="1"/>
  <c r="B110" a="1"/>
  <c r="B110" s="1"/>
  <c r="B238" a="1"/>
  <c r="B238" s="1"/>
  <c r="C238" a="1"/>
  <c r="C238" s="1"/>
  <c r="A238" a="1"/>
  <c r="A238" s="1"/>
  <c r="E238"/>
  <c r="E16"/>
  <c r="C16" s="1" a="1"/>
  <c r="C16" s="1"/>
  <c r="A48" a="1"/>
  <c r="A48" s="1"/>
  <c r="E48"/>
  <c r="B48" a="1"/>
  <c r="B48" s="1"/>
  <c r="C48" a="1"/>
  <c r="C48" s="1"/>
  <c r="A108" a="1"/>
  <c r="A108" s="1"/>
  <c r="E108"/>
  <c r="B108" a="1"/>
  <c r="B108" s="1"/>
  <c r="C108" a="1"/>
  <c r="C108" s="1"/>
  <c r="A172" a="1"/>
  <c r="A172" s="1"/>
  <c r="E172"/>
  <c r="B172" a="1"/>
  <c r="B172" s="1"/>
  <c r="C172" a="1"/>
  <c r="C172" s="1"/>
  <c r="B236" a="1"/>
  <c r="B236" s="1"/>
  <c r="E236"/>
  <c r="C236" a="1"/>
  <c r="C236" s="1"/>
  <c r="A236" a="1"/>
  <c r="A236" s="1"/>
  <c r="A93" a="1"/>
  <c r="A93" s="1"/>
  <c r="C93" a="1"/>
  <c r="C93" s="1"/>
  <c r="B93" a="1"/>
  <c r="B93" s="1"/>
  <c r="E93"/>
  <c r="A157" a="1"/>
  <c r="A157" s="1"/>
  <c r="C157" a="1"/>
  <c r="C157" s="1"/>
  <c r="B157" a="1"/>
  <c r="B157" s="1"/>
  <c r="E157"/>
  <c r="A221" a="1"/>
  <c r="A221" s="1"/>
  <c r="C221" a="1"/>
  <c r="C221" s="1"/>
  <c r="B221" a="1"/>
  <c r="B221" s="1"/>
  <c r="E221"/>
  <c r="B95" a="1"/>
  <c r="B95" s="1"/>
  <c r="E95"/>
  <c r="C95" a="1"/>
  <c r="C95" s="1"/>
  <c r="A95" a="1"/>
  <c r="A95" s="1"/>
  <c r="C234" a="1"/>
  <c r="C234" s="1"/>
  <c r="A234" a="1"/>
  <c r="A234" s="1"/>
  <c r="B234" a="1"/>
  <c r="B234" s="1"/>
  <c r="E234"/>
  <c r="E17"/>
  <c r="A17" s="1" a="1"/>
  <c r="A17" s="1"/>
  <c r="C242" a="1"/>
  <c r="C242" s="1"/>
  <c r="E242"/>
  <c r="A242" a="1"/>
  <c r="A242" s="1"/>
  <c r="B242" a="1"/>
  <c r="B242" s="1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B52" i="12" a="1"/>
  <c r="B52" s="1"/>
  <c r="E52"/>
  <c r="C52" a="1"/>
  <c r="C52" s="1"/>
  <c r="A52" a="1"/>
  <c r="A52" s="1"/>
  <c r="C111" a="1"/>
  <c r="C111" s="1"/>
  <c r="A111" a="1"/>
  <c r="A111" s="1"/>
  <c r="E111"/>
  <c r="B111" a="1"/>
  <c r="B111" s="1"/>
  <c r="C287" a="1"/>
  <c r="C287" s="1"/>
  <c r="E287"/>
  <c r="A287" a="1"/>
  <c r="A287" s="1"/>
  <c r="B287" a="1"/>
  <c r="B287" s="1"/>
  <c r="E5"/>
  <c r="C5" s="1" a="1"/>
  <c r="C5" s="1"/>
  <c r="C23" a="1"/>
  <c r="C23" s="1"/>
  <c r="A23" a="1"/>
  <c r="A23" s="1"/>
  <c r="E23"/>
  <c r="B23" a="1"/>
  <c r="B23" s="1"/>
  <c r="C190" a="1"/>
  <c r="C190" s="1"/>
  <c r="A190" a="1"/>
  <c r="A190" s="1"/>
  <c r="E190"/>
  <c r="B190" a="1"/>
  <c r="B190" s="1"/>
  <c r="E209"/>
  <c r="B209" a="1"/>
  <c r="B209" s="1"/>
  <c r="A209" a="1"/>
  <c r="A209" s="1"/>
  <c r="C209" a="1"/>
  <c r="C209" s="1"/>
  <c r="C303" a="1"/>
  <c r="C303" s="1"/>
  <c r="A303" a="1"/>
  <c r="A303" s="1"/>
  <c r="E303"/>
  <c r="B303" a="1"/>
  <c r="B303" s="1"/>
  <c r="B74" a="1"/>
  <c r="B74" s="1"/>
  <c r="A74" a="1"/>
  <c r="A74" s="1"/>
  <c r="E74"/>
  <c r="C74" a="1"/>
  <c r="C74" s="1"/>
  <c r="A232" a="1"/>
  <c r="A232" s="1"/>
  <c r="C232" a="1"/>
  <c r="C232" s="1"/>
  <c r="B232" a="1"/>
  <c r="B232" s="1"/>
  <c r="E232"/>
  <c r="C174" a="1"/>
  <c r="C174" s="1"/>
  <c r="A174" a="1"/>
  <c r="A174" s="1"/>
  <c r="E174"/>
  <c r="B174" a="1"/>
  <c r="B174" s="1"/>
  <c r="C208" a="1"/>
  <c r="C208" s="1"/>
  <c r="A208" a="1"/>
  <c r="A208" s="1"/>
  <c r="E208"/>
  <c r="B208" a="1"/>
  <c r="B208" s="1"/>
  <c r="C256" a="1"/>
  <c r="C256" s="1"/>
  <c r="B256" a="1"/>
  <c r="B256" s="1"/>
  <c r="A256" a="1"/>
  <c r="A256" s="1"/>
  <c r="E256"/>
  <c r="C206" a="1"/>
  <c r="C206" s="1"/>
  <c r="A206" a="1"/>
  <c r="A206" s="1"/>
  <c r="E206"/>
  <c r="B206" a="1"/>
  <c r="B206" s="1"/>
  <c r="E273"/>
  <c r="B273" a="1"/>
  <c r="B273" s="1"/>
  <c r="C273" a="1"/>
  <c r="C273" s="1"/>
  <c r="A273" a="1"/>
  <c r="A273" s="1"/>
  <c r="A168" a="1"/>
  <c r="A168" s="1"/>
  <c r="E168"/>
  <c r="B168" a="1"/>
  <c r="B168" s="1"/>
  <c r="C168" a="1"/>
  <c r="C168" s="1"/>
  <c r="E6"/>
  <c r="B6" s="1" a="1"/>
  <c r="B6" s="1"/>
  <c r="C158" a="1"/>
  <c r="C158" s="1"/>
  <c r="A158" a="1"/>
  <c r="A158" s="1"/>
  <c r="E158"/>
  <c r="B158" a="1"/>
  <c r="B158" s="1"/>
  <c r="E193"/>
  <c r="B193" a="1"/>
  <c r="B193" s="1"/>
  <c r="C193" a="1"/>
  <c r="C193" s="1"/>
  <c r="A193" a="1"/>
  <c r="A193" s="1"/>
  <c r="C271" a="1"/>
  <c r="C271" s="1"/>
  <c r="A271" a="1"/>
  <c r="A271" s="1"/>
  <c r="B271" a="1"/>
  <c r="B271" s="1"/>
  <c r="E271"/>
  <c r="B104" a="1"/>
  <c r="B104" s="1"/>
  <c r="E104"/>
  <c r="C104" a="1"/>
  <c r="C104" s="1"/>
  <c r="A104" a="1"/>
  <c r="A104" s="1"/>
  <c r="B60" a="1"/>
  <c r="B60" s="1"/>
  <c r="A60" a="1"/>
  <c r="A60" s="1"/>
  <c r="E60"/>
  <c r="C60" a="1"/>
  <c r="C60" s="1"/>
  <c r="A240" a="1"/>
  <c r="A240" s="1"/>
  <c r="C240" a="1"/>
  <c r="C240" s="1"/>
  <c r="E240"/>
  <c r="B240" a="1"/>
  <c r="B240" s="1"/>
  <c r="B46" a="1"/>
  <c r="B46" s="1"/>
  <c r="E46"/>
  <c r="C46" a="1"/>
  <c r="C46" s="1"/>
  <c r="A46" a="1"/>
  <c r="A46" s="1"/>
  <c r="B110" a="1"/>
  <c r="B110" s="1"/>
  <c r="C110" a="1"/>
  <c r="C110" s="1"/>
  <c r="E110"/>
  <c r="A110" a="1"/>
  <c r="A110" s="1"/>
  <c r="A236" a="1"/>
  <c r="A236" s="1"/>
  <c r="E236"/>
  <c r="C236" a="1"/>
  <c r="C236" s="1"/>
  <c r="B236" a="1"/>
  <c r="B236" s="1"/>
  <c r="B17" a="1"/>
  <c r="B17" s="1"/>
  <c r="C17" a="1"/>
  <c r="C17" s="1"/>
  <c r="A17" a="1"/>
  <c r="A17" s="1"/>
  <c r="E17"/>
  <c r="B49" a="1"/>
  <c r="B49" s="1"/>
  <c r="C49" a="1"/>
  <c r="C49" s="1"/>
  <c r="A49" a="1"/>
  <c r="A49" s="1"/>
  <c r="E49"/>
  <c r="B81" a="1"/>
  <c r="B81" s="1"/>
  <c r="C81" a="1"/>
  <c r="C81" s="1"/>
  <c r="A81" a="1"/>
  <c r="A81" s="1"/>
  <c r="E81"/>
  <c r="B113" a="1"/>
  <c r="B113" s="1"/>
  <c r="C113" a="1"/>
  <c r="C113" s="1"/>
  <c r="A113" a="1"/>
  <c r="A113" s="1"/>
  <c r="E113"/>
  <c r="E178"/>
  <c r="C178" a="1"/>
  <c r="C178" s="1"/>
  <c r="A178" a="1"/>
  <c r="A178" s="1"/>
  <c r="B178" a="1"/>
  <c r="B178" s="1"/>
  <c r="E242"/>
  <c r="C242" a="1"/>
  <c r="C242" s="1"/>
  <c r="A242" a="1"/>
  <c r="A242" s="1"/>
  <c r="B242" a="1"/>
  <c r="B242" s="1"/>
  <c r="C139" a="1"/>
  <c r="C139" s="1"/>
  <c r="E139"/>
  <c r="B139" a="1"/>
  <c r="B139" s="1"/>
  <c r="A139" a="1"/>
  <c r="A139" s="1"/>
  <c r="C171" a="1"/>
  <c r="C171" s="1"/>
  <c r="E171"/>
  <c r="B171" a="1"/>
  <c r="B171" s="1"/>
  <c r="A171" a="1"/>
  <c r="A171" s="1"/>
  <c r="C203" a="1"/>
  <c r="C203" s="1"/>
  <c r="E203"/>
  <c r="B203" a="1"/>
  <c r="B203" s="1"/>
  <c r="A203" a="1"/>
  <c r="A203" s="1"/>
  <c r="C235" a="1"/>
  <c r="C235" s="1"/>
  <c r="E235"/>
  <c r="B235" a="1"/>
  <c r="B235" s="1"/>
  <c r="A235" a="1"/>
  <c r="A235" s="1"/>
  <c r="E268"/>
  <c r="C268" a="1"/>
  <c r="C268" s="1"/>
  <c r="A268" a="1"/>
  <c r="A268" s="1"/>
  <c r="B268" a="1"/>
  <c r="B268" s="1"/>
  <c r="A282" a="1"/>
  <c r="A282" s="1"/>
  <c r="E282"/>
  <c r="B282" a="1"/>
  <c r="B282" s="1"/>
  <c r="C282" a="1"/>
  <c r="C282" s="1"/>
  <c r="B291" a="1"/>
  <c r="B291" s="1"/>
  <c r="C291" a="1"/>
  <c r="C291" s="1"/>
  <c r="A291" a="1"/>
  <c r="A291" s="1"/>
  <c r="E291"/>
  <c r="B80" a="1"/>
  <c r="B80" s="1"/>
  <c r="E80"/>
  <c r="A80" a="1"/>
  <c r="A80" s="1"/>
  <c r="C80" a="1"/>
  <c r="C80" s="1"/>
  <c r="C36" a="1"/>
  <c r="C36" s="1"/>
  <c r="E36"/>
  <c r="B36" a="1"/>
  <c r="B36" s="1"/>
  <c r="A36" a="1"/>
  <c r="A36" s="1"/>
  <c r="B200" a="1"/>
  <c r="B200" s="1"/>
  <c r="C200" a="1"/>
  <c r="C200" s="1"/>
  <c r="A200" a="1"/>
  <c r="A200" s="1"/>
  <c r="E200"/>
  <c r="A34" a="1"/>
  <c r="A34" s="1"/>
  <c r="E34"/>
  <c r="B34" a="1"/>
  <c r="B34" s="1"/>
  <c r="C34" a="1"/>
  <c r="C34" s="1"/>
  <c r="A98" a="1"/>
  <c r="A98" s="1"/>
  <c r="E98"/>
  <c r="B98" a="1"/>
  <c r="B98" s="1"/>
  <c r="C98" a="1"/>
  <c r="C98" s="1"/>
  <c r="B212" a="1"/>
  <c r="B212" s="1"/>
  <c r="C212" a="1"/>
  <c r="C212" s="1"/>
  <c r="A212" a="1"/>
  <c r="A212" s="1"/>
  <c r="E212"/>
  <c r="E11"/>
  <c r="C11" a="1"/>
  <c r="C11" s="1"/>
  <c r="A11" a="1"/>
  <c r="A11" s="1"/>
  <c r="B11" a="1"/>
  <c r="B11" s="1"/>
  <c r="E43"/>
  <c r="C43" a="1"/>
  <c r="C43" s="1"/>
  <c r="A43" a="1"/>
  <c r="A43" s="1"/>
  <c r="B43" a="1"/>
  <c r="B43" s="1"/>
  <c r="E75"/>
  <c r="C75" a="1"/>
  <c r="C75" s="1"/>
  <c r="A75" a="1"/>
  <c r="A75" s="1"/>
  <c r="B75" a="1"/>
  <c r="B75" s="1"/>
  <c r="E107"/>
  <c r="C107" a="1"/>
  <c r="C107" s="1"/>
  <c r="A107" a="1"/>
  <c r="A107" s="1"/>
  <c r="B107" a="1"/>
  <c r="B107" s="1"/>
  <c r="E166"/>
  <c r="C166" a="1"/>
  <c r="C166" s="1"/>
  <c r="A166" a="1"/>
  <c r="A166" s="1"/>
  <c r="B166" a="1"/>
  <c r="B166" s="1"/>
  <c r="E230"/>
  <c r="C230" a="1"/>
  <c r="C230" s="1"/>
  <c r="A230" a="1"/>
  <c r="A230" s="1"/>
  <c r="B230" a="1"/>
  <c r="B230" s="1"/>
  <c r="A133" a="1"/>
  <c r="A133" s="1"/>
  <c r="E133"/>
  <c r="B133" a="1"/>
  <c r="B133" s="1"/>
  <c r="C133" a="1"/>
  <c r="C133" s="1"/>
  <c r="A165" a="1"/>
  <c r="A165" s="1"/>
  <c r="E165"/>
  <c r="B165" a="1"/>
  <c r="B165" s="1"/>
  <c r="C165" a="1"/>
  <c r="C165" s="1"/>
  <c r="A197" a="1"/>
  <c r="A197" s="1"/>
  <c r="E197"/>
  <c r="B197" a="1"/>
  <c r="B197" s="1"/>
  <c r="C197" a="1"/>
  <c r="C197" s="1"/>
  <c r="A229" a="1"/>
  <c r="A229" s="1"/>
  <c r="E229"/>
  <c r="B229" a="1"/>
  <c r="B229" s="1"/>
  <c r="C229" a="1"/>
  <c r="C229" s="1"/>
  <c r="E248"/>
  <c r="C248" a="1"/>
  <c r="C248" s="1"/>
  <c r="A248" a="1"/>
  <c r="A248" s="1"/>
  <c r="B248" a="1"/>
  <c r="B248" s="1"/>
  <c r="C270" a="1"/>
  <c r="C270" s="1"/>
  <c r="E270"/>
  <c r="B270" a="1"/>
  <c r="B270" s="1"/>
  <c r="A270" a="1"/>
  <c r="A270" s="1"/>
  <c r="E279"/>
  <c r="C279" a="1"/>
  <c r="C279" s="1"/>
  <c r="A279" a="1"/>
  <c r="A279" s="1"/>
  <c r="B279" a="1"/>
  <c r="B279" s="1"/>
  <c r="C88" a="1"/>
  <c r="C88" s="1"/>
  <c r="E88"/>
  <c r="B88" a="1"/>
  <c r="B88" s="1"/>
  <c r="A88" a="1"/>
  <c r="A88" s="1"/>
  <c r="E44"/>
  <c r="B44" a="1"/>
  <c r="B44" s="1"/>
  <c r="A44" a="1"/>
  <c r="A44" s="1"/>
  <c r="C44" a="1"/>
  <c r="C44" s="1"/>
  <c r="C216" a="1"/>
  <c r="C216" s="1"/>
  <c r="A216" a="1"/>
  <c r="A216" s="1"/>
  <c r="E216"/>
  <c r="B216" a="1"/>
  <c r="B216" s="1"/>
  <c r="A38" a="1"/>
  <c r="A38" s="1"/>
  <c r="E38"/>
  <c r="B38" a="1"/>
  <c r="B38" s="1"/>
  <c r="C38" a="1"/>
  <c r="C38" s="1"/>
  <c r="A102" a="1"/>
  <c r="A102" s="1"/>
  <c r="E102"/>
  <c r="B102" a="1"/>
  <c r="B102" s="1"/>
  <c r="C102" a="1"/>
  <c r="C102" s="1"/>
  <c r="B220" a="1"/>
  <c r="B220" s="1"/>
  <c r="C220" a="1"/>
  <c r="C220" s="1"/>
  <c r="A220" a="1"/>
  <c r="A220" s="1"/>
  <c r="E220"/>
  <c r="B13" a="1"/>
  <c r="B13" s="1"/>
  <c r="A13" a="1"/>
  <c r="A13" s="1"/>
  <c r="C13" a="1"/>
  <c r="C13" s="1"/>
  <c r="E13"/>
  <c r="B45" a="1"/>
  <c r="B45" s="1"/>
  <c r="A45" a="1"/>
  <c r="A45" s="1"/>
  <c r="C45" a="1"/>
  <c r="C45" s="1"/>
  <c r="E45"/>
  <c r="B77" a="1"/>
  <c r="B77" s="1"/>
  <c r="A77" a="1"/>
  <c r="A77" s="1"/>
  <c r="C77" a="1"/>
  <c r="C77" s="1"/>
  <c r="E77"/>
  <c r="B109" a="1"/>
  <c r="B109" s="1"/>
  <c r="C109" a="1"/>
  <c r="C109" s="1"/>
  <c r="E109"/>
  <c r="A109" a="1"/>
  <c r="A109" s="1"/>
  <c r="E170"/>
  <c r="C170" a="1"/>
  <c r="C170" s="1"/>
  <c r="A170" a="1"/>
  <c r="A170" s="1"/>
  <c r="B170" a="1"/>
  <c r="B170" s="1"/>
  <c r="E234"/>
  <c r="C234" a="1"/>
  <c r="C234" s="1"/>
  <c r="B234" a="1"/>
  <c r="B234" s="1"/>
  <c r="A234" a="1"/>
  <c r="A234" s="1"/>
  <c r="C135" a="1"/>
  <c r="C135" s="1"/>
  <c r="E135"/>
  <c r="B135" a="1"/>
  <c r="B135" s="1"/>
  <c r="A135" a="1"/>
  <c r="A135" s="1"/>
  <c r="C167" a="1"/>
  <c r="C167" s="1"/>
  <c r="E167"/>
  <c r="A167" a="1"/>
  <c r="A167" s="1"/>
  <c r="B167" a="1"/>
  <c r="B167" s="1"/>
  <c r="C199" a="1"/>
  <c r="C199" s="1"/>
  <c r="E199"/>
  <c r="B199" a="1"/>
  <c r="B199" s="1"/>
  <c r="A199" a="1"/>
  <c r="A199" s="1"/>
  <c r="C231" a="1"/>
  <c r="C231" s="1"/>
  <c r="E231"/>
  <c r="A231" a="1"/>
  <c r="A231" s="1"/>
  <c r="B231" a="1"/>
  <c r="B231" s="1"/>
  <c r="E252"/>
  <c r="C252" a="1"/>
  <c r="C252" s="1"/>
  <c r="A252" a="1"/>
  <c r="A252" s="1"/>
  <c r="B252" a="1"/>
  <c r="B252" s="1"/>
  <c r="A274" a="1"/>
  <c r="A274" s="1"/>
  <c r="E274"/>
  <c r="C274" a="1"/>
  <c r="C274" s="1"/>
  <c r="B274" a="1"/>
  <c r="B274" s="1"/>
  <c r="B283" a="1"/>
  <c r="B283" s="1"/>
  <c r="C283" a="1"/>
  <c r="C283" s="1"/>
  <c r="A283" a="1"/>
  <c r="A283" s="1"/>
  <c r="E283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F53"/>
  <c r="C53" s="1" a="1"/>
  <c r="C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C25" s="1" a="1"/>
  <c r="C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B60" s="1" a="1"/>
  <c r="B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B21" s="1" a="1"/>
  <c r="B21" s="1"/>
  <c r="C75" a="1"/>
  <c r="C75" s="1"/>
  <c r="A75" a="1"/>
  <c r="A75" s="1"/>
  <c r="F75"/>
  <c r="B75" a="1"/>
  <c r="B75" s="1"/>
  <c r="F34"/>
  <c r="B34" s="1" a="1"/>
  <c r="B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B66" s="1" a="1"/>
  <c r="B66" s="1"/>
  <c r="C66" a="1"/>
  <c r="C66" s="1"/>
  <c r="F16"/>
  <c r="A16" s="1" a="1"/>
  <c r="A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C33" s="1" a="1"/>
  <c r="C33" s="1"/>
  <c r="A86" a="1"/>
  <c r="A86" s="1"/>
  <c r="F86"/>
  <c r="B86" a="1"/>
  <c r="B86" s="1"/>
  <c r="C86" a="1"/>
  <c r="C86" s="1"/>
  <c r="F46"/>
  <c r="C46" s="1" a="1"/>
  <c r="C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B56" s="1" a="1"/>
  <c r="B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C13" s="1" a="1"/>
  <c r="C13" s="1"/>
  <c r="F71"/>
  <c r="B71" a="1"/>
  <c r="B71" s="1"/>
  <c r="C71" a="1"/>
  <c r="C71" s="1"/>
  <c r="A71" a="1"/>
  <c r="A71" s="1"/>
  <c r="F26"/>
  <c r="A26" s="1" a="1"/>
  <c r="A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F51"/>
  <c r="B51" s="1" a="1"/>
  <c r="B51" s="1"/>
  <c r="A250" a="1"/>
  <c r="A250" s="1"/>
  <c r="C250" a="1"/>
  <c r="C250" s="1"/>
  <c r="F250"/>
  <c r="B250" a="1"/>
  <c r="B250" s="1"/>
  <c r="B214" i="10" a="1"/>
  <c r="B214" s="1"/>
  <c r="C214" a="1"/>
  <c r="C214" s="1"/>
  <c r="A214" a="1"/>
  <c r="A214" s="1"/>
  <c r="E214"/>
  <c r="A143" a="1"/>
  <c r="A143" s="1"/>
  <c r="E143"/>
  <c r="B143" a="1"/>
  <c r="B143" s="1"/>
  <c r="C143" a="1"/>
  <c r="C143" s="1"/>
  <c r="E118"/>
  <c r="C118" a="1"/>
  <c r="C118" s="1"/>
  <c r="A118" a="1"/>
  <c r="A118" s="1"/>
  <c r="B118" a="1"/>
  <c r="B118" s="1"/>
  <c r="B112" a="1"/>
  <c r="B112" s="1"/>
  <c r="E112"/>
  <c r="A112" a="1"/>
  <c r="A112" s="1"/>
  <c r="C112" a="1"/>
  <c r="C112" s="1"/>
  <c r="A161" a="1"/>
  <c r="A161" s="1"/>
  <c r="B161" a="1"/>
  <c r="B161" s="1"/>
  <c r="C161" a="1"/>
  <c r="C161" s="1"/>
  <c r="E161"/>
  <c r="E226"/>
  <c r="C226" a="1"/>
  <c r="C226" s="1"/>
  <c r="A226" a="1"/>
  <c r="A226" s="1"/>
  <c r="B226" a="1"/>
  <c r="B226" s="1"/>
  <c r="B192" a="1"/>
  <c r="B192" s="1"/>
  <c r="C192" a="1"/>
  <c r="C192" s="1"/>
  <c r="E192"/>
  <c r="A192" a="1"/>
  <c r="A192" s="1"/>
  <c r="B96" a="1"/>
  <c r="B96" s="1"/>
  <c r="A96" a="1"/>
  <c r="A96" s="1"/>
  <c r="E96"/>
  <c r="C96" a="1"/>
  <c r="C96" s="1"/>
  <c r="E9"/>
  <c r="A9" s="1" a="1"/>
  <c r="A9" s="1"/>
  <c r="C26" a="1"/>
  <c r="C26" s="1"/>
  <c r="E26"/>
  <c r="B26" a="1"/>
  <c r="B26" s="1"/>
  <c r="A26" a="1"/>
  <c r="A26" s="1"/>
  <c r="A113" a="1"/>
  <c r="A113" s="1"/>
  <c r="B113" a="1"/>
  <c r="B113" s="1"/>
  <c r="C113" a="1"/>
  <c r="C113" s="1"/>
  <c r="E113"/>
  <c r="C45" a="1"/>
  <c r="C45" s="1"/>
  <c r="A45" a="1"/>
  <c r="A45" s="1"/>
  <c r="E45"/>
  <c r="B45" a="1"/>
  <c r="B45" s="1"/>
  <c r="B182" a="1"/>
  <c r="B182" s="1"/>
  <c r="C182" a="1"/>
  <c r="C182" s="1"/>
  <c r="A182" a="1"/>
  <c r="A182" s="1"/>
  <c r="E182"/>
  <c r="B144" a="1"/>
  <c r="B144" s="1"/>
  <c r="E144"/>
  <c r="A144" a="1"/>
  <c r="A144" s="1"/>
  <c r="C144" a="1"/>
  <c r="C144" s="1"/>
  <c r="A193" a="1"/>
  <c r="A193" s="1"/>
  <c r="B193" a="1"/>
  <c r="B193" s="1"/>
  <c r="C193" a="1"/>
  <c r="C193" s="1"/>
  <c r="E193"/>
  <c r="A103" a="1"/>
  <c r="A103" s="1"/>
  <c r="C103" a="1"/>
  <c r="C103" s="1"/>
  <c r="E103"/>
  <c r="B103" a="1"/>
  <c r="B103" s="1"/>
  <c r="C83" a="1"/>
  <c r="C83" s="1"/>
  <c r="E83"/>
  <c r="B83" a="1"/>
  <c r="B83" s="1"/>
  <c r="A83" a="1"/>
  <c r="A83" s="1"/>
  <c r="C211" a="1"/>
  <c r="C211" s="1"/>
  <c r="E211"/>
  <c r="B211" a="1"/>
  <c r="B211" s="1"/>
  <c r="A211" a="1"/>
  <c r="A211" s="1"/>
  <c r="E158"/>
  <c r="C158" a="1"/>
  <c r="C158" s="1"/>
  <c r="A158" a="1"/>
  <c r="A158" s="1"/>
  <c r="B158" a="1"/>
  <c r="B158" s="1"/>
  <c r="A215" a="1"/>
  <c r="A215" s="1"/>
  <c r="E215"/>
  <c r="B215" a="1"/>
  <c r="B215" s="1"/>
  <c r="C215" a="1"/>
  <c r="C215" s="1"/>
  <c r="A28" a="1"/>
  <c r="A28" s="1"/>
  <c r="E28"/>
  <c r="B28" a="1"/>
  <c r="B28" s="1"/>
  <c r="C28" a="1"/>
  <c r="C28" s="1"/>
  <c r="A68" a="1"/>
  <c r="A68" s="1"/>
  <c r="E68"/>
  <c r="B68" a="1"/>
  <c r="B68" s="1"/>
  <c r="C68" a="1"/>
  <c r="C68" s="1"/>
  <c r="A132" a="1"/>
  <c r="A132" s="1"/>
  <c r="E132"/>
  <c r="B132" a="1"/>
  <c r="B132" s="1"/>
  <c r="C132" a="1"/>
  <c r="C132" s="1"/>
  <c r="C196" a="1"/>
  <c r="C196" s="1"/>
  <c r="E196"/>
  <c r="B196" a="1"/>
  <c r="B196" s="1"/>
  <c r="A196" a="1"/>
  <c r="A196" s="1"/>
  <c r="E53"/>
  <c r="C53" a="1"/>
  <c r="C53" s="1"/>
  <c r="A53" a="1"/>
  <c r="A53" s="1"/>
  <c r="B53" a="1"/>
  <c r="B53" s="1"/>
  <c r="B117" a="1"/>
  <c r="B117" s="1"/>
  <c r="C117" a="1"/>
  <c r="C117" s="1"/>
  <c r="A117" a="1"/>
  <c r="A117" s="1"/>
  <c r="E117"/>
  <c r="B181" a="1"/>
  <c r="B181" s="1"/>
  <c r="C181" a="1"/>
  <c r="C181" s="1"/>
  <c r="A181" a="1"/>
  <c r="A181" s="1"/>
  <c r="E181"/>
  <c r="B245" a="1"/>
  <c r="B245" s="1"/>
  <c r="C245" a="1"/>
  <c r="C245" s="1"/>
  <c r="A245" a="1"/>
  <c r="A245" s="1"/>
  <c r="E245"/>
  <c r="C47" a="1"/>
  <c r="C47" s="1"/>
  <c r="A47" a="1"/>
  <c r="A47" s="1"/>
  <c r="E47"/>
  <c r="B47" a="1"/>
  <c r="B47" s="1"/>
  <c r="A98" a="1"/>
  <c r="A98" s="1"/>
  <c r="E98"/>
  <c r="C98" a="1"/>
  <c r="C98" s="1"/>
  <c r="B98" a="1"/>
  <c r="B98" s="1"/>
  <c r="C54" a="1"/>
  <c r="C54" s="1"/>
  <c r="E54"/>
  <c r="A54" a="1"/>
  <c r="A54" s="1"/>
  <c r="B54" a="1"/>
  <c r="B54" s="1"/>
  <c r="B106" a="1"/>
  <c r="B106" s="1"/>
  <c r="C106" a="1"/>
  <c r="C106" s="1"/>
  <c r="A106" a="1"/>
  <c r="A106" s="1"/>
  <c r="E106"/>
  <c r="E155"/>
  <c r="B155" a="1"/>
  <c r="B155" s="1"/>
  <c r="A155" a="1"/>
  <c r="A155" s="1"/>
  <c r="C155" a="1"/>
  <c r="C155" s="1"/>
  <c r="C102" a="1"/>
  <c r="C102" s="1"/>
  <c r="A102" a="1"/>
  <c r="A102" s="1"/>
  <c r="B102" a="1"/>
  <c r="B102" s="1"/>
  <c r="E102"/>
  <c r="C230" a="1"/>
  <c r="C230" s="1"/>
  <c r="A230" a="1"/>
  <c r="A230" s="1"/>
  <c r="E230"/>
  <c r="B230" a="1"/>
  <c r="B230" s="1"/>
  <c r="E14"/>
  <c r="C14" s="1" a="1"/>
  <c r="C14" s="1"/>
  <c r="E46"/>
  <c r="B46" a="1"/>
  <c r="B46" s="1"/>
  <c r="A46" a="1"/>
  <c r="A46" s="1"/>
  <c r="C46" a="1"/>
  <c r="C46" s="1"/>
  <c r="E104"/>
  <c r="B104" a="1"/>
  <c r="B104" s="1"/>
  <c r="A104" a="1"/>
  <c r="A104" s="1"/>
  <c r="C104" a="1"/>
  <c r="C104" s="1"/>
  <c r="E168"/>
  <c r="B168" a="1"/>
  <c r="B168" s="1"/>
  <c r="A168" a="1"/>
  <c r="A168" s="1"/>
  <c r="C168" a="1"/>
  <c r="C168" s="1"/>
  <c r="E232"/>
  <c r="B232" a="1"/>
  <c r="B232" s="1"/>
  <c r="C232" a="1"/>
  <c r="C232" s="1"/>
  <c r="A232" a="1"/>
  <c r="A232" s="1"/>
  <c r="C89" a="1"/>
  <c r="C89" s="1"/>
  <c r="A89" a="1"/>
  <c r="A89" s="1"/>
  <c r="B89" a="1"/>
  <c r="B89" s="1"/>
  <c r="E89"/>
  <c r="C153" a="1"/>
  <c r="C153" s="1"/>
  <c r="A153" a="1"/>
  <c r="A153" s="1"/>
  <c r="B153" a="1"/>
  <c r="B153" s="1"/>
  <c r="E153"/>
  <c r="C217" a="1"/>
  <c r="C217" s="1"/>
  <c r="A217" a="1"/>
  <c r="A217" s="1"/>
  <c r="B217" a="1"/>
  <c r="B217" s="1"/>
  <c r="E217"/>
  <c r="B111" a="1"/>
  <c r="B111" s="1"/>
  <c r="E111"/>
  <c r="A111" a="1"/>
  <c r="A111" s="1"/>
  <c r="C111" a="1"/>
  <c r="C111" s="1"/>
  <c r="E11"/>
  <c r="A11" s="1" a="1"/>
  <c r="A11" s="1"/>
  <c r="E33"/>
  <c r="C33" a="1"/>
  <c r="C33" s="1"/>
  <c r="A33" a="1"/>
  <c r="A33" s="1"/>
  <c r="B33" a="1"/>
  <c r="B33" s="1"/>
  <c r="E151"/>
  <c r="B151" a="1"/>
  <c r="B151" s="1"/>
  <c r="A151" a="1"/>
  <c r="A151" s="1"/>
  <c r="C151" a="1"/>
  <c r="C151" s="1"/>
  <c r="E5"/>
  <c r="B5" s="1" a="1"/>
  <c r="B5" s="1"/>
  <c r="C195" a="1"/>
  <c r="C195" s="1"/>
  <c r="E195"/>
  <c r="B195" a="1"/>
  <c r="B195" s="1"/>
  <c r="A195" a="1"/>
  <c r="A195" s="1"/>
  <c r="E142"/>
  <c r="C142" a="1"/>
  <c r="C142" s="1"/>
  <c r="A142" a="1"/>
  <c r="A142" s="1"/>
  <c r="B142" a="1"/>
  <c r="B142" s="1"/>
  <c r="A199" a="1"/>
  <c r="A199" s="1"/>
  <c r="E199"/>
  <c r="B199" a="1"/>
  <c r="B199" s="1"/>
  <c r="C199" a="1"/>
  <c r="C199" s="1"/>
  <c r="A24" a="1"/>
  <c r="A24" s="1"/>
  <c r="E24"/>
  <c r="B24" a="1"/>
  <c r="B24" s="1"/>
  <c r="C24" a="1"/>
  <c r="C24" s="1"/>
  <c r="A60" a="1"/>
  <c r="A60" s="1"/>
  <c r="E60"/>
  <c r="B60" a="1"/>
  <c r="B60" s="1"/>
  <c r="C60" a="1"/>
  <c r="C60" s="1"/>
  <c r="A124" a="1"/>
  <c r="A124" s="1"/>
  <c r="E124"/>
  <c r="B124" a="1"/>
  <c r="B124" s="1"/>
  <c r="C124" a="1"/>
  <c r="C124" s="1"/>
  <c r="B188" a="1"/>
  <c r="B188" s="1"/>
  <c r="A188" a="1"/>
  <c r="A188" s="1"/>
  <c r="E188"/>
  <c r="C188" a="1"/>
  <c r="C188" s="1"/>
  <c r="E3"/>
  <c r="A3" s="1" a="1"/>
  <c r="A3" s="1"/>
  <c r="A109" a="1"/>
  <c r="A109" s="1"/>
  <c r="E109"/>
  <c r="C109" a="1"/>
  <c r="C109" s="1"/>
  <c r="B109" a="1"/>
  <c r="B109" s="1"/>
  <c r="A173" a="1"/>
  <c r="A173" s="1"/>
  <c r="E173"/>
  <c r="B173" a="1"/>
  <c r="B173" s="1"/>
  <c r="C173" a="1"/>
  <c r="C173" s="1"/>
  <c r="A237" a="1"/>
  <c r="A237" s="1"/>
  <c r="E237"/>
  <c r="C237" a="1"/>
  <c r="C237" s="1"/>
  <c r="B237" a="1"/>
  <c r="B237" s="1"/>
  <c r="A58" a="1"/>
  <c r="A58" s="1"/>
  <c r="E58"/>
  <c r="C58" a="1"/>
  <c r="C58" s="1"/>
  <c r="B58" a="1"/>
  <c r="B58" s="1"/>
  <c r="C130" a="1"/>
  <c r="C130" s="1"/>
  <c r="A130" a="1"/>
  <c r="A130" s="1"/>
  <c r="E130"/>
  <c r="B130" a="1"/>
  <c r="B130" s="1"/>
  <c r="E62"/>
  <c r="A62" a="1"/>
  <c r="A62" s="1"/>
  <c r="B62" a="1"/>
  <c r="B62" s="1"/>
  <c r="C62" a="1"/>
  <c r="C62" s="1"/>
  <c r="C21" a="1"/>
  <c r="C21" s="1"/>
  <c r="E21"/>
  <c r="A21" a="1"/>
  <c r="A21" s="1"/>
  <c r="B21" a="1"/>
  <c r="B21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B18" a="1"/>
  <c r="B18" s="1"/>
  <c r="A18" a="1"/>
  <c r="A18" s="1"/>
  <c r="C18" a="1"/>
  <c r="C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E15"/>
  <c r="C15" s="1" a="1"/>
  <c r="C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B42" i="12" a="1"/>
  <c r="B42" s="1"/>
  <c r="E42"/>
  <c r="A42" a="1"/>
  <c r="A42" s="1"/>
  <c r="C42" a="1"/>
  <c r="C42" s="1"/>
  <c r="E137"/>
  <c r="A137" a="1"/>
  <c r="A137" s="1"/>
  <c r="B137" a="1"/>
  <c r="B137" s="1"/>
  <c r="C137" a="1"/>
  <c r="C137" s="1"/>
  <c r="E4"/>
  <c r="A4" s="1" a="1"/>
  <c r="A4" s="1"/>
  <c r="B58" a="1"/>
  <c r="B58" s="1"/>
  <c r="C58" a="1"/>
  <c r="C58" s="1"/>
  <c r="A58" a="1"/>
  <c r="A58" s="1"/>
  <c r="E58"/>
  <c r="C55" a="1"/>
  <c r="C55" s="1"/>
  <c r="A55" a="1"/>
  <c r="A55" s="1"/>
  <c r="E55"/>
  <c r="B55" a="1"/>
  <c r="B55" s="1"/>
  <c r="E285"/>
  <c r="B285" a="1"/>
  <c r="B285" s="1"/>
  <c r="A285" a="1"/>
  <c r="A285" s="1"/>
  <c r="C285" a="1"/>
  <c r="C285" s="1"/>
  <c r="E241"/>
  <c r="B241" a="1"/>
  <c r="B241" s="1"/>
  <c r="A241" a="1"/>
  <c r="A241" s="1"/>
  <c r="C241" a="1"/>
  <c r="C241" s="1"/>
  <c r="E96"/>
  <c r="B96" a="1"/>
  <c r="B96" s="1"/>
  <c r="A96" a="1"/>
  <c r="A96" s="1"/>
  <c r="C96" a="1"/>
  <c r="C96" s="1"/>
  <c r="C63" a="1"/>
  <c r="C63" s="1"/>
  <c r="A63" a="1"/>
  <c r="A63" s="1"/>
  <c r="E63"/>
  <c r="B63" a="1"/>
  <c r="B63" s="1"/>
  <c r="A106" a="1"/>
  <c r="A106" s="1"/>
  <c r="B106" a="1"/>
  <c r="B106" s="1"/>
  <c r="E106"/>
  <c r="C106" a="1"/>
  <c r="C106" s="1"/>
  <c r="E169"/>
  <c r="B169" a="1"/>
  <c r="B169" s="1"/>
  <c r="A169" a="1"/>
  <c r="A169" s="1"/>
  <c r="C169" a="1"/>
  <c r="C169" s="1"/>
  <c r="B116" a="1"/>
  <c r="B116" s="1"/>
  <c r="C116" a="1"/>
  <c r="C116" s="1"/>
  <c r="E116"/>
  <c r="A116" a="1"/>
  <c r="A116" s="1"/>
  <c r="C31" a="1"/>
  <c r="C31" s="1"/>
  <c r="A31" a="1"/>
  <c r="A31" s="1"/>
  <c r="B31" a="1"/>
  <c r="B31" s="1"/>
  <c r="E31"/>
  <c r="E121"/>
  <c r="A121" a="1"/>
  <c r="A121" s="1"/>
  <c r="B121" a="1"/>
  <c r="B121" s="1"/>
  <c r="C121" a="1"/>
  <c r="C121" s="1"/>
  <c r="E249"/>
  <c r="B249" a="1"/>
  <c r="B249" s="1"/>
  <c r="C249" a="1"/>
  <c r="C249" s="1"/>
  <c r="A249" a="1"/>
  <c r="A249" s="1"/>
  <c r="B26" a="1"/>
  <c r="B26" s="1"/>
  <c r="C26" a="1"/>
  <c r="C26" s="1"/>
  <c r="E26"/>
  <c r="A26" a="1"/>
  <c r="A26" s="1"/>
  <c r="C39" a="1"/>
  <c r="C39" s="1"/>
  <c r="E39"/>
  <c r="A39" a="1"/>
  <c r="A39" s="1"/>
  <c r="B39" a="1"/>
  <c r="B39" s="1"/>
  <c r="C222" a="1"/>
  <c r="C222" s="1"/>
  <c r="A222" a="1"/>
  <c r="A222" s="1"/>
  <c r="B222" a="1"/>
  <c r="B222" s="1"/>
  <c r="E222"/>
  <c r="E225"/>
  <c r="B225" a="1"/>
  <c r="B225" s="1"/>
  <c r="A225" a="1"/>
  <c r="A225" s="1"/>
  <c r="C225" a="1"/>
  <c r="C225" s="1"/>
  <c r="E8"/>
  <c r="C8" s="1" a="1"/>
  <c r="C8" s="1"/>
  <c r="A160" a="1"/>
  <c r="A160" s="1"/>
  <c r="E160"/>
  <c r="C160" a="1"/>
  <c r="C160" s="1"/>
  <c r="B160" a="1"/>
  <c r="B160" s="1"/>
  <c r="B92" a="1"/>
  <c r="B92" s="1"/>
  <c r="A92" a="1"/>
  <c r="A92" s="1"/>
  <c r="C92" a="1"/>
  <c r="C92" s="1"/>
  <c r="E92"/>
  <c r="A250" a="1"/>
  <c r="A250" s="1"/>
  <c r="E250"/>
  <c r="C250" a="1"/>
  <c r="C250" s="1"/>
  <c r="B250" a="1"/>
  <c r="B250" s="1"/>
  <c r="B62" a="1"/>
  <c r="B62" s="1"/>
  <c r="C62" a="1"/>
  <c r="C62" s="1"/>
  <c r="E62"/>
  <c r="A62" a="1"/>
  <c r="A62" s="1"/>
  <c r="A140" a="1"/>
  <c r="A140" s="1"/>
  <c r="E140"/>
  <c r="C140" a="1"/>
  <c r="C140" s="1"/>
  <c r="B140" a="1"/>
  <c r="B140" s="1"/>
  <c r="E7"/>
  <c r="B7" s="1" a="1"/>
  <c r="B7" s="1"/>
  <c r="B25" a="1"/>
  <c r="B25" s="1"/>
  <c r="C25" a="1"/>
  <c r="C25" s="1"/>
  <c r="A25" a="1"/>
  <c r="A25" s="1"/>
  <c r="E25"/>
  <c r="B57" a="1"/>
  <c r="B57" s="1"/>
  <c r="C57" a="1"/>
  <c r="C57" s="1"/>
  <c r="A57" a="1"/>
  <c r="A57" s="1"/>
  <c r="E57"/>
  <c r="B89" a="1"/>
  <c r="B89" s="1"/>
  <c r="C89" a="1"/>
  <c r="C89" s="1"/>
  <c r="A89" a="1"/>
  <c r="A89" s="1"/>
  <c r="E89"/>
  <c r="E130"/>
  <c r="C130" a="1"/>
  <c r="C130" s="1"/>
  <c r="A130" a="1"/>
  <c r="A130" s="1"/>
  <c r="B130" a="1"/>
  <c r="B130" s="1"/>
  <c r="E194"/>
  <c r="C194" a="1"/>
  <c r="C194" s="1"/>
  <c r="A194" a="1"/>
  <c r="A194" s="1"/>
  <c r="B194" a="1"/>
  <c r="B194" s="1"/>
  <c r="A301" a="1"/>
  <c r="A301" s="1"/>
  <c r="E301"/>
  <c r="B301" a="1"/>
  <c r="B301" s="1"/>
  <c r="C301" a="1"/>
  <c r="C301" s="1"/>
  <c r="C147" a="1"/>
  <c r="C147" s="1"/>
  <c r="E147"/>
  <c r="B147" a="1"/>
  <c r="B147" s="1"/>
  <c r="A147" a="1"/>
  <c r="A147" s="1"/>
  <c r="C179" a="1"/>
  <c r="C179" s="1"/>
  <c r="E179"/>
  <c r="B179" a="1"/>
  <c r="B179" s="1"/>
  <c r="A179" a="1"/>
  <c r="A179" s="1"/>
  <c r="C211" a="1"/>
  <c r="C211" s="1"/>
  <c r="E211"/>
  <c r="B211" a="1"/>
  <c r="B211" s="1"/>
  <c r="A211" a="1"/>
  <c r="A211" s="1"/>
  <c r="C243" a="1"/>
  <c r="C243" s="1"/>
  <c r="E243"/>
  <c r="B243" a="1"/>
  <c r="B243" s="1"/>
  <c r="A243" a="1"/>
  <c r="A243" s="1"/>
  <c r="E300"/>
  <c r="C300" a="1"/>
  <c r="C300" s="1"/>
  <c r="A300" a="1"/>
  <c r="A300" s="1"/>
  <c r="B300" a="1"/>
  <c r="B300" s="1"/>
  <c r="A298" a="1"/>
  <c r="A298" s="1"/>
  <c r="E298"/>
  <c r="B298" a="1"/>
  <c r="B298" s="1"/>
  <c r="C298" a="1"/>
  <c r="C298" s="1"/>
  <c r="B307" a="1"/>
  <c r="B307" s="1"/>
  <c r="C307" a="1"/>
  <c r="C307" s="1"/>
  <c r="A307" a="1"/>
  <c r="A307" s="1"/>
  <c r="E307"/>
  <c r="B112" a="1"/>
  <c r="B112" s="1"/>
  <c r="A112" a="1"/>
  <c r="A112" s="1"/>
  <c r="E112"/>
  <c r="C112" a="1"/>
  <c r="C112" s="1"/>
  <c r="C68" a="1"/>
  <c r="C68" s="1"/>
  <c r="E68"/>
  <c r="B68" a="1"/>
  <c r="B68" s="1"/>
  <c r="A68" a="1"/>
  <c r="A68" s="1"/>
  <c r="A277" a="1"/>
  <c r="A277" s="1"/>
  <c r="E277"/>
  <c r="B277" a="1"/>
  <c r="B277" s="1"/>
  <c r="C277" a="1"/>
  <c r="C277" s="1"/>
  <c r="A50" a="1"/>
  <c r="A50" s="1"/>
  <c r="E50"/>
  <c r="B50" a="1"/>
  <c r="B50" s="1"/>
  <c r="C50" a="1"/>
  <c r="C50" s="1"/>
  <c r="A114" a="1"/>
  <c r="A114" s="1"/>
  <c r="E114"/>
  <c r="B114" a="1"/>
  <c r="B114" s="1"/>
  <c r="C114" a="1"/>
  <c r="C114" s="1"/>
  <c r="A261" a="1"/>
  <c r="A261" s="1"/>
  <c r="E261"/>
  <c r="B261" a="1"/>
  <c r="B261" s="1"/>
  <c r="C261" a="1"/>
  <c r="C261" s="1"/>
  <c r="E19"/>
  <c r="C19" a="1"/>
  <c r="C19" s="1"/>
  <c r="A19" a="1"/>
  <c r="A19" s="1"/>
  <c r="B19" a="1"/>
  <c r="B19" s="1"/>
  <c r="E51"/>
  <c r="C51" a="1"/>
  <c r="C51" s="1"/>
  <c r="A51" a="1"/>
  <c r="A51" s="1"/>
  <c r="B51" a="1"/>
  <c r="B51" s="1"/>
  <c r="E83"/>
  <c r="C83" a="1"/>
  <c r="C83" s="1"/>
  <c r="A83" a="1"/>
  <c r="A83" s="1"/>
  <c r="B83" a="1"/>
  <c r="B83" s="1"/>
  <c r="E115"/>
  <c r="C115" a="1"/>
  <c r="C115" s="1"/>
  <c r="A115" a="1"/>
  <c r="A115" s="1"/>
  <c r="B115" a="1"/>
  <c r="B115" s="1"/>
  <c r="E182"/>
  <c r="C182" a="1"/>
  <c r="C182" s="1"/>
  <c r="A182" a="1"/>
  <c r="A182" s="1"/>
  <c r="B182" a="1"/>
  <c r="B182" s="1"/>
  <c r="A253" a="1"/>
  <c r="A253" s="1"/>
  <c r="E253"/>
  <c r="B253" a="1"/>
  <c r="B253" s="1"/>
  <c r="C253" a="1"/>
  <c r="C253" s="1"/>
  <c r="A141" a="1"/>
  <c r="A141" s="1"/>
  <c r="E141"/>
  <c r="B141" a="1"/>
  <c r="B141" s="1"/>
  <c r="C141" a="1"/>
  <c r="C141" s="1"/>
  <c r="A173" a="1"/>
  <c r="A173" s="1"/>
  <c r="E173"/>
  <c r="B173" a="1"/>
  <c r="B173" s="1"/>
  <c r="C173" a="1"/>
  <c r="C173" s="1"/>
  <c r="A205" a="1"/>
  <c r="A205" s="1"/>
  <c r="E205"/>
  <c r="B205" a="1"/>
  <c r="B205" s="1"/>
  <c r="C205" a="1"/>
  <c r="C205" s="1"/>
  <c r="A237" a="1"/>
  <c r="A237" s="1"/>
  <c r="E237"/>
  <c r="B237" a="1"/>
  <c r="B237" s="1"/>
  <c r="C237" a="1"/>
  <c r="C237" s="1"/>
  <c r="E276"/>
  <c r="C276" a="1"/>
  <c r="C276" s="1"/>
  <c r="A276" a="1"/>
  <c r="A276" s="1"/>
  <c r="B276" a="1"/>
  <c r="B276" s="1"/>
  <c r="C286" a="1"/>
  <c r="C286" s="1"/>
  <c r="E286"/>
  <c r="B286" a="1"/>
  <c r="B286" s="1"/>
  <c r="A286" a="1"/>
  <c r="A286" s="1"/>
  <c r="E295"/>
  <c r="C295" a="1"/>
  <c r="C295" s="1"/>
  <c r="A295" a="1"/>
  <c r="A295" s="1"/>
  <c r="B295" a="1"/>
  <c r="B295" s="1"/>
  <c r="B128" a="1"/>
  <c r="B128" s="1"/>
  <c r="C128" a="1"/>
  <c r="C128" s="1"/>
  <c r="A128" a="1"/>
  <c r="A128" s="1"/>
  <c r="E128"/>
  <c r="E76"/>
  <c r="B76" a="1"/>
  <c r="B76" s="1"/>
  <c r="A76" a="1"/>
  <c r="A76" s="1"/>
  <c r="C76" a="1"/>
  <c r="C76" s="1"/>
  <c r="E2"/>
  <c r="A2" s="1" a="1"/>
  <c r="A2" s="1"/>
  <c r="A54" a="1"/>
  <c r="A54" s="1"/>
  <c r="E54"/>
  <c r="B54" a="1"/>
  <c r="B54" s="1"/>
  <c r="C54" a="1"/>
  <c r="C54" s="1"/>
  <c r="B124" a="1"/>
  <c r="B124" s="1"/>
  <c r="C124" a="1"/>
  <c r="C124" s="1"/>
  <c r="A124" a="1"/>
  <c r="A124" s="1"/>
  <c r="E124"/>
  <c r="A293" a="1"/>
  <c r="A293" s="1"/>
  <c r="E293"/>
  <c r="B293" a="1"/>
  <c r="B293" s="1"/>
  <c r="C293" a="1"/>
  <c r="C293" s="1"/>
  <c r="B21" a="1"/>
  <c r="B21" s="1"/>
  <c r="A21" a="1"/>
  <c r="A21" s="1"/>
  <c r="C21" a="1"/>
  <c r="C21" s="1"/>
  <c r="E21"/>
  <c r="B53" a="1"/>
  <c r="B53" s="1"/>
  <c r="A53" a="1"/>
  <c r="A53" s="1"/>
  <c r="C53" a="1"/>
  <c r="C53" s="1"/>
  <c r="E53"/>
  <c r="B85" a="1"/>
  <c r="B85" s="1"/>
  <c r="C85" a="1"/>
  <c r="C85" s="1"/>
  <c r="A85" a="1"/>
  <c r="A85" s="1"/>
  <c r="E85"/>
  <c r="E122"/>
  <c r="C122" a="1"/>
  <c r="C122" s="1"/>
  <c r="A122" a="1"/>
  <c r="A122" s="1"/>
  <c r="B122" a="1"/>
  <c r="B122" s="1"/>
  <c r="E186"/>
  <c r="C186" a="1"/>
  <c r="C186" s="1"/>
  <c r="A186" a="1"/>
  <c r="A186" s="1"/>
  <c r="B186" a="1"/>
  <c r="B186" s="1"/>
  <c r="A269" a="1"/>
  <c r="A269" s="1"/>
  <c r="E269"/>
  <c r="B269" a="1"/>
  <c r="B269" s="1"/>
  <c r="C269" a="1"/>
  <c r="C269" s="1"/>
  <c r="C143" a="1"/>
  <c r="C143" s="1"/>
  <c r="E143"/>
  <c r="B143" a="1"/>
  <c r="B143" s="1"/>
  <c r="A143" a="1"/>
  <c r="A143" s="1"/>
  <c r="C175" a="1"/>
  <c r="C175" s="1"/>
  <c r="E175"/>
  <c r="B175" a="1"/>
  <c r="B175" s="1"/>
  <c r="A175" a="1"/>
  <c r="A175" s="1"/>
  <c r="C207" a="1"/>
  <c r="C207" s="1"/>
  <c r="E207"/>
  <c r="B207" a="1"/>
  <c r="B207" s="1"/>
  <c r="A207" a="1"/>
  <c r="A207" s="1"/>
  <c r="C239" a="1"/>
  <c r="C239" s="1"/>
  <c r="E239"/>
  <c r="B239" a="1"/>
  <c r="B239" s="1"/>
  <c r="A239" a="1"/>
  <c r="A239" s="1"/>
  <c r="E284"/>
  <c r="C284" a="1"/>
  <c r="C284" s="1"/>
  <c r="A284" a="1"/>
  <c r="A284" s="1"/>
  <c r="B284" a="1"/>
  <c r="B284" s="1"/>
  <c r="A290" a="1"/>
  <c r="A290" s="1"/>
  <c r="E290"/>
  <c r="B290" a="1"/>
  <c r="B290" s="1"/>
  <c r="C290" a="1"/>
  <c r="C290" s="1"/>
  <c r="B299" a="1"/>
  <c r="B299" s="1"/>
  <c r="C299" a="1"/>
  <c r="C299" s="1"/>
  <c r="A299" a="1"/>
  <c r="A299" s="1"/>
  <c r="E299"/>
  <c r="F9" i="6"/>
  <c r="A9" s="1" a="1"/>
  <c r="A9" s="1"/>
  <c r="F35"/>
  <c r="A35" s="1" a="1"/>
  <c r="A35" s="1"/>
  <c r="A216" a="1"/>
  <c r="A216" s="1"/>
  <c r="F216"/>
  <c r="C216" a="1"/>
  <c r="C216" s="1"/>
  <c r="B216" a="1"/>
  <c r="B216" s="1"/>
  <c r="F61"/>
  <c r="C61" s="1" a="1"/>
  <c r="C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A69" a="1"/>
  <c r="A69" s="1"/>
  <c r="F69"/>
  <c r="B69" a="1"/>
  <c r="B69" s="1"/>
  <c r="C69" a="1"/>
  <c r="C69" s="1"/>
  <c r="F70"/>
  <c r="B70" a="1"/>
  <c r="B70" s="1"/>
  <c r="C70" a="1"/>
  <c r="C70" s="1"/>
  <c r="A70" a="1"/>
  <c r="A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B52" s="1" a="1"/>
  <c r="B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C67" a="1"/>
  <c r="C67" s="1"/>
  <c r="A67" a="1"/>
  <c r="A67" s="1"/>
  <c r="F67"/>
  <c r="B67" a="1"/>
  <c r="B67" s="1"/>
  <c r="F18"/>
  <c r="A18" s="1" a="1"/>
  <c r="A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s="1" a="1"/>
  <c r="A47" s="1"/>
  <c r="F19"/>
  <c r="B19" s="1" a="1"/>
  <c r="B19" s="1"/>
  <c r="B89" a="1"/>
  <c r="B89" s="1"/>
  <c r="F89"/>
  <c r="C89" a="1"/>
  <c r="C89" s="1"/>
  <c r="A89" a="1"/>
  <c r="A89" s="1"/>
  <c r="F43"/>
  <c r="B43" s="1" a="1"/>
  <c r="B43" s="1"/>
  <c r="B98" a="1"/>
  <c r="B98" s="1"/>
  <c r="F98"/>
  <c r="A98" a="1"/>
  <c r="A98" s="1"/>
  <c r="C98" a="1"/>
  <c r="C98" s="1"/>
  <c r="F58"/>
  <c r="C58" s="1" a="1"/>
  <c r="C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A17" s="1" a="1"/>
  <c r="A17" s="1"/>
  <c r="F73"/>
  <c r="C73" a="1"/>
  <c r="C73" s="1"/>
  <c r="A73" a="1"/>
  <c r="A73" s="1"/>
  <c r="B73" a="1"/>
  <c r="B73" s="1"/>
  <c r="F30"/>
  <c r="A30" s="1" a="1"/>
  <c r="A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B44" s="1" a="1"/>
  <c r="B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A63" s="1" a="1"/>
  <c r="A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A15" s="1" a="1"/>
  <c r="A15" s="1"/>
  <c r="B186" a="1"/>
  <c r="B186" s="1"/>
  <c r="F186"/>
  <c r="A186" a="1"/>
  <c r="A186" s="1"/>
  <c r="C186" a="1"/>
  <c r="C186" s="1"/>
  <c r="F27"/>
  <c r="B27" s="1" a="1"/>
  <c r="B27" s="1"/>
  <c r="B42" i="10" a="1"/>
  <c r="B42" s="1"/>
  <c r="A42" a="1"/>
  <c r="A42" s="1"/>
  <c r="E42"/>
  <c r="C42" a="1"/>
  <c r="C42" s="1"/>
  <c r="E19"/>
  <c r="B19" s="1" a="1"/>
  <c r="B19" s="1"/>
  <c r="B246" a="1"/>
  <c r="B246" s="1"/>
  <c r="C246" a="1"/>
  <c r="C246" s="1"/>
  <c r="A246" a="1"/>
  <c r="A246" s="1"/>
  <c r="E246"/>
  <c r="B176" a="1"/>
  <c r="B176" s="1"/>
  <c r="E176"/>
  <c r="C176" a="1"/>
  <c r="C176" s="1"/>
  <c r="A176" a="1"/>
  <c r="A176" s="1"/>
  <c r="A225" a="1"/>
  <c r="A225" s="1"/>
  <c r="B225" a="1"/>
  <c r="B225" s="1"/>
  <c r="C225" a="1"/>
  <c r="C225" s="1"/>
  <c r="E225"/>
  <c r="E86"/>
  <c r="C86" a="1"/>
  <c r="C86" s="1"/>
  <c r="A86" a="1"/>
  <c r="A86" s="1"/>
  <c r="B86" a="1"/>
  <c r="B86" s="1"/>
  <c r="A241" a="1"/>
  <c r="A241" s="1"/>
  <c r="C241" a="1"/>
  <c r="C241" s="1"/>
  <c r="B241" a="1"/>
  <c r="B241" s="1"/>
  <c r="E241"/>
  <c r="A81" a="1"/>
  <c r="A81" s="1"/>
  <c r="B81" a="1"/>
  <c r="B81" s="1"/>
  <c r="C81" a="1"/>
  <c r="C81" s="1"/>
  <c r="E81"/>
  <c r="E2"/>
  <c r="A2" s="1" a="1"/>
  <c r="A2" s="1"/>
  <c r="B64" a="1"/>
  <c r="B64" s="1"/>
  <c r="A64" a="1"/>
  <c r="A64" s="1"/>
  <c r="E64"/>
  <c r="C64" a="1"/>
  <c r="C64" s="1"/>
  <c r="A177" a="1"/>
  <c r="A177" s="1"/>
  <c r="C177" a="1"/>
  <c r="C177" s="1"/>
  <c r="B177" a="1"/>
  <c r="B177" s="1"/>
  <c r="E177"/>
  <c r="C218" a="1"/>
  <c r="C218" s="1"/>
  <c r="A218" a="1"/>
  <c r="A218" s="1"/>
  <c r="B218" a="1"/>
  <c r="B218" s="1"/>
  <c r="E218"/>
  <c r="A239" a="1"/>
  <c r="A239" s="1"/>
  <c r="E239"/>
  <c r="B239" a="1"/>
  <c r="B239" s="1"/>
  <c r="C239" a="1"/>
  <c r="C239" s="1"/>
  <c r="B208" a="1"/>
  <c r="B208" s="1"/>
  <c r="E208"/>
  <c r="C208" a="1"/>
  <c r="C208" s="1"/>
  <c r="A208" a="1"/>
  <c r="A208" s="1"/>
  <c r="E210"/>
  <c r="C210" a="1"/>
  <c r="C210" s="1"/>
  <c r="A210" a="1"/>
  <c r="A210" s="1"/>
  <c r="B210" a="1"/>
  <c r="B210" s="1"/>
  <c r="E186"/>
  <c r="C186" a="1"/>
  <c r="C186" s="1"/>
  <c r="A186" a="1"/>
  <c r="A186" s="1"/>
  <c r="B186" a="1"/>
  <c r="B186" s="1"/>
  <c r="C115" a="1"/>
  <c r="C115" s="1"/>
  <c r="E115"/>
  <c r="B115" a="1"/>
  <c r="B115" s="1"/>
  <c r="A115" a="1"/>
  <c r="A115" s="1"/>
  <c r="C243" a="1"/>
  <c r="C243" s="1"/>
  <c r="E243"/>
  <c r="B243" a="1"/>
  <c r="B243" s="1"/>
  <c r="A243" a="1"/>
  <c r="A243" s="1"/>
  <c r="B190" a="1"/>
  <c r="B190" s="1"/>
  <c r="C190" a="1"/>
  <c r="C190" s="1"/>
  <c r="A190" a="1"/>
  <c r="A190" s="1"/>
  <c r="E190"/>
  <c r="A247" a="1"/>
  <c r="A247" s="1"/>
  <c r="E247"/>
  <c r="B247" a="1"/>
  <c r="B247" s="1"/>
  <c r="C247" a="1"/>
  <c r="C247" s="1"/>
  <c r="A36" a="1"/>
  <c r="A36" s="1"/>
  <c r="E36"/>
  <c r="B36" a="1"/>
  <c r="B36" s="1"/>
  <c r="C36" a="1"/>
  <c r="C36" s="1"/>
  <c r="A84" a="1"/>
  <c r="A84" s="1"/>
  <c r="E84"/>
  <c r="B84" a="1"/>
  <c r="B84" s="1"/>
  <c r="C84" a="1"/>
  <c r="C84" s="1"/>
  <c r="A148" a="1"/>
  <c r="A148" s="1"/>
  <c r="E148"/>
  <c r="B148" a="1"/>
  <c r="B148" s="1"/>
  <c r="C148" a="1"/>
  <c r="C148" s="1"/>
  <c r="C212" a="1"/>
  <c r="C212" s="1"/>
  <c r="E212"/>
  <c r="B212" a="1"/>
  <c r="B212" s="1"/>
  <c r="A212" a="1"/>
  <c r="A212" s="1"/>
  <c r="E69"/>
  <c r="C69" a="1"/>
  <c r="C69" s="1"/>
  <c r="A69" a="1"/>
  <c r="A69" s="1"/>
  <c r="B69" a="1"/>
  <c r="B69" s="1"/>
  <c r="B133" a="1"/>
  <c r="B133" s="1"/>
  <c r="C133" a="1"/>
  <c r="C133" s="1"/>
  <c r="A133" a="1"/>
  <c r="A133" s="1"/>
  <c r="E133"/>
  <c r="B197" a="1"/>
  <c r="B197" s="1"/>
  <c r="C197" a="1"/>
  <c r="C197" s="1"/>
  <c r="A197" a="1"/>
  <c r="A197" s="1"/>
  <c r="E197"/>
  <c r="C178" a="1"/>
  <c r="C178" s="1"/>
  <c r="A178" a="1"/>
  <c r="A178" s="1"/>
  <c r="B178" a="1"/>
  <c r="B178" s="1"/>
  <c r="E178"/>
  <c r="C31" a="1"/>
  <c r="C31" s="1"/>
  <c r="A31" a="1"/>
  <c r="A31" s="1"/>
  <c r="E31"/>
  <c r="B31" a="1"/>
  <c r="B31" s="1"/>
  <c r="B55" a="1"/>
  <c r="B55" s="1"/>
  <c r="E55"/>
  <c r="A55" a="1"/>
  <c r="A55" s="1"/>
  <c r="C55" a="1"/>
  <c r="C55" s="1"/>
  <c r="E6"/>
  <c r="A6" s="1" a="1"/>
  <c r="A6" s="1"/>
  <c r="A59" a="1"/>
  <c r="A59" s="1"/>
  <c r="E59"/>
  <c r="B59" a="1"/>
  <c r="B59" s="1"/>
  <c r="C59" a="1"/>
  <c r="C59" s="1"/>
  <c r="E187"/>
  <c r="B187" a="1"/>
  <c r="B187" s="1"/>
  <c r="A187" a="1"/>
  <c r="A187" s="1"/>
  <c r="C187" a="1"/>
  <c r="C187" s="1"/>
  <c r="C134" a="1"/>
  <c r="C134" s="1"/>
  <c r="A134" a="1"/>
  <c r="A134" s="1"/>
  <c r="B134" a="1"/>
  <c r="B134" s="1"/>
  <c r="E134"/>
  <c r="E191"/>
  <c r="B191" a="1"/>
  <c r="B191" s="1"/>
  <c r="C191" a="1"/>
  <c r="C191" s="1"/>
  <c r="A191" a="1"/>
  <c r="A191" s="1"/>
  <c r="E22"/>
  <c r="B22" a="1"/>
  <c r="B22" s="1"/>
  <c r="A22" a="1"/>
  <c r="A22" s="1"/>
  <c r="C22" a="1"/>
  <c r="C22" s="1"/>
  <c r="E56"/>
  <c r="B56" a="1"/>
  <c r="B56" s="1"/>
  <c r="A56" a="1"/>
  <c r="A56" s="1"/>
  <c r="C56" a="1"/>
  <c r="C56" s="1"/>
  <c r="E120"/>
  <c r="B120" a="1"/>
  <c r="B120" s="1"/>
  <c r="A120" a="1"/>
  <c r="A120" s="1"/>
  <c r="C120" a="1"/>
  <c r="C120" s="1"/>
  <c r="E184"/>
  <c r="B184" a="1"/>
  <c r="B184" s="1"/>
  <c r="C184" a="1"/>
  <c r="C184" s="1"/>
  <c r="A184" a="1"/>
  <c r="A184" s="1"/>
  <c r="E250"/>
  <c r="A250" a="1"/>
  <c r="A250" s="1"/>
  <c r="C250" a="1"/>
  <c r="C250" s="1"/>
  <c r="B250" a="1"/>
  <c r="B250" s="1"/>
  <c r="C105" a="1"/>
  <c r="C105" s="1"/>
  <c r="A105" a="1"/>
  <c r="A105" s="1"/>
  <c r="B105" a="1"/>
  <c r="B105" s="1"/>
  <c r="E105"/>
  <c r="C169" a="1"/>
  <c r="C169" s="1"/>
  <c r="A169" a="1"/>
  <c r="A169" s="1"/>
  <c r="B169" a="1"/>
  <c r="B169" s="1"/>
  <c r="E169"/>
  <c r="C233" a="1"/>
  <c r="C233" s="1"/>
  <c r="A233" a="1"/>
  <c r="A233" s="1"/>
  <c r="B233" a="1"/>
  <c r="B233" s="1"/>
  <c r="E233"/>
  <c r="A66" a="1"/>
  <c r="A66" s="1"/>
  <c r="E66"/>
  <c r="B66" a="1"/>
  <c r="B66" s="1"/>
  <c r="C66" a="1"/>
  <c r="C66" s="1"/>
  <c r="B146" a="1"/>
  <c r="B146" s="1"/>
  <c r="C146" a="1"/>
  <c r="C146" s="1"/>
  <c r="A146" a="1"/>
  <c r="A146" s="1"/>
  <c r="E146"/>
  <c r="A119" a="1"/>
  <c r="A119" s="1"/>
  <c r="E119"/>
  <c r="B119" a="1"/>
  <c r="B119" s="1"/>
  <c r="C119" a="1"/>
  <c r="C119" s="1"/>
  <c r="E37"/>
  <c r="C37" a="1"/>
  <c r="C37" s="1"/>
  <c r="A37" a="1"/>
  <c r="A37" s="1"/>
  <c r="B37" a="1"/>
  <c r="B37" s="1"/>
  <c r="C99" a="1"/>
  <c r="C99" s="1"/>
  <c r="E99"/>
  <c r="B99" a="1"/>
  <c r="B99" s="1"/>
  <c r="A99" a="1"/>
  <c r="A99" s="1"/>
  <c r="C227" a="1"/>
  <c r="C227" s="1"/>
  <c r="E227"/>
  <c r="B227" a="1"/>
  <c r="B227" s="1"/>
  <c r="A227" a="1"/>
  <c r="A227" s="1"/>
  <c r="E174"/>
  <c r="C174" a="1"/>
  <c r="C174" s="1"/>
  <c r="A174" a="1"/>
  <c r="A174" s="1"/>
  <c r="B174" a="1"/>
  <c r="B174" s="1"/>
  <c r="A231" a="1"/>
  <c r="A231" s="1"/>
  <c r="E231"/>
  <c r="B231" a="1"/>
  <c r="B231" s="1"/>
  <c r="C231" a="1"/>
  <c r="C231" s="1"/>
  <c r="A32" a="1"/>
  <c r="A32" s="1"/>
  <c r="E32"/>
  <c r="B32" a="1"/>
  <c r="B32" s="1"/>
  <c r="C32" a="1"/>
  <c r="C32" s="1"/>
  <c r="A76" a="1"/>
  <c r="A76" s="1"/>
  <c r="E76"/>
  <c r="B76" a="1"/>
  <c r="B76" s="1"/>
  <c r="C76" a="1"/>
  <c r="C76" s="1"/>
  <c r="A140" a="1"/>
  <c r="A140" s="1"/>
  <c r="E140"/>
  <c r="B140" a="1"/>
  <c r="B140" s="1"/>
  <c r="C140" a="1"/>
  <c r="C140" s="1"/>
  <c r="B204" a="1"/>
  <c r="B204" s="1"/>
  <c r="C204" a="1"/>
  <c r="C204" s="1"/>
  <c r="E204"/>
  <c r="A204" a="1"/>
  <c r="A204" s="1"/>
  <c r="A61" a="1"/>
  <c r="A61" s="1"/>
  <c r="E61"/>
  <c r="C61" a="1"/>
  <c r="C61" s="1"/>
  <c r="B61" a="1"/>
  <c r="B61" s="1"/>
  <c r="A125" a="1"/>
  <c r="A125" s="1"/>
  <c r="B125" a="1"/>
  <c r="B125" s="1"/>
  <c r="C125" a="1"/>
  <c r="C125" s="1"/>
  <c r="E125"/>
  <c r="A189" a="1"/>
  <c r="A189" s="1"/>
  <c r="B189" a="1"/>
  <c r="B189" s="1"/>
  <c r="C189" a="1"/>
  <c r="C189" s="1"/>
  <c r="E189"/>
  <c r="E248"/>
  <c r="A248" a="1"/>
  <c r="A248" s="1"/>
  <c r="B248" a="1"/>
  <c r="B248" s="1"/>
  <c r="C248" a="1"/>
  <c r="C248" s="1"/>
  <c r="A39" a="1"/>
  <c r="A39" s="1"/>
  <c r="C39" a="1"/>
  <c r="C39" s="1"/>
  <c r="E39"/>
  <c r="B39" a="1"/>
  <c r="B39" s="1"/>
  <c r="E71"/>
  <c r="B71" a="1"/>
  <c r="B71" s="1"/>
  <c r="A71" a="1"/>
  <c r="A71" s="1"/>
  <c r="C71" a="1"/>
  <c r="C71" s="1"/>
  <c r="A167" a="1"/>
  <c r="A167" s="1"/>
  <c r="E167"/>
  <c r="B167" a="1"/>
  <c r="B167" s="1"/>
  <c r="C167" a="1"/>
  <c r="C167" s="1"/>
  <c r="J5" i="7"/>
  <c r="M38" i="5" s="1"/>
  <c r="AC4" i="7"/>
  <c r="AO24" i="9"/>
  <c r="AO10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M14" i="9"/>
  <c r="P14" i="5"/>
  <c r="U14" s="1"/>
  <c r="P20"/>
  <c r="U20" s="1"/>
  <c r="P26"/>
  <c r="U26" s="1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P32" i="9"/>
  <c r="P26"/>
  <c r="P25"/>
  <c r="P24"/>
  <c r="P20"/>
  <c r="P19"/>
  <c r="P18"/>
  <c r="P14"/>
  <c r="P13"/>
  <c r="P6"/>
  <c r="P7"/>
  <c r="P31"/>
  <c r="P30"/>
  <c r="P12"/>
  <c r="P8"/>
  <c r="M10" i="13"/>
  <c r="G14" i="15"/>
  <c r="L10" i="13" s="1"/>
  <c r="R10" s="1"/>
  <c r="A66" i="6" l="1" a="1"/>
  <c r="A66" s="1"/>
  <c r="B20" i="10" a="1"/>
  <c r="B20" s="1"/>
  <c r="B16" a="1"/>
  <c r="B16" s="1"/>
  <c r="A8" i="12" a="1"/>
  <c r="A8" s="1"/>
  <c r="A20" i="10" a="1"/>
  <c r="A20" s="1"/>
  <c r="C7" i="12" a="1"/>
  <c r="C7" s="1"/>
  <c r="A19" i="10" a="1"/>
  <c r="A19" s="1"/>
  <c r="B8" i="12" a="1"/>
  <c r="B8" s="1"/>
  <c r="C19" i="10" a="1"/>
  <c r="C19" s="1"/>
  <c r="C17" a="1"/>
  <c r="C17" s="1"/>
  <c r="C18" a="1"/>
  <c r="C18" s="1"/>
  <c r="A7" i="12" a="1"/>
  <c r="A7" s="1"/>
  <c r="A18" i="10" a="1"/>
  <c r="A18" s="1"/>
  <c r="A6" i="12" a="1"/>
  <c r="A6" s="1"/>
  <c r="C6" a="1"/>
  <c r="C6" s="1"/>
  <c r="A5" a="1"/>
  <c r="A5" s="1"/>
  <c r="B4" a="1"/>
  <c r="B4" s="1"/>
  <c r="B5" a="1"/>
  <c r="B5" s="1"/>
  <c r="B17" i="10" a="1"/>
  <c r="B17" s="1"/>
  <c r="C4" i="12" a="1"/>
  <c r="C4" s="1"/>
  <c r="A16" i="10" a="1"/>
  <c r="A16" s="1"/>
  <c r="B14" a="1"/>
  <c r="B14" s="1"/>
  <c r="B15" a="1"/>
  <c r="B15" s="1"/>
  <c r="A14" a="1"/>
  <c r="A14" s="1"/>
  <c r="C15" a="1"/>
  <c r="C15" s="1"/>
  <c r="B13" a="1"/>
  <c r="B13" s="1"/>
  <c r="A13" a="1"/>
  <c r="A13" s="1"/>
  <c r="C10" a="1"/>
  <c r="C10" s="1"/>
  <c r="A12" a="1"/>
  <c r="A12" s="1"/>
  <c r="C12" a="1"/>
  <c r="C12" s="1"/>
  <c r="B11" a="1"/>
  <c r="B11" s="1"/>
  <c r="C11" a="1"/>
  <c r="C11" s="1"/>
  <c r="A10" a="1"/>
  <c r="A10" s="1"/>
  <c r="C9" a="1"/>
  <c r="C9" s="1"/>
  <c r="A8" a="1"/>
  <c r="A8" s="1"/>
  <c r="B9" a="1"/>
  <c r="B9" s="1"/>
  <c r="C8" a="1"/>
  <c r="C8" s="1"/>
  <c r="C6" a="1"/>
  <c r="C6" s="1"/>
  <c r="A7" a="1"/>
  <c r="A7" s="1"/>
  <c r="B7" a="1"/>
  <c r="B7" s="1"/>
  <c r="B6" a="1"/>
  <c r="B6" s="1"/>
  <c r="A5" a="1"/>
  <c r="A5" s="1"/>
  <c r="C5" a="1"/>
  <c r="C5" s="1"/>
  <c r="B63" i="6" a="1"/>
  <c r="B63" s="1"/>
  <c r="C65" a="1"/>
  <c r="C65" s="1"/>
  <c r="B65" a="1"/>
  <c r="B65" s="1"/>
  <c r="C64" a="1"/>
  <c r="C64" s="1"/>
  <c r="C63" a="1"/>
  <c r="C63" s="1"/>
  <c r="B64" a="1"/>
  <c r="B64" s="1"/>
  <c r="A16" i="8" a="1"/>
  <c r="A16" s="1"/>
  <c r="B15" a="1"/>
  <c r="B15" s="1"/>
  <c r="C16" a="1"/>
  <c r="C16" s="1"/>
  <c r="A15" a="1"/>
  <c r="A15" s="1"/>
  <c r="A60" i="6" a="1"/>
  <c r="A60" s="1"/>
  <c r="A62" a="1"/>
  <c r="A62" s="1"/>
  <c r="C62" a="1"/>
  <c r="C62" s="1"/>
  <c r="A61" a="1"/>
  <c r="A61" s="1"/>
  <c r="C60" a="1"/>
  <c r="C60" s="1"/>
  <c r="B61" a="1"/>
  <c r="B61" s="1"/>
  <c r="B59" a="1"/>
  <c r="B59" s="1"/>
  <c r="A58" a="1"/>
  <c r="A58" s="1"/>
  <c r="B57" a="1"/>
  <c r="B57" s="1"/>
  <c r="A59" a="1"/>
  <c r="A59" s="1"/>
  <c r="A55" a="1"/>
  <c r="A55" s="1"/>
  <c r="B58" a="1"/>
  <c r="B58" s="1"/>
  <c r="A57" a="1"/>
  <c r="A57" s="1"/>
  <c r="A56" a="1"/>
  <c r="A56" s="1"/>
  <c r="C56" a="1"/>
  <c r="C56" s="1"/>
  <c r="C55" a="1"/>
  <c r="C55" s="1"/>
  <c r="A54" a="1"/>
  <c r="A54" s="1"/>
  <c r="B53" a="1"/>
  <c r="B53" s="1"/>
  <c r="C54" a="1"/>
  <c r="C54" s="1"/>
  <c r="A52" a="1"/>
  <c r="A52" s="1"/>
  <c r="C14" i="8" a="1"/>
  <c r="C14" s="1"/>
  <c r="A14" a="1"/>
  <c r="A14" s="1"/>
  <c r="AS26" i="5"/>
  <c r="A53" i="6" a="1"/>
  <c r="A53" s="1"/>
  <c r="C52" a="1"/>
  <c r="C52" s="1"/>
  <c r="A49" a="1"/>
  <c r="A49" s="1"/>
  <c r="B13" i="8" a="1"/>
  <c r="B13" s="1"/>
  <c r="B50" i="6" a="1"/>
  <c r="B50" s="1"/>
  <c r="B49" a="1"/>
  <c r="B49" s="1"/>
  <c r="A51" a="1"/>
  <c r="A51" s="1"/>
  <c r="C51" a="1"/>
  <c r="C51" s="1"/>
  <c r="C50" a="1"/>
  <c r="C50" s="1"/>
  <c r="A13" i="8" a="1"/>
  <c r="A13" s="1"/>
  <c r="C47" i="6" a="1"/>
  <c r="C47" s="1"/>
  <c r="C45" a="1"/>
  <c r="C45" s="1"/>
  <c r="C48" a="1"/>
  <c r="C48" s="1"/>
  <c r="A44" a="1"/>
  <c r="A44" s="1"/>
  <c r="B48" a="1"/>
  <c r="B48" s="1"/>
  <c r="A12" i="8" a="1"/>
  <c r="A12" s="1"/>
  <c r="C44" i="6" a="1"/>
  <c r="C44" s="1"/>
  <c r="A46" a="1"/>
  <c r="A46" s="1"/>
  <c r="B45" a="1"/>
  <c r="B45" s="1"/>
  <c r="C12" i="8" a="1"/>
  <c r="C12" s="1"/>
  <c r="B46" i="6" a="1"/>
  <c r="B46" s="1"/>
  <c r="B47" a="1"/>
  <c r="B47" s="1"/>
  <c r="A43" a="1"/>
  <c r="A43" s="1"/>
  <c r="C43" a="1"/>
  <c r="C43" s="1"/>
  <c r="C42" a="1"/>
  <c r="C42" s="1"/>
  <c r="A42" a="1"/>
  <c r="A42" s="1"/>
  <c r="B11" i="8" a="1"/>
  <c r="B11" s="1"/>
  <c r="A41" i="6" a="1"/>
  <c r="A41" s="1"/>
  <c r="C41" a="1"/>
  <c r="C41" s="1"/>
  <c r="A40" a="1"/>
  <c r="A40" s="1"/>
  <c r="C40" a="1"/>
  <c r="C40" s="1"/>
  <c r="C11" i="8" a="1"/>
  <c r="C11" s="1"/>
  <c r="C39" i="6" a="1"/>
  <c r="C39" s="1"/>
  <c r="A39" a="1"/>
  <c r="A39" s="1"/>
  <c r="B10" i="8" a="1"/>
  <c r="B10" s="1"/>
  <c r="B9" a="1"/>
  <c r="B9" s="1"/>
  <c r="A10" a="1"/>
  <c r="A10" s="1"/>
  <c r="A38" i="6" a="1"/>
  <c r="A38" s="1"/>
  <c r="A37" a="1"/>
  <c r="A37" s="1"/>
  <c r="B38" a="1"/>
  <c r="B38" s="1"/>
  <c r="C37" a="1"/>
  <c r="C37" s="1"/>
  <c r="C36" a="1"/>
  <c r="C36" s="1"/>
  <c r="A9" i="8" a="1"/>
  <c r="A9" s="1"/>
  <c r="B36" i="6" a="1"/>
  <c r="B36" s="1"/>
  <c r="C35" a="1"/>
  <c r="C35" s="1"/>
  <c r="B35" a="1"/>
  <c r="B35" s="1"/>
  <c r="A34" a="1"/>
  <c r="A34" s="1"/>
  <c r="A33" a="1"/>
  <c r="A33" s="1"/>
  <c r="C34" a="1"/>
  <c r="C34" s="1"/>
  <c r="B33" a="1"/>
  <c r="B33" s="1"/>
  <c r="B32" a="1"/>
  <c r="B32" s="1"/>
  <c r="B31" a="1"/>
  <c r="B31" s="1"/>
  <c r="B28" a="1"/>
  <c r="B28" s="1"/>
  <c r="C27" a="1"/>
  <c r="C27" s="1"/>
  <c r="C32" a="1"/>
  <c r="C32" s="1"/>
  <c r="C30" a="1"/>
  <c r="C30" s="1"/>
  <c r="C31" a="1"/>
  <c r="C31" s="1"/>
  <c r="B30" a="1"/>
  <c r="B30" s="1"/>
  <c r="C28" a="1"/>
  <c r="C28" s="1"/>
  <c r="A27" a="1"/>
  <c r="A27" s="1"/>
  <c r="B29" a="1"/>
  <c r="B29" s="1"/>
  <c r="A29" a="1"/>
  <c r="A29" s="1"/>
  <c r="C26" a="1"/>
  <c r="C26" s="1"/>
  <c r="B26" a="1"/>
  <c r="B26" s="1"/>
  <c r="A21" a="1"/>
  <c r="A21" s="1"/>
  <c r="C21" a="1"/>
  <c r="C21" s="1"/>
  <c r="B25" a="1"/>
  <c r="B25" s="1"/>
  <c r="A25" a="1"/>
  <c r="A25" s="1"/>
  <c r="C23" a="1"/>
  <c r="C23" s="1"/>
  <c r="A24" a="1"/>
  <c r="A24" s="1"/>
  <c r="B23" a="1"/>
  <c r="B23" s="1"/>
  <c r="C24" a="1"/>
  <c r="C24" s="1"/>
  <c r="B18" a="1"/>
  <c r="B18" s="1"/>
  <c r="A22" a="1"/>
  <c r="A22" s="1"/>
  <c r="C22" a="1"/>
  <c r="C22" s="1"/>
  <c r="C18" a="1"/>
  <c r="C18" s="1"/>
  <c r="A20" a="1"/>
  <c r="A20" s="1"/>
  <c r="C20" a="1"/>
  <c r="C20" s="1"/>
  <c r="A19" a="1"/>
  <c r="A19" s="1"/>
  <c r="C19" a="1"/>
  <c r="C19" s="1"/>
  <c r="C17" a="1"/>
  <c r="C17" s="1"/>
  <c r="B17" a="1"/>
  <c r="B17" s="1"/>
  <c r="C16" a="1"/>
  <c r="C16" s="1"/>
  <c r="B16" a="1"/>
  <c r="B16" s="1"/>
  <c r="C15" a="1"/>
  <c r="C15" s="1"/>
  <c r="B15" a="1"/>
  <c r="B15" s="1"/>
  <c r="C14" a="1"/>
  <c r="C14" s="1"/>
  <c r="B11" a="1"/>
  <c r="B11" s="1"/>
  <c r="B14" a="1"/>
  <c r="B14" s="1"/>
  <c r="B12" a="1"/>
  <c r="B12" s="1"/>
  <c r="A13" a="1"/>
  <c r="A13" s="1"/>
  <c r="B13" a="1"/>
  <c r="B13" s="1"/>
  <c r="C11" a="1"/>
  <c r="C11" s="1"/>
  <c r="A12" a="1"/>
  <c r="A12" s="1"/>
  <c r="P8" i="5"/>
  <c r="U8" s="1"/>
  <c r="R16" i="15"/>
  <c r="W13" i="13" s="1"/>
  <c r="W12"/>
  <c r="AO12" i="9"/>
  <c r="AO13" s="1"/>
  <c r="AD5"/>
  <c r="M11"/>
  <c r="AS13" i="5"/>
  <c r="AS14" s="1"/>
  <c r="M11"/>
  <c r="AG5"/>
  <c r="C4" i="10" a="1"/>
  <c r="C4" s="1"/>
  <c r="A4" a="1"/>
  <c r="A4" s="1"/>
  <c r="C3" a="1"/>
  <c r="C3" s="1"/>
  <c r="B3" a="1"/>
  <c r="B3" s="1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C2" i="10" a="1"/>
  <c r="C2" s="1"/>
  <c r="B2" a="1"/>
  <c r="B2" s="1"/>
  <c r="B2" i="12" a="1"/>
  <c r="B2" s="1"/>
  <c r="AC5" i="7"/>
  <c r="J6"/>
  <c r="M39" i="5" s="1"/>
  <c r="C2" i="8" a="1"/>
  <c r="C2" s="1"/>
  <c r="A2"/>
  <c r="A3" i="12" a="1"/>
  <c r="A3" s="1"/>
  <c r="C2" i="6" a="1"/>
  <c r="C2" s="1"/>
  <c r="A2" a="1"/>
  <c r="A2" s="1"/>
  <c r="AB5" i="11"/>
  <c r="J6"/>
  <c r="M39" i="9" s="1"/>
  <c r="C2" i="12" a="1"/>
  <c r="C2" s="1"/>
  <c r="C3" a="1"/>
  <c r="C3" s="1"/>
  <c r="AS28" i="5"/>
  <c r="AT9" i="7"/>
  <c r="AS9"/>
  <c r="AR9"/>
  <c r="AO13"/>
  <c r="AO26" i="9"/>
  <c r="AO27" s="1"/>
  <c r="AR9" i="11"/>
  <c r="AQ9"/>
  <c r="AN13"/>
  <c r="AS9"/>
  <c r="AP9"/>
  <c r="Q8" i="9"/>
  <c r="R8" s="1"/>
  <c r="S8" s="1"/>
  <c r="U8"/>
  <c r="Q7"/>
  <c r="R7" s="1"/>
  <c r="S7" s="1"/>
  <c r="U7"/>
  <c r="Q18"/>
  <c r="R18" s="1"/>
  <c r="S18" s="1"/>
  <c r="U18"/>
  <c r="Q24"/>
  <c r="R24" s="1"/>
  <c r="S24" s="1"/>
  <c r="U24"/>
  <c r="M14" i="13"/>
  <c r="N14" s="1"/>
  <c r="O14" s="1"/>
  <c r="R14"/>
  <c r="M8"/>
  <c r="N8" s="1"/>
  <c r="O8" s="1"/>
  <c r="R8"/>
  <c r="M20"/>
  <c r="N20" s="1"/>
  <c r="O20" s="1"/>
  <c r="R20"/>
  <c r="Q31" i="9"/>
  <c r="R31" s="1"/>
  <c r="S31" s="1"/>
  <c r="U31"/>
  <c r="Q13"/>
  <c r="R13" s="1"/>
  <c r="S13" s="1"/>
  <c r="U13"/>
  <c r="Q32"/>
  <c r="R32" s="1"/>
  <c r="S32" s="1"/>
  <c r="U32"/>
  <c r="N5" i="13"/>
  <c r="O5" s="1"/>
  <c r="R5"/>
  <c r="M13"/>
  <c r="N13" s="1"/>
  <c r="O13" s="1"/>
  <c r="R13"/>
  <c r="M18"/>
  <c r="N18" s="1"/>
  <c r="O18" s="1"/>
  <c r="R18"/>
  <c r="Q12" i="9"/>
  <c r="R12" s="1"/>
  <c r="S12" s="1"/>
  <c r="U12"/>
  <c r="Q19"/>
  <c r="R19" s="1"/>
  <c r="S19" s="1"/>
  <c r="U19"/>
  <c r="Q25"/>
  <c r="R25" s="1"/>
  <c r="S25" s="1"/>
  <c r="U25"/>
  <c r="M12" i="13"/>
  <c r="N12" s="1"/>
  <c r="O12" s="1"/>
  <c r="R12"/>
  <c r="M17"/>
  <c r="N17" s="1"/>
  <c r="O17" s="1"/>
  <c r="R17"/>
  <c r="M6"/>
  <c r="N6" s="1"/>
  <c r="O6" s="1"/>
  <c r="R6"/>
  <c r="Q30" i="9"/>
  <c r="R30" s="1"/>
  <c r="S30" s="1"/>
  <c r="U30"/>
  <c r="Q6"/>
  <c r="R6" s="1"/>
  <c r="S6" s="1"/>
  <c r="U6"/>
  <c r="Q14"/>
  <c r="R14" s="1"/>
  <c r="S14" s="1"/>
  <c r="U14"/>
  <c r="Q20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V14" i="5"/>
  <c r="Q14"/>
  <c r="R14" s="1"/>
  <c r="S14" s="1"/>
  <c r="V26"/>
  <c r="Q26"/>
  <c r="R26" s="1"/>
  <c r="S26" s="1"/>
  <c r="V32"/>
  <c r="Q32"/>
  <c r="R32" s="1"/>
  <c r="S32" s="1"/>
  <c r="V20"/>
  <c r="Q20"/>
  <c r="R20" s="1"/>
  <c r="S20" s="1"/>
  <c r="AS29" l="1"/>
  <c r="Q8"/>
  <c r="R8" s="1"/>
  <c r="S8" s="1"/>
  <c r="V8"/>
  <c r="AY10"/>
  <c r="AY6" s="1"/>
  <c r="AL35" s="1"/>
  <c r="T29" s="1"/>
  <c r="AW10"/>
  <c r="AW5" s="1"/>
  <c r="AL22" s="1"/>
  <c r="T16" s="1"/>
  <c r="AV10"/>
  <c r="AV9" s="1"/>
  <c r="AL20" s="1"/>
  <c r="T14" s="1"/>
  <c r="AU10"/>
  <c r="AU6" s="1"/>
  <c r="AL11" s="1"/>
  <c r="T5" s="1"/>
  <c r="AX10"/>
  <c r="AX6" s="1"/>
  <c r="AL29" s="1"/>
  <c r="T23" s="1"/>
  <c r="AG6"/>
  <c r="AG7" s="1"/>
  <c r="M14" s="1"/>
  <c r="AR9" i="9"/>
  <c r="AR5" s="1"/>
  <c r="AI17" s="1"/>
  <c r="T11" s="1"/>
  <c r="AT9"/>
  <c r="AT6" s="1"/>
  <c r="AI30" s="1"/>
  <c r="T24" s="1"/>
  <c r="AQ9"/>
  <c r="AQ6" s="1"/>
  <c r="AI12" s="1"/>
  <c r="T6" s="1"/>
  <c r="AS9"/>
  <c r="AS7" s="1"/>
  <c r="AI25" s="1"/>
  <c r="T19" s="1"/>
  <c r="AD6"/>
  <c r="M12"/>
  <c r="M12" i="5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3" i="9"/>
  <c r="AQ6" i="11"/>
  <c r="AQ8"/>
  <c r="AQ4"/>
  <c r="AQ7"/>
  <c r="AQ5"/>
  <c r="AQ23" i="9"/>
  <c r="AP8" i="11"/>
  <c r="AP6"/>
  <c r="AP5"/>
  <c r="AP7"/>
  <c r="AP4"/>
  <c r="AS23" i="9"/>
  <c r="AR8" i="11"/>
  <c r="AR4"/>
  <c r="AR6"/>
  <c r="AR5"/>
  <c r="AR7"/>
  <c r="AT23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AR4" i="9" l="1"/>
  <c r="AI16" s="1"/>
  <c r="T10" s="1"/>
  <c r="M13" i="5"/>
  <c r="AR6" i="9"/>
  <c r="AI18" s="1"/>
  <c r="T12" s="1"/>
  <c r="AR8"/>
  <c r="AI20" s="1"/>
  <c r="T14" s="1"/>
  <c r="AR7"/>
  <c r="AI19" s="1"/>
  <c r="T13" s="1"/>
  <c r="AT5"/>
  <c r="AI29" s="1"/>
  <c r="T23" s="1"/>
  <c r="Z3" i="5"/>
  <c r="AE3" s="1"/>
  <c r="AT7" i="9"/>
  <c r="AI31" s="1"/>
  <c r="T25" s="1"/>
  <c r="AQ8"/>
  <c r="AI14" s="1"/>
  <c r="T8" s="1"/>
  <c r="AX8" i="5"/>
  <c r="AL31" s="1"/>
  <c r="T25" s="1"/>
  <c r="AT8" i="9"/>
  <c r="AI32" s="1"/>
  <c r="T26" s="1"/>
  <c r="AY8" i="5"/>
  <c r="AL37" s="1"/>
  <c r="T31" s="1"/>
  <c r="AS5" i="9"/>
  <c r="AI23" s="1"/>
  <c r="T17" s="1"/>
  <c r="AT4"/>
  <c r="AI28" s="1"/>
  <c r="T22" s="1"/>
  <c r="AY9" i="5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AQ5" i="9"/>
  <c r="AI11" s="1"/>
  <c r="T5" s="1"/>
  <c r="AQ4"/>
  <c r="AI10" s="1"/>
  <c r="T4" s="1"/>
  <c r="AQ7"/>
  <c r="AI13" s="1"/>
  <c r="T7" s="1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S6" i="9"/>
  <c r="AI24" s="1"/>
  <c r="T18" s="1"/>
  <c r="AY5" i="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S4" i="9"/>
  <c r="AI22" s="1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S8" i="9"/>
  <c r="AI26" s="1"/>
  <c r="T20" s="1"/>
  <c r="AU5" i="5"/>
  <c r="AL10" s="1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2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M13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4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3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U18"/>
  <c r="W18" s="1"/>
  <c r="U16"/>
  <c r="U243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10" i="11"/>
  <c r="V18"/>
  <c r="W16"/>
  <c r="Y243"/>
  <c r="V54" i="7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1"/>
  <c r="AG24" i="11"/>
  <c r="Q18" s="1"/>
  <c r="T50" i="9" s="1"/>
  <c r="AS20"/>
  <c r="AG30" i="11"/>
  <c r="Q24" s="1"/>
  <c r="T56" i="9" s="1"/>
  <c r="AT20"/>
  <c r="AG22" i="11"/>
  <c r="Q16" s="1"/>
  <c r="T48" i="9" s="1"/>
  <c r="AS18"/>
  <c r="AQ21"/>
  <c r="AG13" i="11"/>
  <c r="Q7" s="1"/>
  <c r="T39" i="9" s="1"/>
  <c r="AR21"/>
  <c r="AG19" i="11"/>
  <c r="Q13" s="1"/>
  <c r="T45" i="9" s="1"/>
  <c r="AG18" i="11"/>
  <c r="Q12" s="1"/>
  <c r="T44" i="9" s="1"/>
  <c r="AR20"/>
  <c r="AG29" i="11"/>
  <c r="Q23" s="1"/>
  <c r="T55" i="9" s="1"/>
  <c r="AT19"/>
  <c r="AG32" i="11"/>
  <c r="Q26" s="1"/>
  <c r="T58" i="9" s="1"/>
  <c r="AT22"/>
  <c r="AG25" i="11"/>
  <c r="Q19" s="1"/>
  <c r="T51" i="9" s="1"/>
  <c r="AS21"/>
  <c r="AG26" i="11"/>
  <c r="Q20" s="1"/>
  <c r="T52" i="9" s="1"/>
  <c r="AS22"/>
  <c r="AG11" i="11"/>
  <c r="Q5" s="1"/>
  <c r="T37" i="9" s="1"/>
  <c r="AQ19"/>
  <c r="AG16" i="11"/>
  <c r="Q10" s="1"/>
  <c r="T42" i="9" s="1"/>
  <c r="AR18"/>
  <c r="AG10" i="11"/>
  <c r="Q4" s="1"/>
  <c r="T36" i="9" s="1"/>
  <c r="AQ18"/>
  <c r="AG14" i="11"/>
  <c r="Q8" s="1"/>
  <c r="T40" i="9" s="1"/>
  <c r="AQ22"/>
  <c r="AR19"/>
  <c r="AG17" i="11"/>
  <c r="Q11" s="1"/>
  <c r="T43" i="9" s="1"/>
  <c r="AG28" i="11"/>
  <c r="Q22" s="1"/>
  <c r="T54" i="9" s="1"/>
  <c r="AT18"/>
  <c r="AG23" i="11"/>
  <c r="Q17" s="1"/>
  <c r="T49" i="9" s="1"/>
  <c r="AS19"/>
  <c r="AG12" i="11"/>
  <c r="Q6" s="1"/>
  <c r="T38" i="9" s="1"/>
  <c r="AQ20"/>
  <c r="AG20" i="11"/>
  <c r="Q14" s="1"/>
  <c r="T46" i="9" s="1"/>
  <c r="AR22"/>
  <c r="AA37" i="5" l="1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AB2"/>
  <c r="Z2"/>
  <c r="X2"/>
  <c r="AA2"/>
  <c r="Y2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X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I32" s="1" a="1"/>
  <c r="AI32" s="1"/>
  <c r="AK16"/>
  <c r="AK23"/>
  <c r="AI23" s="1" a="1"/>
  <c r="AI23" s="1"/>
  <c r="AK37"/>
  <c r="AJ37" s="1" a="1"/>
  <c r="AJ37" s="1"/>
  <c r="AK18"/>
  <c r="AJ18" s="1" a="1"/>
  <c r="AJ18" s="1"/>
  <c r="AK13"/>
  <c r="AJ13" s="1" a="1"/>
  <c r="AJ13" s="1"/>
  <c r="AK39"/>
  <c r="AJ39" s="1" a="1"/>
  <c r="AJ39" s="1"/>
  <c r="AK27"/>
  <c r="AI27" s="1" a="1"/>
  <c r="AI27" s="1"/>
  <c r="AH27" s="1"/>
  <c r="AO28" s="1"/>
  <c r="AK21"/>
  <c r="AJ21" s="1" a="1"/>
  <c r="AJ21" s="1"/>
  <c r="AK11"/>
  <c r="AJ11" s="1" a="1"/>
  <c r="AJ11" s="1"/>
  <c r="AK33"/>
  <c r="AI33" s="1" a="1"/>
  <c r="AI33" s="1"/>
  <c r="AH33" s="1"/>
  <c r="AO34" s="1"/>
  <c r="AK26"/>
  <c r="AI26" s="1" a="1"/>
  <c r="AI26" s="1"/>
  <c r="AK38"/>
  <c r="AJ38" s="1" a="1"/>
  <c r="AJ38" s="1"/>
  <c r="AK35"/>
  <c r="AK22"/>
  <c r="S16" s="1"/>
  <c r="J5" i="6" s="1"/>
  <c r="AK19" i="5"/>
  <c r="AJ19" s="1" a="1"/>
  <c r="AJ19" s="1"/>
  <c r="AK17"/>
  <c r="AJ17" s="1" a="1"/>
  <c r="AJ17" s="1"/>
  <c r="AK10"/>
  <c r="AI10" s="1" a="1"/>
  <c r="AI10" s="1"/>
  <c r="AK12"/>
  <c r="AI12" s="1" a="1"/>
  <c r="AI12" s="1"/>
  <c r="AK24"/>
  <c r="AJ24" s="1" a="1"/>
  <c r="AJ24" s="1"/>
  <c r="AK28"/>
  <c r="AI28" s="1" a="1"/>
  <c r="AI28" s="1"/>
  <c r="AK30"/>
  <c r="AK36"/>
  <c r="AJ36" s="1" a="1"/>
  <c r="AJ36" s="1"/>
  <c r="AK15"/>
  <c r="AI15" s="1" a="1"/>
  <c r="AI15" s="1"/>
  <c r="AH15" s="1"/>
  <c r="AO16" s="1"/>
  <c r="AK14"/>
  <c r="AI14" s="1" a="1"/>
  <c r="AI14" s="1"/>
  <c r="AH14" s="1"/>
  <c r="AO15" s="1"/>
  <c r="AK31"/>
  <c r="AI31" s="1" a="1"/>
  <c r="AI31" s="1"/>
  <c r="AK29"/>
  <c r="AI29" s="1" a="1"/>
  <c r="AI29" s="1"/>
  <c r="AK20"/>
  <c r="AK25"/>
  <c r="AJ25" s="1" a="1"/>
  <c r="AJ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J16" i="5" a="1"/>
  <c r="AJ16" s="1"/>
  <c r="R10" s="1"/>
  <c r="AJ32" a="1"/>
  <c r="AJ32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18" i="5" l="1" a="1"/>
  <c r="AI18" s="1"/>
  <c r="AI38" a="1"/>
  <c r="AI38" s="1"/>
  <c r="AI21" a="1"/>
  <c r="AI21" s="1"/>
  <c r="AH21" s="1"/>
  <c r="AO22" s="1"/>
  <c r="AJ28" a="1"/>
  <c r="AJ28" s="1"/>
  <c r="R22" s="1"/>
  <c r="AI25" a="1"/>
  <c r="AI25" s="1"/>
  <c r="S22"/>
  <c r="J6" i="6" s="1"/>
  <c r="AN20" i="5"/>
  <c r="AI17" a="1"/>
  <c r="AI17" s="1"/>
  <c r="AJ14" a="1"/>
  <c r="AJ14" s="1"/>
  <c r="AI39" a="1"/>
  <c r="AI39" s="1"/>
  <c r="AH39" s="1"/>
  <c r="AO40" s="1"/>
  <c r="AN28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N38"/>
  <c r="AJ27" a="1"/>
  <c r="AJ27" s="1"/>
  <c r="AN26"/>
  <c r="AH26" s="1"/>
  <c r="AO27" s="1"/>
  <c r="AI19" a="1"/>
  <c r="AI19" s="1"/>
  <c r="AJ26" a="1"/>
  <c r="AJ26" s="1"/>
  <c r="AJ15" a="1"/>
  <c r="AJ15" s="1"/>
  <c r="AN29"/>
  <c r="AH29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H31" s="1"/>
  <c r="AI35" a="1"/>
  <c r="AI35" s="1"/>
  <c r="AD23" i="11" a="1"/>
  <c r="AD23" s="1"/>
  <c r="AC23" s="1"/>
  <c r="M17" s="1"/>
  <c r="N17" s="1"/>
  <c r="AJ35" i="5" a="1"/>
  <c r="AJ35" s="1"/>
  <c r="AN10"/>
  <c r="S4"/>
  <c r="J3" i="6" s="1"/>
  <c r="AJ31" i="5" a="1"/>
  <c r="AJ31" s="1"/>
  <c r="S28"/>
  <c r="J7" i="6" s="1"/>
  <c r="AN32" i="5"/>
  <c r="AH32" s="1"/>
  <c r="AO33" s="1"/>
  <c r="AI11" a="1"/>
  <c r="AI11" s="1"/>
  <c r="AH11" s="1"/>
  <c r="AI30" a="1"/>
  <c r="AI30" s="1"/>
  <c r="AN34"/>
  <c r="AN24"/>
  <c r="AJ29" a="1"/>
  <c r="AJ29" s="1"/>
  <c r="AI20" a="1"/>
  <c r="AI20" s="1"/>
  <c r="AH20" s="1"/>
  <c r="AO21" s="1"/>
  <c r="AN14"/>
  <c r="AN12"/>
  <c r="AH12" s="1"/>
  <c r="AN19"/>
  <c r="AI24" a="1"/>
  <c r="AI24" s="1"/>
  <c r="AN37"/>
  <c r="AN30"/>
  <c r="AN25"/>
  <c r="AN23"/>
  <c r="AH23" s="1"/>
  <c r="AF31" i="7" a="1"/>
  <c r="AF31" s="1"/>
  <c r="AE17" i="11" a="1"/>
  <c r="AE17" s="1"/>
  <c r="AN36" i="5"/>
  <c r="AF13" i="9" a="1"/>
  <c r="AF13" s="1"/>
  <c r="AE13" s="1"/>
  <c r="AG13" a="1"/>
  <c r="AG13" s="1"/>
  <c r="AF29" a="1"/>
  <c r="AF29" s="1"/>
  <c r="AE29" s="1"/>
  <c r="P23" s="1"/>
  <c r="AG29" a="1"/>
  <c r="AG29" s="1"/>
  <c r="AF32" a="1"/>
  <c r="AF32" s="1"/>
  <c r="AE32" s="1"/>
  <c r="AG32" a="1"/>
  <c r="AG32" s="1"/>
  <c r="AF36" a="1"/>
  <c r="AF36" s="1"/>
  <c r="AE36" s="1"/>
  <c r="AG36" a="1"/>
  <c r="AG36" s="1"/>
  <c r="AG17" a="1"/>
  <c r="AG17" s="1"/>
  <c r="AF17" a="1"/>
  <c r="AF17" s="1"/>
  <c r="AE17" s="1"/>
  <c r="P11" s="1"/>
  <c r="AG22" a="1"/>
  <c r="AG22" s="1"/>
  <c r="R16" s="1"/>
  <c r="S16"/>
  <c r="I5" i="10" s="1"/>
  <c r="AF22" i="9" a="1"/>
  <c r="AF22" s="1"/>
  <c r="AF11" a="1"/>
  <c r="AF11" s="1"/>
  <c r="AE11" s="1"/>
  <c r="P5" s="1"/>
  <c r="AG11" a="1"/>
  <c r="AG11" s="1"/>
  <c r="S22"/>
  <c r="I6" i="10" s="1"/>
  <c r="AG28" i="9" a="1"/>
  <c r="AG28" s="1"/>
  <c r="R22" s="1"/>
  <c r="AF28" a="1"/>
  <c r="AF28" s="1"/>
  <c r="AG35" a="1"/>
  <c r="AG35" s="1"/>
  <c r="AF35" a="1"/>
  <c r="AF35" s="1"/>
  <c r="AE35" s="1"/>
  <c r="P29" s="1"/>
  <c r="AG37" a="1"/>
  <c r="AG37" s="1"/>
  <c r="AF37" a="1"/>
  <c r="AF37" s="1"/>
  <c r="AE37" s="1"/>
  <c r="AG18" a="1"/>
  <c r="AG18" s="1"/>
  <c r="AF18" a="1"/>
  <c r="AF18" s="1"/>
  <c r="AE18" s="1"/>
  <c r="AF26" a="1"/>
  <c r="AF26" s="1"/>
  <c r="AE26" s="1"/>
  <c r="AG26" a="1"/>
  <c r="AG26" s="1"/>
  <c r="AG12" a="1"/>
  <c r="AG12" s="1"/>
  <c r="AF12" a="1"/>
  <c r="AF12" s="1"/>
  <c r="AE12" s="1"/>
  <c r="AF31" a="1"/>
  <c r="AF31" s="1"/>
  <c r="AE31" s="1"/>
  <c r="AG31" a="1"/>
  <c r="AG31" s="1"/>
  <c r="AG34" a="1"/>
  <c r="AG34" s="1"/>
  <c r="R28" s="1"/>
  <c r="AF34" a="1"/>
  <c r="AF34" s="1"/>
  <c r="S28"/>
  <c r="I7" i="10" s="1"/>
  <c r="S10" i="9"/>
  <c r="I4" i="10" s="1"/>
  <c r="AG16" i="9" a="1"/>
  <c r="AG16" s="1"/>
  <c r="R10" s="1"/>
  <c r="AF16" a="1"/>
  <c r="AF16" s="1"/>
  <c r="AG19" a="1"/>
  <c r="AG19" s="1"/>
  <c r="AF19" a="1"/>
  <c r="AF19" s="1"/>
  <c r="AE19" s="1"/>
  <c r="AG24" a="1"/>
  <c r="AG24" s="1"/>
  <c r="AF24" a="1"/>
  <c r="AF24" s="1"/>
  <c r="AE24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AG25" a="1"/>
  <c r="AG25" s="1"/>
  <c r="AG23" a="1"/>
  <c r="AG23" s="1"/>
  <c r="AF23" a="1"/>
  <c r="AF23" s="1"/>
  <c r="AE23" s="1"/>
  <c r="P17" s="1"/>
  <c r="Q22" i="5"/>
  <c r="AH28"/>
  <c r="Q4"/>
  <c r="AH10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I5" i="12" s="1"/>
  <c r="AD22" i="11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I4" i="12" s="1"/>
  <c r="P22" i="11"/>
  <c r="I6" i="12" s="1"/>
  <c r="AD25" i="11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H13" i="5" l="1"/>
  <c r="P7" s="1"/>
  <c r="AH19"/>
  <c r="P13" s="1"/>
  <c r="AH38"/>
  <c r="AO39" s="1"/>
  <c r="AH37"/>
  <c r="AO38" s="1"/>
  <c r="AH18"/>
  <c r="P12" s="1"/>
  <c r="Q12" s="1"/>
  <c r="R12" s="1"/>
  <c r="S12" s="1"/>
  <c r="AO32"/>
  <c r="P25"/>
  <c r="Q25" s="1"/>
  <c r="R25" s="1"/>
  <c r="S25" s="1"/>
  <c r="AH17"/>
  <c r="AO18" s="1"/>
  <c r="AH36"/>
  <c r="AO37" s="1"/>
  <c r="AH30"/>
  <c r="AO31" s="1"/>
  <c r="AO30"/>
  <c r="P23"/>
  <c r="U23" s="1"/>
  <c r="AH25"/>
  <c r="AO26" s="1"/>
  <c r="AH24"/>
  <c r="P18" s="1"/>
  <c r="AO24"/>
  <c r="P17"/>
  <c r="AH34"/>
  <c r="AO35" s="1"/>
  <c r="AH35"/>
  <c r="P29" s="1"/>
  <c r="AH22"/>
  <c r="AO23" s="1"/>
  <c r="U17" i="9"/>
  <c r="Q17"/>
  <c r="R17" s="1"/>
  <c r="S17" s="1"/>
  <c r="Q23"/>
  <c r="R23" s="1"/>
  <c r="S23" s="1"/>
  <c r="U23"/>
  <c r="U29"/>
  <c r="Q29"/>
  <c r="R29" s="1"/>
  <c r="S29" s="1"/>
  <c r="U5"/>
  <c r="Q5"/>
  <c r="R5" s="1"/>
  <c r="S5" s="1"/>
  <c r="H44" i="10" s="1"/>
  <c r="Q11" i="9"/>
  <c r="R11" s="1"/>
  <c r="S11" s="1"/>
  <c r="U11"/>
  <c r="AO13" i="5"/>
  <c r="P6"/>
  <c r="AO12"/>
  <c r="P5"/>
  <c r="AH16"/>
  <c r="AO17" s="1"/>
  <c r="P49" i="9"/>
  <c r="U49" s="1"/>
  <c r="Q28" i="5"/>
  <c r="I3" i="12"/>
  <c r="G81" s="1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H210" i="10"/>
  <c r="I3"/>
  <c r="H159"/>
  <c r="AE28" i="9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AO29" i="5"/>
  <c r="P22"/>
  <c r="P28"/>
  <c r="AO11"/>
  <c r="P4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H47" i="10" l="1"/>
  <c r="H32"/>
  <c r="H88"/>
  <c r="H251"/>
  <c r="H169"/>
  <c r="H200"/>
  <c r="H90"/>
  <c r="H233"/>
  <c r="H15"/>
  <c r="H183"/>
  <c r="H113"/>
  <c r="H203"/>
  <c r="AO14" i="5"/>
  <c r="AO20"/>
  <c r="U25"/>
  <c r="P11"/>
  <c r="U11" s="1"/>
  <c r="V25"/>
  <c r="P31"/>
  <c r="U31" s="1"/>
  <c r="Q23"/>
  <c r="R23" s="1"/>
  <c r="S23" s="1"/>
  <c r="V12"/>
  <c r="U12"/>
  <c r="AO19"/>
  <c r="P24"/>
  <c r="V24" s="1"/>
  <c r="V23"/>
  <c r="P30"/>
  <c r="Q30" s="1"/>
  <c r="R30" s="1"/>
  <c r="S30" s="1"/>
  <c r="H237" i="10"/>
  <c r="H60"/>
  <c r="H218"/>
  <c r="H134"/>
  <c r="H61"/>
  <c r="H25"/>
  <c r="H21"/>
  <c r="H142"/>
  <c r="H89"/>
  <c r="H14"/>
  <c r="H240"/>
  <c r="H140"/>
  <c r="H81"/>
  <c r="H83"/>
  <c r="H230"/>
  <c r="H13"/>
  <c r="H267"/>
  <c r="H40"/>
  <c r="H156"/>
  <c r="H165"/>
  <c r="H73"/>
  <c r="H226"/>
  <c r="H208"/>
  <c r="H95"/>
  <c r="H238"/>
  <c r="H137"/>
  <c r="H123"/>
  <c r="H41"/>
  <c r="H106"/>
  <c r="H50"/>
  <c r="H94"/>
  <c r="H107"/>
  <c r="H196"/>
  <c r="H33"/>
  <c r="H69"/>
  <c r="H190"/>
  <c r="H56"/>
  <c r="H222"/>
  <c r="H20"/>
  <c r="H77"/>
  <c r="H154"/>
  <c r="H185"/>
  <c r="H219"/>
  <c r="H184"/>
  <c r="H74"/>
  <c r="H153"/>
  <c r="H93"/>
  <c r="H152"/>
  <c r="H79"/>
  <c r="AO25" i="5"/>
  <c r="P19"/>
  <c r="V19" s="1"/>
  <c r="AO36"/>
  <c r="U17"/>
  <c r="Q17"/>
  <c r="R17" s="1"/>
  <c r="S17" s="1"/>
  <c r="V17"/>
  <c r="H181" i="10"/>
  <c r="H12"/>
  <c r="H144"/>
  <c r="H213"/>
  <c r="H28"/>
  <c r="H100"/>
  <c r="H188"/>
  <c r="H131"/>
  <c r="H173"/>
  <c r="H220"/>
  <c r="H195"/>
  <c r="H145"/>
  <c r="H243"/>
  <c r="H70"/>
  <c r="H176"/>
  <c r="H170"/>
  <c r="H250"/>
  <c r="H172"/>
  <c r="H18"/>
  <c r="H182"/>
  <c r="H49"/>
  <c r="H232"/>
  <c r="H92"/>
  <c r="H227"/>
  <c r="H151"/>
  <c r="H175"/>
  <c r="H57"/>
  <c r="H22"/>
  <c r="H102"/>
  <c r="H198"/>
  <c r="H87"/>
  <c r="H197"/>
  <c r="H53"/>
  <c r="H101"/>
  <c r="H149"/>
  <c r="H133"/>
  <c r="H215"/>
  <c r="H67"/>
  <c r="H147"/>
  <c r="H146"/>
  <c r="H216"/>
  <c r="H59"/>
  <c r="H129"/>
  <c r="H86"/>
  <c r="H202"/>
  <c r="H120"/>
  <c r="H103"/>
  <c r="H235"/>
  <c r="H34"/>
  <c r="H168"/>
  <c r="H91"/>
  <c r="H26"/>
  <c r="H139"/>
  <c r="H110"/>
  <c r="H174"/>
  <c r="H244"/>
  <c r="H268"/>
  <c r="H118"/>
  <c r="H212"/>
  <c r="H207"/>
  <c r="H11"/>
  <c r="H65"/>
  <c r="H38"/>
  <c r="H2"/>
  <c r="P16" i="5"/>
  <c r="V16" s="1"/>
  <c r="H3" i="10"/>
  <c r="H71"/>
  <c r="H236"/>
  <c r="H99"/>
  <c r="H242"/>
  <c r="H204"/>
  <c r="H108"/>
  <c r="H84"/>
  <c r="H132"/>
  <c r="H122"/>
  <c r="H117"/>
  <c r="H164"/>
  <c r="H155"/>
  <c r="H166"/>
  <c r="H111"/>
  <c r="H121"/>
  <c r="H199"/>
  <c r="H23"/>
  <c r="H241"/>
  <c r="H116"/>
  <c r="H6"/>
  <c r="H194"/>
  <c r="H167"/>
  <c r="H96"/>
  <c r="H72"/>
  <c r="H187"/>
  <c r="H54"/>
  <c r="H229"/>
  <c r="H228"/>
  <c r="H247"/>
  <c r="H211"/>
  <c r="H126"/>
  <c r="H35"/>
  <c r="H177"/>
  <c r="H9"/>
  <c r="H150"/>
  <c r="H128"/>
  <c r="H64"/>
  <c r="H112"/>
  <c r="H138"/>
  <c r="H160"/>
  <c r="H239"/>
  <c r="H10"/>
  <c r="H62"/>
  <c r="H249"/>
  <c r="H46"/>
  <c r="H136"/>
  <c r="H225"/>
  <c r="H234"/>
  <c r="H135"/>
  <c r="H265"/>
  <c r="H192"/>
  <c r="H39"/>
  <c r="H201"/>
  <c r="H191"/>
  <c r="H179"/>
  <c r="H42"/>
  <c r="H141"/>
  <c r="H76"/>
  <c r="H63"/>
  <c r="H124"/>
  <c r="H223"/>
  <c r="H17"/>
  <c r="H55"/>
  <c r="H97"/>
  <c r="H31"/>
  <c r="H180"/>
  <c r="H186"/>
  <c r="H29"/>
  <c r="H148"/>
  <c r="H52"/>
  <c r="H105"/>
  <c r="H16"/>
  <c r="H66"/>
  <c r="H221"/>
  <c r="H231"/>
  <c r="H214"/>
  <c r="H75"/>
  <c r="H45"/>
  <c r="H262"/>
  <c r="H158"/>
  <c r="H127"/>
  <c r="H104"/>
  <c r="H8"/>
  <c r="H130"/>
  <c r="H80"/>
  <c r="H119"/>
  <c r="H48"/>
  <c r="H274"/>
  <c r="H115"/>
  <c r="H193"/>
  <c r="H114"/>
  <c r="H209"/>
  <c r="H246"/>
  <c r="H143"/>
  <c r="H171"/>
  <c r="H248"/>
  <c r="H109"/>
  <c r="H157"/>
  <c r="H205"/>
  <c r="H189"/>
  <c r="H24"/>
  <c r="H163"/>
  <c r="H78"/>
  <c r="H258"/>
  <c r="H217"/>
  <c r="H30"/>
  <c r="H98"/>
  <c r="H51"/>
  <c r="H161"/>
  <c r="H224"/>
  <c r="H5"/>
  <c r="H27"/>
  <c r="H82"/>
  <c r="H125"/>
  <c r="H4"/>
  <c r="H178"/>
  <c r="H7"/>
  <c r="H19"/>
  <c r="H206"/>
  <c r="H245"/>
  <c r="H85"/>
  <c r="H36"/>
  <c r="H43"/>
  <c r="H68"/>
  <c r="H37"/>
  <c r="H162"/>
  <c r="H58"/>
  <c r="H257"/>
  <c r="H266"/>
  <c r="H272"/>
  <c r="H252"/>
  <c r="H253"/>
  <c r="H273"/>
  <c r="H256"/>
  <c r="H254"/>
  <c r="H259"/>
  <c r="H270"/>
  <c r="H260"/>
  <c r="H269"/>
  <c r="H263"/>
  <c r="H261"/>
  <c r="H255"/>
  <c r="H264"/>
  <c r="H271"/>
  <c r="U13" i="5"/>
  <c r="V13"/>
  <c r="Q13"/>
  <c r="R13" s="1"/>
  <c r="S13" s="1"/>
  <c r="U7"/>
  <c r="V7"/>
  <c r="Q7"/>
  <c r="R7" s="1"/>
  <c r="S7" s="1"/>
  <c r="P10"/>
  <c r="V10" s="1"/>
  <c r="U6"/>
  <c r="Q6"/>
  <c r="R6" s="1"/>
  <c r="S6" s="1"/>
  <c r="V6"/>
  <c r="U18"/>
  <c r="Q18"/>
  <c r="R18" s="1"/>
  <c r="S18" s="1"/>
  <c r="V18"/>
  <c r="Q29"/>
  <c r="R29" s="1"/>
  <c r="S29" s="1"/>
  <c r="V29"/>
  <c r="U29"/>
  <c r="V5"/>
  <c r="U5"/>
  <c r="Q5"/>
  <c r="R5" s="1"/>
  <c r="S5" s="1"/>
  <c r="G114" i="12"/>
  <c r="F268"/>
  <c r="F279"/>
  <c r="G152"/>
  <c r="F291"/>
  <c r="F306"/>
  <c r="F243"/>
  <c r="F235"/>
  <c r="F149"/>
  <c r="G76"/>
  <c r="F171"/>
  <c r="F206"/>
  <c r="F298"/>
  <c r="F64"/>
  <c r="F189"/>
  <c r="G27"/>
  <c r="G125"/>
  <c r="F163"/>
  <c r="F69"/>
  <c r="G193"/>
  <c r="G169"/>
  <c r="F26"/>
  <c r="F204"/>
  <c r="F174"/>
  <c r="F45"/>
  <c r="G207"/>
  <c r="G219"/>
  <c r="F59"/>
  <c r="G74"/>
  <c r="F153"/>
  <c r="F297"/>
  <c r="F3"/>
  <c r="F97"/>
  <c r="F39"/>
  <c r="F86"/>
  <c r="F58"/>
  <c r="F259"/>
  <c r="G85"/>
  <c r="G222"/>
  <c r="G87"/>
  <c r="G139"/>
  <c r="F6"/>
  <c r="F21"/>
  <c r="F5"/>
  <c r="F237"/>
  <c r="F154"/>
  <c r="F293"/>
  <c r="F17"/>
  <c r="F167"/>
  <c r="F133"/>
  <c r="G168"/>
  <c r="G205"/>
  <c r="G117"/>
  <c r="G6"/>
  <c r="F184"/>
  <c r="F190"/>
  <c r="F301"/>
  <c r="F194"/>
  <c r="F173"/>
  <c r="F33"/>
  <c r="F18"/>
  <c r="F265"/>
  <c r="F185"/>
  <c r="F195"/>
  <c r="F281"/>
  <c r="F41"/>
  <c r="G57"/>
  <c r="G116"/>
  <c r="G127"/>
  <c r="G128"/>
  <c r="G99"/>
  <c r="G229"/>
  <c r="F270"/>
  <c r="F49"/>
  <c r="F223"/>
  <c r="F181"/>
  <c r="F111"/>
  <c r="F11"/>
  <c r="F200"/>
  <c r="F135"/>
  <c r="F266"/>
  <c r="F102"/>
  <c r="F137"/>
  <c r="F229"/>
  <c r="F240"/>
  <c r="F147"/>
  <c r="F106"/>
  <c r="F115"/>
  <c r="F191"/>
  <c r="F79"/>
  <c r="F255"/>
  <c r="F198"/>
  <c r="F233"/>
  <c r="F305"/>
  <c r="F256"/>
  <c r="G83"/>
  <c r="G153"/>
  <c r="G213"/>
  <c r="G220"/>
  <c r="G174"/>
  <c r="G133"/>
  <c r="G32"/>
  <c r="G63"/>
  <c r="G208"/>
  <c r="G179"/>
  <c r="G62"/>
  <c r="G178"/>
  <c r="F83"/>
  <c r="F212"/>
  <c r="F159"/>
  <c r="F214"/>
  <c r="F47"/>
  <c r="F22"/>
  <c r="F249"/>
  <c r="F77"/>
  <c r="F34"/>
  <c r="F208"/>
  <c r="F46"/>
  <c r="F165"/>
  <c r="F267"/>
  <c r="F9"/>
  <c r="F221"/>
  <c r="F307"/>
  <c r="F53"/>
  <c r="F274"/>
  <c r="F129"/>
  <c r="F68"/>
  <c r="F60"/>
  <c r="F284"/>
  <c r="F151"/>
  <c r="G112"/>
  <c r="G45"/>
  <c r="G212"/>
  <c r="G183"/>
  <c r="G72"/>
  <c r="G136"/>
  <c r="G196"/>
  <c r="G134"/>
  <c r="G209"/>
  <c r="G5"/>
  <c r="G43"/>
  <c r="F278"/>
  <c r="F299"/>
  <c r="F19"/>
  <c r="F242"/>
  <c r="F192"/>
  <c r="F78"/>
  <c r="F186"/>
  <c r="F8"/>
  <c r="F118"/>
  <c r="F50"/>
  <c r="F172"/>
  <c r="F248"/>
  <c r="F275"/>
  <c r="F89"/>
  <c r="F225"/>
  <c r="F252"/>
  <c r="F13"/>
  <c r="F117"/>
  <c r="F285"/>
  <c r="F232"/>
  <c r="F219"/>
  <c r="F287"/>
  <c r="F290"/>
  <c r="F304"/>
  <c r="F220"/>
  <c r="F271"/>
  <c r="F246"/>
  <c r="F282"/>
  <c r="F128"/>
  <c r="F183"/>
  <c r="F157"/>
  <c r="F140"/>
  <c r="F203"/>
  <c r="F121"/>
  <c r="F90"/>
  <c r="F251"/>
  <c r="F196"/>
  <c r="F131"/>
  <c r="F142"/>
  <c r="F74"/>
  <c r="F87"/>
  <c r="F187"/>
  <c r="F239"/>
  <c r="F296"/>
  <c r="F132"/>
  <c r="F180"/>
  <c r="F93"/>
  <c r="F66"/>
  <c r="G126"/>
  <c r="G19"/>
  <c r="G221"/>
  <c r="G95"/>
  <c r="G124"/>
  <c r="G149"/>
  <c r="G39"/>
  <c r="G96"/>
  <c r="G141"/>
  <c r="G15"/>
  <c r="G235"/>
  <c r="G216"/>
  <c r="G78"/>
  <c r="G195"/>
  <c r="G2"/>
  <c r="G176"/>
  <c r="G155"/>
  <c r="G210"/>
  <c r="G218"/>
  <c r="G7"/>
  <c r="G162"/>
  <c r="G138"/>
  <c r="G56"/>
  <c r="G66"/>
  <c r="G251"/>
  <c r="G42"/>
  <c r="G184"/>
  <c r="G64"/>
  <c r="G230"/>
  <c r="G247"/>
  <c r="G238"/>
  <c r="G9"/>
  <c r="G86"/>
  <c r="G132"/>
  <c r="G249"/>
  <c r="G108"/>
  <c r="G104"/>
  <c r="G46"/>
  <c r="G145"/>
  <c r="G33"/>
  <c r="G102"/>
  <c r="G119"/>
  <c r="G36"/>
  <c r="G118"/>
  <c r="G13"/>
  <c r="G94"/>
  <c r="G185"/>
  <c r="G89"/>
  <c r="G189"/>
  <c r="G167"/>
  <c r="G131"/>
  <c r="G51"/>
  <c r="G53"/>
  <c r="G23"/>
  <c r="G225"/>
  <c r="G113"/>
  <c r="G197"/>
  <c r="G191"/>
  <c r="G171"/>
  <c r="G75"/>
  <c r="G93"/>
  <c r="G79"/>
  <c r="G200"/>
  <c r="G226"/>
  <c r="G160"/>
  <c r="G48"/>
  <c r="G211"/>
  <c r="G150"/>
  <c r="G154"/>
  <c r="G103"/>
  <c r="G34"/>
  <c r="G244"/>
  <c r="G10"/>
  <c r="G80"/>
  <c r="G4"/>
  <c r="G198"/>
  <c r="G234"/>
  <c r="G206"/>
  <c r="G180"/>
  <c r="G54"/>
  <c r="G90"/>
  <c r="G236"/>
  <c r="G44"/>
  <c r="G40"/>
  <c r="G14"/>
  <c r="G129"/>
  <c r="F88"/>
  <c r="F166"/>
  <c r="F104"/>
  <c r="F202"/>
  <c r="F30"/>
  <c r="F241"/>
  <c r="F105"/>
  <c r="F144"/>
  <c r="F302"/>
  <c r="F236"/>
  <c r="F82"/>
  <c r="F288"/>
  <c r="F72"/>
  <c r="F218"/>
  <c r="F110"/>
  <c r="F136"/>
  <c r="F123"/>
  <c r="F35"/>
  <c r="F48"/>
  <c r="F303"/>
  <c r="F124"/>
  <c r="F286"/>
  <c r="G70"/>
  <c r="G159"/>
  <c r="G203"/>
  <c r="G84"/>
  <c r="G47"/>
  <c r="G50"/>
  <c r="G173"/>
  <c r="G215"/>
  <c r="G243"/>
  <c r="G37"/>
  <c r="G71"/>
  <c r="G98"/>
  <c r="G181"/>
  <c r="G239"/>
  <c r="G12"/>
  <c r="G77"/>
  <c r="G142"/>
  <c r="G25"/>
  <c r="G248"/>
  <c r="G240"/>
  <c r="G156"/>
  <c r="G122"/>
  <c r="G190"/>
  <c r="G49"/>
  <c r="G232"/>
  <c r="G140"/>
  <c r="G11"/>
  <c r="G202"/>
  <c r="G137"/>
  <c r="G105"/>
  <c r="G58"/>
  <c r="G88"/>
  <c r="G67"/>
  <c r="G92"/>
  <c r="G177"/>
  <c r="G146"/>
  <c r="G164"/>
  <c r="G123"/>
  <c r="G91"/>
  <c r="G30"/>
  <c r="G217"/>
  <c r="G144"/>
  <c r="G135"/>
  <c r="G163"/>
  <c r="G182"/>
  <c r="G3"/>
  <c r="F108"/>
  <c r="F42"/>
  <c r="F215"/>
  <c r="F177"/>
  <c r="F226"/>
  <c r="F27"/>
  <c r="F80"/>
  <c r="F244"/>
  <c r="F197"/>
  <c r="F101"/>
  <c r="F222"/>
  <c r="F65"/>
  <c r="F38"/>
  <c r="F250"/>
  <c r="F98"/>
  <c r="F205"/>
  <c r="F109"/>
  <c r="F176"/>
  <c r="F193"/>
  <c r="F57"/>
  <c r="F300"/>
  <c r="F107"/>
  <c r="F280"/>
  <c r="F100"/>
  <c r="F156"/>
  <c r="F254"/>
  <c r="F122"/>
  <c r="F14"/>
  <c r="F262"/>
  <c r="F178"/>
  <c r="F70"/>
  <c r="F269"/>
  <c r="F103"/>
  <c r="F188"/>
  <c r="F295"/>
  <c r="F138"/>
  <c r="F28"/>
  <c r="F209"/>
  <c r="F73"/>
  <c r="G17"/>
  <c r="G165"/>
  <c r="G223"/>
  <c r="G188"/>
  <c r="G61"/>
  <c r="G111"/>
  <c r="G73"/>
  <c r="G237"/>
  <c r="G120"/>
  <c r="G35"/>
  <c r="G101"/>
  <c r="G158"/>
  <c r="G97"/>
  <c r="G224"/>
  <c r="G250"/>
  <c r="G59"/>
  <c r="G170"/>
  <c r="G121"/>
  <c r="G194"/>
  <c r="G26"/>
  <c r="G24"/>
  <c r="G115"/>
  <c r="G28"/>
  <c r="G161"/>
  <c r="G242"/>
  <c r="G106"/>
  <c r="G100"/>
  <c r="G166"/>
  <c r="G60"/>
  <c r="G201"/>
  <c r="G22"/>
  <c r="G246"/>
  <c r="G147"/>
  <c r="G245"/>
  <c r="G110"/>
  <c r="G241"/>
  <c r="G38"/>
  <c r="G143"/>
  <c r="G187"/>
  <c r="G20"/>
  <c r="G31"/>
  <c r="G18"/>
  <c r="G157"/>
  <c r="G199"/>
  <c r="G227"/>
  <c r="G21"/>
  <c r="G55"/>
  <c r="F125"/>
  <c r="F29"/>
  <c r="F258"/>
  <c r="F294"/>
  <c r="F179"/>
  <c r="F91"/>
  <c r="F63"/>
  <c r="F4"/>
  <c r="F245"/>
  <c r="F175"/>
  <c r="F169"/>
  <c r="F146"/>
  <c r="F99"/>
  <c r="F23"/>
  <c r="F32"/>
  <c r="F52"/>
  <c r="F234"/>
  <c r="F62"/>
  <c r="F273"/>
  <c r="F130"/>
  <c r="F152"/>
  <c r="F160"/>
  <c r="F15"/>
  <c r="F114"/>
  <c r="F150"/>
  <c r="F20"/>
  <c r="F127"/>
  <c r="F126"/>
  <c r="F264"/>
  <c r="F139"/>
  <c r="F51"/>
  <c r="F112"/>
  <c r="F277"/>
  <c r="F230"/>
  <c r="F116"/>
  <c r="F119"/>
  <c r="F94"/>
  <c r="F260"/>
  <c r="F162"/>
  <c r="F2"/>
  <c r="F168"/>
  <c r="F31"/>
  <c r="F261"/>
  <c r="F182"/>
  <c r="F84"/>
  <c r="F143"/>
  <c r="F158"/>
  <c r="F148"/>
  <c r="F155"/>
  <c r="F67"/>
  <c r="F120"/>
  <c r="F24"/>
  <c r="F134"/>
  <c r="F40"/>
  <c r="F170"/>
  <c r="F92"/>
  <c r="F71"/>
  <c r="F164"/>
  <c r="F216"/>
  <c r="F113"/>
  <c r="F217"/>
  <c r="F283"/>
  <c r="F85"/>
  <c r="F276"/>
  <c r="F76"/>
  <c r="F56"/>
  <c r="F16"/>
  <c r="F75"/>
  <c r="F227"/>
  <c r="F25"/>
  <c r="F161"/>
  <c r="F199"/>
  <c r="F10"/>
  <c r="F44"/>
  <c r="F55"/>
  <c r="F253"/>
  <c r="F210"/>
  <c r="F201"/>
  <c r="F207"/>
  <c r="F263"/>
  <c r="F12"/>
  <c r="F95"/>
  <c r="F289"/>
  <c r="F211"/>
  <c r="F145"/>
  <c r="F61"/>
  <c r="F96"/>
  <c r="F224"/>
  <c r="F81"/>
  <c r="F247"/>
  <c r="F213"/>
  <c r="F292"/>
  <c r="F43"/>
  <c r="F7"/>
  <c r="F231"/>
  <c r="F141"/>
  <c r="F228"/>
  <c r="F272"/>
  <c r="F37"/>
  <c r="F36"/>
  <c r="F54"/>
  <c r="F238"/>
  <c r="F257"/>
  <c r="G186"/>
  <c r="G68"/>
  <c r="G130"/>
  <c r="G109"/>
  <c r="G204"/>
  <c r="G65"/>
  <c r="G69"/>
  <c r="G172"/>
  <c r="G41"/>
  <c r="G29"/>
  <c r="G16"/>
  <c r="G148"/>
  <c r="G52"/>
  <c r="G231"/>
  <c r="G82"/>
  <c r="G8"/>
  <c r="G175"/>
  <c r="G192"/>
  <c r="G214"/>
  <c r="G151"/>
  <c r="G233"/>
  <c r="G107"/>
  <c r="G228"/>
  <c r="G190" i="10"/>
  <c r="G2"/>
  <c r="G20"/>
  <c r="G189"/>
  <c r="G251"/>
  <c r="G68"/>
  <c r="G206"/>
  <c r="G210"/>
  <c r="G26"/>
  <c r="F25"/>
  <c r="G75"/>
  <c r="G74"/>
  <c r="G193"/>
  <c r="G113"/>
  <c r="G137"/>
  <c r="G171"/>
  <c r="G65"/>
  <c r="G88"/>
  <c r="G92"/>
  <c r="F9"/>
  <c r="G220"/>
  <c r="G10"/>
  <c r="G211"/>
  <c r="F17"/>
  <c r="F44"/>
  <c r="G143"/>
  <c r="G71"/>
  <c r="G247"/>
  <c r="G213"/>
  <c r="G233"/>
  <c r="F14"/>
  <c r="F26"/>
  <c r="G89"/>
  <c r="G124"/>
  <c r="G201"/>
  <c r="G100"/>
  <c r="G178"/>
  <c r="G52"/>
  <c r="G232"/>
  <c r="G179"/>
  <c r="F50"/>
  <c r="G241"/>
  <c r="G13"/>
  <c r="G187"/>
  <c r="G235"/>
  <c r="G95"/>
  <c r="G25"/>
  <c r="G229"/>
  <c r="G195"/>
  <c r="G218"/>
  <c r="G237"/>
  <c r="G14"/>
  <c r="G76"/>
  <c r="G129"/>
  <c r="G127"/>
  <c r="G197"/>
  <c r="G180"/>
  <c r="F21"/>
  <c r="F47"/>
  <c r="F30"/>
  <c r="F36"/>
  <c r="F51"/>
  <c r="G192"/>
  <c r="G153"/>
  <c r="G194"/>
  <c r="G163"/>
  <c r="G176"/>
  <c r="G47"/>
  <c r="G214"/>
  <c r="G164"/>
  <c r="G58"/>
  <c r="G167"/>
  <c r="G19"/>
  <c r="G84"/>
  <c r="G202"/>
  <c r="G57"/>
  <c r="G18"/>
  <c r="F20"/>
  <c r="G144"/>
  <c r="G35"/>
  <c r="G128"/>
  <c r="G86"/>
  <c r="G159"/>
  <c r="G51"/>
  <c r="G11"/>
  <c r="G150"/>
  <c r="F13"/>
  <c r="F6"/>
  <c r="F5"/>
  <c r="F38"/>
  <c r="F12"/>
  <c r="G125"/>
  <c r="G191"/>
  <c r="G239"/>
  <c r="G55"/>
  <c r="G109"/>
  <c r="G154"/>
  <c r="G108"/>
  <c r="G243"/>
  <c r="G114"/>
  <c r="G72"/>
  <c r="G59"/>
  <c r="G6"/>
  <c r="G87"/>
  <c r="G91"/>
  <c r="G227"/>
  <c r="F34"/>
  <c r="F28"/>
  <c r="G205"/>
  <c r="G4"/>
  <c r="G244"/>
  <c r="G151"/>
  <c r="G173"/>
  <c r="G155"/>
  <c r="G172"/>
  <c r="G126"/>
  <c r="G42"/>
  <c r="G136"/>
  <c r="G142"/>
  <c r="G21"/>
  <c r="G236"/>
  <c r="G219"/>
  <c r="G110"/>
  <c r="G123"/>
  <c r="G122"/>
  <c r="G77"/>
  <c r="G82"/>
  <c r="F24"/>
  <c r="G112"/>
  <c r="G98"/>
  <c r="G182"/>
  <c r="G23"/>
  <c r="G169"/>
  <c r="G216"/>
  <c r="G170"/>
  <c r="G160"/>
  <c r="G38"/>
  <c r="G32"/>
  <c r="G96"/>
  <c r="F8"/>
  <c r="G226"/>
  <c r="G12"/>
  <c r="G31"/>
  <c r="F3"/>
  <c r="G80"/>
  <c r="G199"/>
  <c r="G166"/>
  <c r="G209"/>
  <c r="G99"/>
  <c r="G102"/>
  <c r="F41"/>
  <c r="G49"/>
  <c r="G198"/>
  <c r="G162"/>
  <c r="G33"/>
  <c r="G115"/>
  <c r="G46"/>
  <c r="G39"/>
  <c r="G79"/>
  <c r="F11"/>
  <c r="F33"/>
  <c r="G7"/>
  <c r="G217"/>
  <c r="G41"/>
  <c r="G78"/>
  <c r="G240"/>
  <c r="G15"/>
  <c r="G207"/>
  <c r="G212"/>
  <c r="G45"/>
  <c r="G37"/>
  <c r="G146"/>
  <c r="G148"/>
  <c r="G63"/>
  <c r="G105"/>
  <c r="G34"/>
  <c r="G183"/>
  <c r="F46"/>
  <c r="F16"/>
  <c r="F7"/>
  <c r="F27"/>
  <c r="F48"/>
  <c r="G9"/>
  <c r="G104"/>
  <c r="G181"/>
  <c r="G158"/>
  <c r="G27"/>
  <c r="G152"/>
  <c r="G174"/>
  <c r="G28"/>
  <c r="G81"/>
  <c r="G73"/>
  <c r="G69"/>
  <c r="G94"/>
  <c r="G221"/>
  <c r="G223"/>
  <c r="G8"/>
  <c r="F10"/>
  <c r="F29"/>
  <c r="G141"/>
  <c r="F35"/>
  <c r="G224"/>
  <c r="G70"/>
  <c r="G215"/>
  <c r="G149"/>
  <c r="G231"/>
  <c r="G131"/>
  <c r="F2"/>
  <c r="G85"/>
  <c r="G242"/>
  <c r="G120"/>
  <c r="G118"/>
  <c r="G54"/>
  <c r="G53"/>
  <c r="F4"/>
  <c r="G147"/>
  <c r="G175"/>
  <c r="G230"/>
  <c r="F23"/>
  <c r="G130"/>
  <c r="G138"/>
  <c r="G203"/>
  <c r="G93"/>
  <c r="G83"/>
  <c r="G139"/>
  <c r="F49"/>
  <c r="F19"/>
  <c r="G50"/>
  <c r="G168"/>
  <c r="G245"/>
  <c r="G116"/>
  <c r="G103"/>
  <c r="G200"/>
  <c r="G16"/>
  <c r="G44"/>
  <c r="G145"/>
  <c r="G121"/>
  <c r="G117"/>
  <c r="G222"/>
  <c r="G248"/>
  <c r="G56"/>
  <c r="G24"/>
  <c r="G111"/>
  <c r="G30"/>
  <c r="G90"/>
  <c r="G62"/>
  <c r="G196"/>
  <c r="G228"/>
  <c r="G101"/>
  <c r="G234"/>
  <c r="F31"/>
  <c r="G188"/>
  <c r="F15"/>
  <c r="G161"/>
  <c r="G185"/>
  <c r="G238"/>
  <c r="G97"/>
  <c r="G250"/>
  <c r="F42"/>
  <c r="F32"/>
  <c r="G204"/>
  <c r="G29"/>
  <c r="G40"/>
  <c r="F37"/>
  <c r="G22"/>
  <c r="G64"/>
  <c r="G67"/>
  <c r="G184"/>
  <c r="G43"/>
  <c r="G36"/>
  <c r="F39"/>
  <c r="F22"/>
  <c r="G61"/>
  <c r="G246"/>
  <c r="G3"/>
  <c r="G48"/>
  <c r="G66"/>
  <c r="G156"/>
  <c r="G17"/>
  <c r="G140"/>
  <c r="F40"/>
  <c r="F43"/>
  <c r="F18"/>
  <c r="F45"/>
  <c r="G177"/>
  <c r="G135"/>
  <c r="G5"/>
  <c r="G107"/>
  <c r="G225"/>
  <c r="G119"/>
  <c r="G133"/>
  <c r="G106"/>
  <c r="G186"/>
  <c r="G134"/>
  <c r="G165"/>
  <c r="G60"/>
  <c r="G132"/>
  <c r="G208"/>
  <c r="G157"/>
  <c r="G249"/>
  <c r="V28" i="5"/>
  <c r="U28"/>
  <c r="U4"/>
  <c r="V4"/>
  <c r="V22"/>
  <c r="U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Q11" i="5" l="1"/>
  <c r="R11" s="1"/>
  <c r="S11" s="1"/>
  <c r="V11"/>
  <c r="Q31"/>
  <c r="R31" s="1"/>
  <c r="S31" s="1"/>
  <c r="U19"/>
  <c r="V31"/>
  <c r="Q19"/>
  <c r="R19" s="1"/>
  <c r="S19" s="1"/>
  <c r="U30"/>
  <c r="Q24"/>
  <c r="R24" s="1"/>
  <c r="S24" s="1"/>
  <c r="U24"/>
  <c r="V30"/>
  <c r="U16"/>
  <c r="U10"/>
  <c r="I5" i="6" s="1"/>
  <c r="I3"/>
  <c r="I2"/>
  <c r="I145"/>
  <c r="I162"/>
  <c r="I226"/>
  <c r="I69"/>
  <c r="I225"/>
  <c r="I119"/>
  <c r="I123"/>
  <c r="I163"/>
  <c r="I66"/>
  <c r="I89"/>
  <c r="I93"/>
  <c r="I154"/>
  <c r="I197"/>
  <c r="I99"/>
  <c r="I233"/>
  <c r="I251"/>
  <c r="I73"/>
  <c r="I250"/>
  <c r="I70"/>
  <c r="I222"/>
  <c r="I187"/>
  <c r="I227"/>
  <c r="I235"/>
  <c r="I147"/>
  <c r="I131"/>
  <c r="I146"/>
  <c r="I109"/>
  <c r="I157"/>
  <c r="I56"/>
  <c r="I256"/>
  <c r="I104"/>
  <c r="I218"/>
  <c r="I230"/>
  <c r="I170"/>
  <c r="I219"/>
  <c r="I210"/>
  <c r="I114"/>
  <c r="I141"/>
  <c r="I245"/>
  <c r="I202"/>
  <c r="I108"/>
  <c r="I111"/>
  <c r="I204"/>
  <c r="I252"/>
  <c r="I138"/>
  <c r="I260"/>
  <c r="I181"/>
  <c r="I224"/>
  <c r="I125"/>
  <c r="I194"/>
  <c r="I92"/>
  <c r="I191"/>
  <c r="I199"/>
  <c r="I121"/>
  <c r="I134"/>
  <c r="I231"/>
  <c r="I234"/>
  <c r="I221"/>
  <c r="I229"/>
  <c r="I237"/>
  <c r="I65"/>
  <c r="I206"/>
  <c r="I91"/>
  <c r="I151"/>
  <c r="I122"/>
  <c r="I255"/>
  <c r="I177"/>
  <c r="I198"/>
  <c r="I216"/>
  <c r="I257"/>
  <c r="I253"/>
  <c r="I98"/>
  <c r="I166"/>
  <c r="I214"/>
  <c r="I128"/>
  <c r="I130"/>
  <c r="I143"/>
  <c r="I183"/>
  <c r="I188"/>
  <c r="I174"/>
  <c r="I118"/>
  <c r="I208"/>
  <c r="I192"/>
  <c r="I176"/>
  <c r="I261"/>
  <c r="I144"/>
  <c r="I133"/>
  <c r="I80"/>
  <c r="I95"/>
  <c r="I79"/>
  <c r="I112"/>
  <c r="I186"/>
  <c r="I223"/>
  <c r="I175"/>
  <c r="I63"/>
  <c r="I77"/>
  <c r="I158"/>
  <c r="I240"/>
  <c r="I259"/>
  <c r="I190"/>
  <c r="I171"/>
  <c r="I244"/>
  <c r="I249"/>
  <c r="I110"/>
  <c r="I242"/>
  <c r="I135"/>
  <c r="I71"/>
  <c r="I167"/>
  <c r="I239"/>
  <c r="I193"/>
  <c r="I168"/>
  <c r="I169"/>
  <c r="I113"/>
  <c r="I84"/>
  <c r="I137"/>
  <c r="I203"/>
  <c r="I215"/>
  <c r="I178"/>
  <c r="I207"/>
  <c r="I247"/>
  <c r="I159"/>
  <c r="I126"/>
  <c r="I217"/>
  <c r="I106"/>
  <c r="I117"/>
  <c r="I228"/>
  <c r="I155"/>
  <c r="I120"/>
  <c r="I164"/>
  <c r="I140"/>
  <c r="I107"/>
  <c r="I182"/>
  <c r="I246"/>
  <c r="I213"/>
  <c r="I64"/>
  <c r="I172"/>
  <c r="I90"/>
  <c r="I232"/>
  <c r="I161"/>
  <c r="I184"/>
  <c r="I238"/>
  <c r="I241"/>
  <c r="I127"/>
  <c r="I124"/>
  <c r="I236"/>
  <c r="I156"/>
  <c r="I72"/>
  <c r="I152"/>
  <c r="I153"/>
  <c r="I97"/>
  <c r="I129"/>
  <c r="I76"/>
  <c r="I209"/>
  <c r="I248"/>
  <c r="I136"/>
  <c r="I254"/>
  <c r="I179"/>
  <c r="I149"/>
  <c r="I96"/>
  <c r="I94"/>
  <c r="I78"/>
  <c r="I185"/>
  <c r="I68"/>
  <c r="I67"/>
  <c r="I87"/>
  <c r="I220"/>
  <c r="I200"/>
  <c r="I180"/>
  <c r="I116"/>
  <c r="I165"/>
  <c r="I101"/>
  <c r="I148"/>
  <c r="I105"/>
  <c r="I82"/>
  <c r="I75"/>
  <c r="I83"/>
  <c r="I8"/>
  <c r="I150"/>
  <c r="I201"/>
  <c r="I211"/>
  <c r="I243"/>
  <c r="I115"/>
  <c r="I74"/>
  <c r="I103"/>
  <c r="I132"/>
  <c r="I189"/>
  <c r="I173"/>
  <c r="I212"/>
  <c r="I139"/>
  <c r="I160"/>
  <c r="I142"/>
  <c r="I86"/>
  <c r="I81"/>
  <c r="I258"/>
  <c r="I85"/>
  <c r="I195"/>
  <c r="I196"/>
  <c r="I102"/>
  <c r="I100"/>
  <c r="I88"/>
  <c r="I205"/>
  <c r="I4"/>
  <c r="R50" i="9"/>
  <c r="P18" i="11"/>
  <c r="S50" i="9" s="1"/>
  <c r="H227" i="12" s="1"/>
  <c r="R56" i="9"/>
  <c r="P24" i="11"/>
  <c r="S56" i="9" s="1"/>
  <c r="R55"/>
  <c r="P23" i="11"/>
  <c r="S55" i="9" s="1"/>
  <c r="R44"/>
  <c r="P12" i="11"/>
  <c r="S44" i="9" s="1"/>
  <c r="R58"/>
  <c r="P26" i="11"/>
  <c r="S58" i="9" s="1"/>
  <c r="H116" i="12" s="1"/>
  <c r="R38" i="9"/>
  <c r="P6" i="11"/>
  <c r="S38" i="9" s="1"/>
  <c r="P19" i="11"/>
  <c r="S51" i="9" s="1"/>
  <c r="R51"/>
  <c r="R52"/>
  <c r="P20" i="11"/>
  <c r="S52" i="9" s="1"/>
  <c r="H118" i="12"/>
  <c r="H260"/>
  <c r="H46"/>
  <c r="H248"/>
  <c r="H114"/>
  <c r="H299"/>
  <c r="H185"/>
  <c r="H146"/>
  <c r="H27"/>
  <c r="H70"/>
  <c r="H84"/>
  <c r="H72"/>
  <c r="H244"/>
  <c r="H157"/>
  <c r="H154"/>
  <c r="H23"/>
  <c r="H104"/>
  <c r="H268"/>
  <c r="H165"/>
  <c r="H170"/>
  <c r="H55"/>
  <c r="H160"/>
  <c r="H300"/>
  <c r="H173"/>
  <c r="H53"/>
  <c r="H292"/>
  <c r="H14"/>
  <c r="H16"/>
  <c r="H257"/>
  <c r="H151"/>
  <c r="H255"/>
  <c r="H204"/>
  <c r="H136"/>
  <c r="H263"/>
  <c r="H223"/>
  <c r="H206"/>
  <c r="H113"/>
  <c r="H11"/>
  <c r="H38"/>
  <c r="H137"/>
  <c r="H222"/>
  <c r="H179"/>
  <c r="H182"/>
  <c r="H85"/>
  <c r="H238"/>
  <c r="H78"/>
  <c r="H176"/>
  <c r="H245"/>
  <c r="H183"/>
  <c r="H79"/>
  <c r="H9"/>
  <c r="H18"/>
  <c r="H56"/>
  <c r="H297"/>
  <c r="H273"/>
  <c r="H178"/>
  <c r="H43"/>
  <c r="H102"/>
  <c r="H225"/>
  <c r="H211"/>
  <c r="H253"/>
  <c r="H122"/>
  <c r="H228"/>
  <c r="H71"/>
  <c r="H155"/>
  <c r="H134"/>
  <c r="H29"/>
  <c r="H294"/>
  <c r="H30"/>
  <c r="H48"/>
  <c r="H289"/>
  <c r="H159"/>
  <c r="H208"/>
  <c r="H49"/>
  <c r="H98"/>
  <c r="H44"/>
  <c r="H274"/>
  <c r="H26"/>
  <c r="H301"/>
  <c r="H83"/>
  <c r="H21"/>
  <c r="H201"/>
  <c r="H129"/>
  <c r="H187"/>
  <c r="H198"/>
  <c r="H61"/>
  <c r="H32"/>
  <c r="H94"/>
  <c r="H280"/>
  <c r="H254"/>
  <c r="H191"/>
  <c r="H74"/>
  <c r="H110"/>
  <c r="H36"/>
  <c r="H270"/>
  <c r="H199"/>
  <c r="H63"/>
  <c r="H140"/>
  <c r="H68"/>
  <c r="H286"/>
  <c r="H269"/>
  <c r="H233"/>
  <c r="H33"/>
  <c r="H66"/>
  <c r="H192"/>
  <c r="H247"/>
  <c r="H142"/>
  <c r="H105"/>
  <c r="H288"/>
  <c r="H22"/>
  <c r="H111"/>
  <c r="H158"/>
  <c r="H171"/>
  <c r="H166"/>
  <c r="H45"/>
  <c r="H285"/>
  <c r="H92"/>
  <c r="H298"/>
  <c r="H205"/>
  <c r="H143"/>
  <c r="H10"/>
  <c r="H65"/>
  <c r="H148"/>
  <c r="H108"/>
  <c r="H306"/>
  <c r="H217"/>
  <c r="H162"/>
  <c r="H35"/>
  <c r="H86"/>
  <c r="H287"/>
  <c r="H193"/>
  <c r="H203"/>
  <c r="H230"/>
  <c r="H77"/>
  <c r="H241"/>
  <c r="H250"/>
  <c r="H307"/>
  <c r="H237"/>
  <c r="H175"/>
  <c r="H87"/>
  <c r="H224"/>
  <c r="H251"/>
  <c r="H181"/>
  <c r="H202"/>
  <c r="H278"/>
  <c r="H41"/>
  <c r="H82"/>
  <c r="H12"/>
  <c r="H258"/>
  <c r="H168"/>
  <c r="H242"/>
  <c r="H75"/>
  <c r="H220"/>
  <c r="H58"/>
  <c r="H8"/>
  <c r="H243"/>
  <c r="H141"/>
  <c r="H186"/>
  <c r="H145"/>
  <c r="H120"/>
  <c r="H259"/>
  <c r="H213"/>
  <c r="H119"/>
  <c r="H164"/>
  <c r="H73"/>
  <c r="H180"/>
  <c r="H152"/>
  <c r="H267"/>
  <c r="H256"/>
  <c r="H81"/>
  <c r="H212"/>
  <c r="H216"/>
  <c r="H283"/>
  <c r="H31"/>
  <c r="H89"/>
  <c r="H261"/>
  <c r="H2"/>
  <c r="H239"/>
  <c r="H64"/>
  <c r="H210"/>
  <c r="H59"/>
  <c r="H156"/>
  <c r="H103"/>
  <c r="H163"/>
  <c r="H150"/>
  <c r="H37"/>
  <c r="H190"/>
  <c r="H60"/>
  <c r="H282"/>
  <c r="H197"/>
  <c r="H234"/>
  <c r="H106"/>
  <c r="H7"/>
  <c r="H277"/>
  <c r="H295"/>
  <c r="H284"/>
  <c r="H90"/>
  <c r="H123"/>
  <c r="H91"/>
  <c r="H246"/>
  <c r="H47"/>
  <c r="H161"/>
  <c r="H195"/>
  <c r="H214"/>
  <c r="H69"/>
  <c r="H209"/>
  <c r="H240"/>
  <c r="H291"/>
  <c r="H229"/>
  <c r="H135"/>
  <c r="H169"/>
  <c r="H25"/>
  <c r="H50"/>
  <c r="H128"/>
  <c r="H290"/>
  <c r="H153"/>
  <c r="H172"/>
  <c r="H100"/>
  <c r="H302"/>
  <c r="H215"/>
  <c r="H20"/>
  <c r="H226"/>
  <c r="H67"/>
  <c r="H188"/>
  <c r="H5"/>
  <c r="H271"/>
  <c r="H235"/>
  <c r="H133"/>
  <c r="H109"/>
  <c r="H96"/>
  <c r="H62"/>
  <c r="H112"/>
  <c r="H276"/>
  <c r="H207"/>
  <c r="H15"/>
  <c r="H272"/>
  <c r="H264"/>
  <c r="H24"/>
  <c r="H265"/>
  <c r="H196"/>
  <c r="H131"/>
  <c r="H99"/>
  <c r="H304"/>
  <c r="H52"/>
  <c r="H6"/>
  <c r="H139"/>
  <c r="H107"/>
  <c r="H13"/>
  <c r="H42"/>
  <c r="H39"/>
  <c r="H147"/>
  <c r="H115"/>
  <c r="H54"/>
  <c r="H144"/>
  <c r="H305"/>
  <c r="H219"/>
  <c r="H117"/>
  <c r="H93"/>
  <c r="H126"/>
  <c r="H28"/>
  <c r="H266"/>
  <c r="H189"/>
  <c r="H218"/>
  <c r="H232"/>
  <c r="H236"/>
  <c r="H200"/>
  <c r="H279"/>
  <c r="H231"/>
  <c r="H121"/>
  <c r="H130"/>
  <c r="H19"/>
  <c r="H124"/>
  <c r="H132"/>
  <c r="H40"/>
  <c r="H281"/>
  <c r="H149"/>
  <c r="H138"/>
  <c r="H177"/>
  <c r="H184"/>
  <c r="H275"/>
  <c r="H221"/>
  <c r="H127"/>
  <c r="H174"/>
  <c r="H17"/>
  <c r="H34"/>
  <c r="H88"/>
  <c r="H252"/>
  <c r="H249"/>
  <c r="H194"/>
  <c r="H51"/>
  <c r="H293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H3" i="12" l="1"/>
  <c r="H4"/>
  <c r="I62" i="6"/>
  <c r="I61"/>
  <c r="I6"/>
  <c r="I27"/>
  <c r="I12"/>
  <c r="I57"/>
  <c r="I60"/>
  <c r="I55"/>
  <c r="I28"/>
  <c r="I279"/>
  <c r="I54"/>
  <c r="I59"/>
  <c r="I52"/>
  <c r="I7"/>
  <c r="I13"/>
  <c r="I264"/>
  <c r="I58"/>
  <c r="I29"/>
  <c r="I270"/>
  <c r="I11"/>
  <c r="I53"/>
  <c r="I37"/>
  <c r="I9"/>
  <c r="I34"/>
  <c r="I36"/>
  <c r="I41"/>
  <c r="I32"/>
  <c r="I45"/>
  <c r="I271"/>
  <c r="I268"/>
  <c r="I262"/>
  <c r="I38"/>
  <c r="I272"/>
  <c r="I50"/>
  <c r="I33"/>
  <c r="I275"/>
  <c r="I285"/>
  <c r="I10"/>
  <c r="I291"/>
  <c r="I267"/>
  <c r="I48"/>
  <c r="I269"/>
  <c r="I30"/>
  <c r="I283"/>
  <c r="I47"/>
  <c r="I286"/>
  <c r="I14"/>
  <c r="I17"/>
  <c r="I31"/>
  <c r="I49"/>
  <c r="I278"/>
  <c r="I16"/>
  <c r="I289"/>
  <c r="I26"/>
  <c r="I277"/>
  <c r="I15"/>
  <c r="I287"/>
  <c r="I21"/>
  <c r="I281"/>
  <c r="I22"/>
  <c r="I288"/>
  <c r="I290"/>
  <c r="I39"/>
  <c r="I43"/>
  <c r="I35"/>
  <c r="I46"/>
  <c r="I265"/>
  <c r="I280"/>
  <c r="I44"/>
  <c r="I282"/>
  <c r="I19"/>
  <c r="I18"/>
  <c r="I273"/>
  <c r="I20"/>
  <c r="I40"/>
  <c r="I23"/>
  <c r="I42"/>
  <c r="I284"/>
  <c r="I274"/>
  <c r="I51"/>
  <c r="I276"/>
  <c r="I24"/>
  <c r="I25"/>
  <c r="I263"/>
  <c r="I266"/>
  <c r="H101" i="12"/>
  <c r="H95"/>
  <c r="H97"/>
  <c r="H35" i="8"/>
  <c r="H57" i="12"/>
  <c r="H80"/>
  <c r="H125"/>
  <c r="H296"/>
  <c r="H76"/>
  <c r="H167"/>
  <c r="H303"/>
  <c r="H262"/>
  <c r="H46" i="8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<sst xmlns="http://schemas.openxmlformats.org/spreadsheetml/2006/main" count="994" uniqueCount="298">
  <si>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</si>
  <si>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</si>
  <si>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</si>
  <si>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</si>
  <si>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</si>
  <si>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</si>
  <si>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</si>
  <si>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</si>
  <si>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</si>
  <si>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</si>
  <si>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</si>
  <si>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</si>
  <si>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</si>
  <si>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</si>
  <si>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</si>
  <si>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</si>
  <si>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</si>
  <si>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</si>
  <si>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</si>
  <si>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</si>
  <si>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</si>
  <si>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</si>
  <si>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</si>
  <si>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</si>
  <si>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</si>
  <si>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</si>
  <si>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</si>
  <si>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</si>
  <si>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</si>
  <si>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</si>
  <si>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</si>
  <si>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</si>
  <si>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</si>
  <si>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</si>
  <si>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</si>
  <si>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</si>
  <si>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</si>
  <si>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</si>
  <si>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</si>
  <si>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</si>
  <si>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</si>
  <si>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</si>
  <si>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</si>
  <si>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</si>
  <si>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</si>
  <si>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</si>
  <si>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</si>
  <si>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</si>
  <si>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</si>
  <si>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</si>
  <si>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</si>
  <si>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</si>
  <si>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</si>
  <si>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</si>
  <si>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</si>
  <si>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</si>
  <si>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</si>
  <si>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</si>
  <si>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</si>
  <si>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</si>
  <si>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</si>
  <si>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</si>
  <si>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</si>
  <si>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</si>
  <si>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</si>
  <si>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</si>
  <si>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</si>
  <si>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</si>
  <si>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</si>
  <si>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</si>
  <si>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</si>
  <si>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</si>
  <si>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</si>
  <si>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</si>
  <si>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</si>
  <si>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</si>
  <si>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</si>
  <si>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</si>
  <si>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</si>
  <si>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</si>
  <si>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</si>
  <si>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</si>
  <si>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</si>
  <si>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</si>
  <si>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</si>
  <si>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</si>
  <si>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</si>
  <si>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</si>
  <si>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</si>
  <si>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</si>
  <si>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</si>
  <si>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</si>
  <si>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</si>
  <si>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</si>
  <si>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</si>
  <si>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</si>
  <si>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</si>
  <si>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</si>
  <si>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</si>
  <si>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</si>
  <si>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</si>
  <si>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</si>
  <si>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</si>
  <si>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</si>
  <si>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</si>
  <si>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</si>
  <si>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</si>
  <si>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</si>
  <si>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</si>
  <si>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</si>
  <si>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</si>
  <si>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</si>
  <si>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TRACY HAASETH</t>
  </si>
  <si>
    <t>TORQUE</t>
  </si>
  <si>
    <t>SOPHIE</t>
  </si>
  <si>
    <t>HEATHER VELD</t>
  </si>
  <si>
    <t>ANGEL</t>
  </si>
  <si>
    <t>EXH</t>
  </si>
  <si>
    <t>OWES</t>
  </si>
  <si>
    <t>O1</t>
  </si>
  <si>
    <t>O2</t>
  </si>
  <si>
    <t>Y1</t>
  </si>
  <si>
    <t>Y2</t>
  </si>
  <si>
    <t>TS</t>
  </si>
  <si>
    <t xml:space="preserve">AF </t>
  </si>
  <si>
    <t>TOTAL</t>
  </si>
  <si>
    <t>TRACY H</t>
  </si>
  <si>
    <t>HEATHER</t>
  </si>
  <si>
    <t>KAILEE BERGER</t>
  </si>
  <si>
    <t>EYES HEADEN TO VEGAS</t>
  </si>
  <si>
    <t>CK LAUGHIN FIRE</t>
  </si>
  <si>
    <t>X</t>
  </si>
  <si>
    <t>REIS BRULEY</t>
  </si>
  <si>
    <t>CN SNAZZY SPARK</t>
  </si>
  <si>
    <t>TARZAN</t>
  </si>
  <si>
    <t>CO</t>
  </si>
  <si>
    <t>LISA BRULEY</t>
  </si>
  <si>
    <t>FIRE</t>
  </si>
  <si>
    <t>VIVIAN JOHNSON</t>
  </si>
  <si>
    <t>VIVIAN</t>
  </si>
  <si>
    <t>MY COYOTE PLAYBOY</t>
  </si>
  <si>
    <t>DEB KRUGER</t>
  </si>
  <si>
    <t>FAST SASSAFRAS</t>
  </si>
  <si>
    <t>SNORT</t>
  </si>
  <si>
    <t xml:space="preserve">ALLIE </t>
  </si>
  <si>
    <t>ALLIE SIMONS</t>
  </si>
  <si>
    <t>ALLIE SIMON</t>
  </si>
  <si>
    <t>ABBI GRAHAM</t>
  </si>
  <si>
    <t>MELISSA ROSENDAHL</t>
  </si>
  <si>
    <t>A DASH OF JERZY CASH</t>
  </si>
  <si>
    <t>MEGAN ROSENDAHL</t>
  </si>
  <si>
    <t>RL OZZIE CAT</t>
  </si>
  <si>
    <t>ROSENDAHLS</t>
  </si>
  <si>
    <t>LAINIE SCHOLTZ</t>
  </si>
  <si>
    <t xml:space="preserve">LAINIE </t>
  </si>
  <si>
    <t>SCOUT</t>
  </si>
  <si>
    <t>CARLEE NELSON</t>
  </si>
  <si>
    <t>ROCKY</t>
  </si>
  <si>
    <t>CLIFFORD</t>
  </si>
  <si>
    <t>KAYCE ENGEN</t>
  </si>
  <si>
    <t>DEBBIE MCCUTCHEON</t>
  </si>
  <si>
    <t>FIREWATER GOTME LION</t>
  </si>
  <si>
    <t>WYNN</t>
  </si>
  <si>
    <t>JR</t>
  </si>
  <si>
    <t>SOFIA LATINI</t>
  </si>
  <si>
    <t>HONEY</t>
  </si>
  <si>
    <t>O</t>
  </si>
  <si>
    <t>ARABELLA COOK</t>
  </si>
  <si>
    <t>DASH TA BE ROYAL</t>
  </si>
  <si>
    <t>CHARGE IT TO SERRINA</t>
  </si>
  <si>
    <t>JACOBI LARSON</t>
  </si>
  <si>
    <t>HAYLIE DRESBACH</t>
  </si>
  <si>
    <t>JACK</t>
  </si>
  <si>
    <t>ALLISON BURGAU</t>
  </si>
  <si>
    <t>BUG</t>
  </si>
  <si>
    <t>KAYDI ANDERSON</t>
  </si>
  <si>
    <t>SQUEAKS</t>
  </si>
  <si>
    <t>KB JET BLACK CUERVO</t>
  </si>
  <si>
    <t>ALLY PAULEY</t>
  </si>
  <si>
    <t>ROCKET</t>
  </si>
  <si>
    <t>MAKAYLA CROSS</t>
  </si>
  <si>
    <t>RIO</t>
  </si>
  <si>
    <t>DESTINY</t>
  </si>
  <si>
    <t>BROOKE BRASKAMP</t>
  </si>
  <si>
    <t>CINCH</t>
  </si>
  <si>
    <t>LYVIA BRASKAMP</t>
  </si>
  <si>
    <t>FIREFLY</t>
  </si>
  <si>
    <t>ANDREA HANSEN</t>
  </si>
  <si>
    <t>BUCKLEY</t>
  </si>
  <si>
    <t>BRASKAMP</t>
  </si>
  <si>
    <t>MICHELLE HODNE</t>
  </si>
  <si>
    <t>ROYALTY STRUTTIN</t>
  </si>
  <si>
    <t>UNO SONITA OLENA</t>
  </si>
  <si>
    <t>KAYCE BERGER</t>
  </si>
  <si>
    <t>JAW SMART LITTLESILV</t>
  </si>
  <si>
    <t>WEBBS LUCKY SPIN</t>
  </si>
  <si>
    <t xml:space="preserve">ALLISON RICE </t>
  </si>
  <si>
    <t>BIG JOHN</t>
  </si>
  <si>
    <t>TYRESE</t>
  </si>
  <si>
    <t>KIM MAAS</t>
  </si>
  <si>
    <t>FLASH</t>
  </si>
  <si>
    <t>TORRIE MICHELS</t>
  </si>
  <si>
    <t>INDY</t>
  </si>
  <si>
    <t xml:space="preserve">TORRIE </t>
  </si>
  <si>
    <t>CHEYENNE HULSTEIN</t>
  </si>
  <si>
    <t>ELITE SHADE OF GREY</t>
  </si>
  <si>
    <t>EMMA POSTMA</t>
  </si>
  <si>
    <t>THIS LIL LITE O MINE</t>
  </si>
  <si>
    <t>TESSA BUCHER</t>
  </si>
  <si>
    <t>REBEL</t>
  </si>
  <si>
    <t>DIANA BUCHER</t>
  </si>
  <si>
    <t>KC SHADY CASH</t>
  </si>
  <si>
    <t xml:space="preserve">TESSA </t>
  </si>
  <si>
    <t>DIANE</t>
  </si>
  <si>
    <t>DIANE BUCHER</t>
  </si>
  <si>
    <t>LISA KANNAS</t>
  </si>
  <si>
    <t>JD LITTLE RICKY</t>
  </si>
  <si>
    <t>KENDRA KANNAS</t>
  </si>
  <si>
    <t>DOC LITTLE WHISKERS</t>
  </si>
  <si>
    <t>YUBAS FOXY FRECKLES</t>
  </si>
  <si>
    <t>FAITH ASPLIN</t>
  </si>
  <si>
    <t>GOOD MEDAL RIGGS</t>
  </si>
  <si>
    <t>COURTNEY LOISEAU</t>
  </si>
  <si>
    <t>LUCY</t>
  </si>
  <si>
    <t xml:space="preserve">CINDY LOISEAU </t>
  </si>
  <si>
    <t>KRISTEN ZANCANELLA</t>
  </si>
  <si>
    <t>VIPER</t>
  </si>
  <si>
    <t xml:space="preserve">KEYLEE ZANCANELLA </t>
  </si>
  <si>
    <t>QUINN</t>
  </si>
  <si>
    <t>ZANCANELLA X2</t>
  </si>
  <si>
    <t>ZANCANELLA</t>
  </si>
  <si>
    <t xml:space="preserve">COURTNEY L </t>
  </si>
  <si>
    <t>CINDY L</t>
  </si>
  <si>
    <t>AUDRIA</t>
  </si>
  <si>
    <t>SUNNY</t>
  </si>
  <si>
    <t>TREYSON</t>
  </si>
  <si>
    <t>ISAAC</t>
  </si>
  <si>
    <t>MARRIEL BADGEROW</t>
  </si>
  <si>
    <t>CHARLIE</t>
  </si>
  <si>
    <t>NICOLE VANWELL</t>
  </si>
  <si>
    <t>SKY</t>
  </si>
  <si>
    <t xml:space="preserve">MORGAN MAHLEN </t>
  </si>
  <si>
    <t>BACARDI</t>
  </si>
  <si>
    <t>MORGAN MAHLEN</t>
  </si>
  <si>
    <t>COCO</t>
  </si>
  <si>
    <t>MEMPHIS</t>
  </si>
  <si>
    <t>VEGAS</t>
  </si>
  <si>
    <t>JENNA SPRANG</t>
  </si>
  <si>
    <t>SPRANG</t>
  </si>
  <si>
    <t>JANICE ROEBUCK</t>
  </si>
  <si>
    <t>HOLLY</t>
  </si>
  <si>
    <t>DDD GUYS APOLLO</t>
  </si>
  <si>
    <t>HATTY FEY</t>
  </si>
  <si>
    <t>MAUDE</t>
  </si>
  <si>
    <t>JOSEY FEY</t>
  </si>
  <si>
    <t>GUNNIN FOR FAME</t>
  </si>
  <si>
    <t>O SO COUNTRY</t>
  </si>
  <si>
    <t>FEY GIRLS</t>
  </si>
  <si>
    <t>SANDRA SCHAACK</t>
  </si>
  <si>
    <t>JOSIE</t>
  </si>
  <si>
    <t>PAM EKERN</t>
  </si>
  <si>
    <t>TJS CHOICE</t>
  </si>
  <si>
    <t>MELISSA ANDERSON</t>
  </si>
  <si>
    <t>VADA ALBRECHT</t>
  </si>
  <si>
    <t>GATLIN WIENK</t>
  </si>
  <si>
    <t xml:space="preserve">KYNLEE </t>
  </si>
  <si>
    <t>ADDY</t>
  </si>
  <si>
    <t>JESSICA DOLL</t>
  </si>
  <si>
    <t>JACKIE FIEKEMA</t>
  </si>
  <si>
    <t>MARKED WITH CHROME</t>
  </si>
  <si>
    <t>BREE</t>
  </si>
  <si>
    <t>TABITHA SANDERSON</t>
  </si>
  <si>
    <t>DOLLY</t>
  </si>
  <si>
    <t>CASSIDI WINTER</t>
  </si>
  <si>
    <t>HEZA FAST SENOR</t>
  </si>
  <si>
    <t xml:space="preserve">OAKLYN( BIRTHDAY ) </t>
  </si>
  <si>
    <t>NACHO</t>
  </si>
  <si>
    <t>CRUSHER</t>
  </si>
  <si>
    <t>SCRATCH</t>
  </si>
  <si>
    <t>CASONDRA GOLDMAN</t>
  </si>
  <si>
    <t>CLYDE</t>
  </si>
  <si>
    <t>EMMA BERTRAM</t>
  </si>
  <si>
    <t>PIRATE</t>
  </si>
  <si>
    <t>SIERRA DARRAH</t>
  </si>
  <si>
    <t>JEWELS</t>
  </si>
  <si>
    <t>NT</t>
  </si>
  <si>
    <t>KAILEE BERGER (Y)</t>
  </si>
  <si>
    <t>KAYCE BERGER (Y)</t>
  </si>
  <si>
    <t/>
  </si>
  <si>
    <t>1ST 1D</t>
  </si>
  <si>
    <t>2ND 1D</t>
  </si>
  <si>
    <t>1ST 2D</t>
  </si>
  <si>
    <t>2ND 2D</t>
  </si>
  <si>
    <t>1ST 3D</t>
  </si>
  <si>
    <t>2ND 3D</t>
  </si>
  <si>
    <t>1ST 4D</t>
  </si>
  <si>
    <t>1ST 5D</t>
  </si>
  <si>
    <t>2ND 5D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</si>
</sst>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0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38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44" fontId="7" fillId="0" borderId="45" xfId="0" applyNumberFormat="1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4" fillId="0" borderId="0" xfId="0" applyFont="1" applyAlignment="1"/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20" fillId="0" borderId="0" xfId="0" applyFont="1" applyAlignment="1"/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23" fillId="4" borderId="4" xfId="0" applyFont="1" applyFill="1" applyBorder="1" applyAlignment="1" applyProtection="1">
      <alignment vertic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5" fillId="0" borderId="0" xfId="0" applyFont="1" applyFill="1" applyAlignment="1">
      <alignment horizontal="left" vertical="center"/>
    </xf>
    <xf numFmtId="165" fontId="35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5" fontId="2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0" xfId="0" applyFont="1" applyAlignment="1" applyProtection="1">
      <alignment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 applyProtection="1">
      <alignment horizontal="center" vertical="center"/>
    </xf>
    <xf numFmtId="0" fontId="15" fillId="4" borderId="34" xfId="0" applyFont="1" applyFill="1" applyBorder="1" applyAlignment="1" applyProtection="1">
      <alignment horizontal="center" vertical="center"/>
    </xf>
    <xf numFmtId="0" fontId="15" fillId="4" borderId="35" xfId="0" applyFont="1" applyFill="1" applyBorder="1" applyAlignment="1" applyProtection="1">
      <alignment horizontal="center" vertical="center"/>
    </xf>
    <xf numFmtId="0" fontId="15" fillId="4" borderId="36" xfId="0" applyFont="1" applyFill="1" applyBorder="1" applyAlignment="1" applyProtection="1">
      <alignment horizontal="center" vertical="center"/>
    </xf>
    <xf numFmtId="0" fontId="20" fillId="0" borderId="54" xfId="0" applyFont="1" applyBorder="1" applyAlignment="1" applyProtection="1">
      <alignment horizontal="center" vertical="center"/>
    </xf>
    <xf numFmtId="0" fontId="20" fillId="0" borderId="37" xfId="0" applyFont="1" applyBorder="1" applyAlignment="1" applyProtection="1">
      <alignment horizontal="center" vertical="center"/>
    </xf>
    <xf numFmtId="165" fontId="20" fillId="0" borderId="25" xfId="0" applyNumberFormat="1" applyFont="1" applyBorder="1" applyAlignment="1" applyProtection="1">
      <alignment horizontal="center" vertical="center"/>
    </xf>
    <xf numFmtId="44" fontId="20" fillId="0" borderId="7" xfId="0" applyNumberFormat="1" applyFont="1" applyBorder="1" applyAlignment="1" applyProtection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165" fontId="20" fillId="0" borderId="28" xfId="0" applyNumberFormat="1" applyFont="1" applyBorder="1" applyAlignment="1" applyProtection="1">
      <alignment horizontal="center" vertical="center"/>
    </xf>
    <xf numFmtId="44" fontId="20" fillId="0" borderId="48" xfId="0" applyNumberFormat="1" applyFont="1" applyBorder="1" applyAlignment="1" applyProtection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30" xfId="0" applyFont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horizontal="center" vertical="center"/>
    </xf>
    <xf numFmtId="165" fontId="20" fillId="0" borderId="32" xfId="0" applyNumberFormat="1" applyFont="1" applyBorder="1" applyAlignment="1" applyProtection="1">
      <alignment horizontal="center" vertical="center"/>
    </xf>
    <xf numFmtId="44" fontId="20" fillId="0" borderId="61" xfId="0" applyNumberFormat="1" applyFont="1" applyBorder="1" applyAlignment="1" applyProtection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165" fontId="20" fillId="4" borderId="18" xfId="0" applyNumberFormat="1" applyFont="1" applyFill="1" applyBorder="1" applyAlignment="1" applyProtection="1">
      <alignment horizontal="center" vertical="center"/>
    </xf>
    <xf numFmtId="0" fontId="20" fillId="4" borderId="46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vertical="center"/>
    </xf>
    <xf numFmtId="44" fontId="20" fillId="0" borderId="73" xfId="0" applyNumberFormat="1" applyFont="1" applyBorder="1" applyAlignment="1" applyProtection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 applyProtection="1">
      <alignment horizontal="center" vertical="center"/>
    </xf>
    <xf numFmtId="44" fontId="20" fillId="0" borderId="57" xfId="0" applyNumberFormat="1" applyFont="1" applyBorder="1" applyAlignment="1" applyProtection="1">
      <alignment horizontal="center" vertical="center"/>
    </xf>
    <xf numFmtId="0" fontId="20" fillId="4" borderId="34" xfId="0" applyFont="1" applyFill="1" applyBorder="1" applyAlignment="1" applyProtection="1">
      <alignment horizontal="center" vertical="center"/>
    </xf>
    <xf numFmtId="0" fontId="20" fillId="4" borderId="35" xfId="0" applyFont="1" applyFill="1" applyBorder="1" applyAlignment="1" applyProtection="1">
      <alignment horizontal="center" vertical="center"/>
    </xf>
    <xf numFmtId="165" fontId="20" fillId="4" borderId="36" xfId="0" applyNumberFormat="1" applyFont="1" applyFill="1" applyBorder="1" applyAlignment="1" applyProtection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Fill="1" applyBorder="1" applyAlignment="1" applyProtection="1">
      <alignment horizontal="center" vertical="center"/>
    </xf>
    <xf numFmtId="165" fontId="29" fillId="0" borderId="4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44" fontId="20" fillId="0" borderId="12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44" fontId="20" fillId="0" borderId="32" xfId="0" applyNumberFormat="1" applyFont="1" applyBorder="1" applyAlignment="1">
      <alignment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165" fontId="15" fillId="0" borderId="77" xfId="0" applyNumberFormat="1" applyFont="1" applyFill="1" applyBorder="1" applyAlignment="1">
      <alignment horizontal="center" vertical="center"/>
    </xf>
    <xf numFmtId="165" fontId="22" fillId="0" borderId="67" xfId="0" applyNumberFormat="1" applyFont="1" applyFill="1" applyBorder="1" applyAlignment="1">
      <alignment horizontal="center" vertical="center"/>
    </xf>
    <xf numFmtId="0" fontId="22" fillId="0" borderId="6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165" fontId="20" fillId="0" borderId="4" xfId="0" applyNumberFormat="1" applyFont="1" applyFill="1" applyBorder="1" applyAlignment="1">
      <alignment horizontal="center" vertical="center"/>
    </xf>
    <xf numFmtId="165" fontId="20" fillId="0" borderId="24" xfId="0" applyNumberFormat="1" applyFont="1" applyFill="1" applyBorder="1" applyAlignment="1">
      <alignment horizontal="center" vertical="center"/>
    </xf>
    <xf numFmtId="165" fontId="20" fillId="0" borderId="69" xfId="0" applyNumberFormat="1" applyFont="1" applyFill="1" applyBorder="1" applyAlignment="1">
      <alignment horizontal="center" vertical="center"/>
    </xf>
    <xf numFmtId="165" fontId="20" fillId="0" borderId="68" xfId="0" applyNumberFormat="1" applyFont="1" applyFill="1" applyBorder="1" applyAlignment="1">
      <alignment horizontal="center" vertical="center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68" xfId="0" applyFont="1" applyFill="1" applyBorder="1" applyAlignment="1">
      <alignment horizontal="center" vertical="center"/>
    </xf>
    <xf numFmtId="165" fontId="20" fillId="0" borderId="76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44" fontId="20" fillId="0" borderId="62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 applyProtection="1">
      <alignment horizontal="center" vertical="center"/>
    </xf>
    <xf numFmtId="165" fontId="20" fillId="5" borderId="101" xfId="0" applyNumberFormat="1" applyFont="1" applyFill="1" applyBorder="1" applyAlignment="1" applyProtection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0" fontId="0" fillId="0" borderId="0" xfId="0" applyFont="1" applyAlignment="1"/>
    <xf numFmtId="20" fontId="0" fillId="0" borderId="0" xfId="0" applyNumberFormat="1" applyFont="1" applyAlignment="1"/>
    <xf numFmtId="0" fontId="0" fillId="0" borderId="101" xfId="0" applyFont="1" applyBorder="1" applyAlignment="1"/>
    <xf numFmtId="166" fontId="0" fillId="0" borderId="101" xfId="1" applyNumberFormat="1" applyFont="1" applyBorder="1" applyAlignment="1"/>
    <xf numFmtId="44" fontId="0" fillId="0" borderId="101" xfId="1" applyFont="1" applyBorder="1" applyAlignment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 applyFont="1" applyAlignme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3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1" fillId="0" borderId="54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3" fillId="13" borderId="14" xfId="0" applyFont="1" applyFill="1" applyBorder="1" applyAlignment="1" applyProtection="1">
      <alignment horizontal="center" vertical="center"/>
    </xf>
    <xf numFmtId="0" fontId="31" fillId="0" borderId="47" xfId="0" applyFont="1" applyBorder="1" applyAlignment="1" applyProtection="1">
      <alignment vertical="center"/>
    </xf>
    <xf numFmtId="0" fontId="31" fillId="0" borderId="19" xfId="0" applyFont="1" applyBorder="1" applyAlignment="1" applyProtection="1">
      <alignment vertical="center"/>
    </xf>
    <xf numFmtId="0" fontId="23" fillId="6" borderId="14" xfId="0" applyFont="1" applyFill="1" applyBorder="1" applyAlignment="1" applyProtection="1">
      <alignment horizontal="center" vertical="center"/>
    </xf>
    <xf numFmtId="0" fontId="23" fillId="12" borderId="14" xfId="0" applyFont="1" applyFill="1" applyBorder="1" applyAlignment="1" applyProtection="1">
      <alignment horizontal="center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</cellXfs>
  <cellStyles count="3">
    <cellStyle name="Currency" xfId="1" builtinId="4"/>
    <cellStyle name="Normal" xfId="0" builtinId="0"/>
    <cellStyle name="Percent" xfId="2" builtinId="5"/>
  </cellStyles>
  <dxfs count="4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42"/>
      <tableStyleElement type="secondRowStripe" dxfId="41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57150" y="126873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=""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=""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=""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="" xmlns:a16="http://schemas.microsoft.com/office/drawing/2014/main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571500" y="507492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=""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=""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="" xmlns:a16="http://schemas.microsoft.com/office/drawing/2014/main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="" xmlns:a16="http://schemas.microsoft.com/office/drawing/2014/main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542925" y="654748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="" xmlns:a16="http://schemas.microsoft.com/office/drawing/2014/main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=""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=""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="" xmlns:a16="http://schemas.microsoft.com/office/drawing/2014/main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76200" y="776859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="" xmlns:a16="http://schemas.microsoft.com/office/drawing/2014/main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=""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=""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=""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571500" y="1231392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="" xmlns:a16="http://schemas.microsoft.com/office/drawing/2014/main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="" xmlns:a16="http://schemas.microsoft.com/office/drawing/2014/main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=""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=""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552450" y="1401127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="" xmlns:a16="http://schemas.microsoft.com/office/drawing/2014/main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=""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=""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=""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22" dataDxfId="21" totalsRowDxfId="20">
  <tableColumns count="5">
    <tableColumn id="1" name="Column1" dataDxfId="19"/>
    <tableColumn id="2" name="Column2" dataDxfId="18"/>
    <tableColumn id="3" name="Column3" dataDxfId="17"/>
    <tableColumn id="4" name="Column4" dataDxfId="16"/>
    <tableColumn id="5" name="Column5" dataDxfId="15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458" t="s">
        <v>0</v>
      </c>
      <c r="B1" s="453"/>
      <c r="C1" s="453"/>
    </row>
    <row r="2" spans="1:13" ht="16.5" customHeight="1">
      <c r="A2" s="459" t="s">
        <v>1</v>
      </c>
      <c r="B2" s="460"/>
      <c r="C2" s="460"/>
      <c r="D2" s="460"/>
      <c r="E2" s="460"/>
      <c r="F2" s="460"/>
      <c r="G2" s="460"/>
      <c r="H2" s="460"/>
      <c r="I2" s="460"/>
      <c r="J2" s="461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59" t="s">
        <v>9</v>
      </c>
      <c r="B16" s="460"/>
      <c r="C16" s="460"/>
      <c r="D16" s="460"/>
      <c r="E16" s="460"/>
      <c r="F16" s="460"/>
      <c r="G16" s="460"/>
      <c r="H16" s="460"/>
      <c r="I16" s="460"/>
      <c r="J16" s="461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59" t="s">
        <v>23</v>
      </c>
      <c r="B57" s="460"/>
      <c r="C57" s="460"/>
      <c r="D57" s="460"/>
      <c r="E57" s="460"/>
      <c r="F57" s="460"/>
      <c r="G57" s="460"/>
      <c r="H57" s="460"/>
      <c r="I57" s="460"/>
      <c r="J57" s="461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59" t="s">
        <v>31</v>
      </c>
      <c r="B76" s="460"/>
      <c r="C76" s="460"/>
      <c r="D76" s="460"/>
      <c r="E76" s="460"/>
      <c r="F76" s="460"/>
      <c r="G76" s="460"/>
      <c r="H76" s="460"/>
      <c r="I76" s="460"/>
      <c r="J76" s="461"/>
    </row>
    <row r="77" spans="1:12" ht="15" customHeight="1">
      <c r="A77" s="449" t="s">
        <v>32</v>
      </c>
      <c r="B77" s="450"/>
      <c r="C77" s="450"/>
      <c r="D77" s="450"/>
      <c r="E77" s="450"/>
      <c r="F77" s="450"/>
      <c r="G77" s="450"/>
      <c r="H77" s="450"/>
      <c r="I77" s="450"/>
      <c r="J77" s="451"/>
      <c r="K77" s="2"/>
      <c r="L77" s="2"/>
    </row>
    <row r="78" spans="1:12" ht="15.75" customHeight="1">
      <c r="A78" s="452"/>
      <c r="B78" s="453"/>
      <c r="C78" s="453"/>
      <c r="D78" s="453"/>
      <c r="E78" s="453"/>
      <c r="F78" s="453"/>
      <c r="G78" s="453"/>
      <c r="H78" s="453"/>
      <c r="I78" s="453"/>
      <c r="J78" s="454"/>
      <c r="K78" s="2"/>
      <c r="L78" s="2"/>
    </row>
    <row r="79" spans="1:12" ht="15.75" customHeight="1">
      <c r="A79" s="455"/>
      <c r="B79" s="456"/>
      <c r="C79" s="456"/>
      <c r="D79" s="456"/>
      <c r="E79" s="456"/>
      <c r="F79" s="456"/>
      <c r="G79" s="456"/>
      <c r="H79" s="456"/>
      <c r="I79" s="456"/>
      <c r="J79" s="457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workbookViewId="0">
      <pane ySplit="1" topLeftCell="A2" activePane="bottomLeft" state="frozen"/>
      <selection pane="bottomLeft" activeCell="K17" sqref="K17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5" style="289" customWidth="1"/>
    <col min="8" max="8" width="4.75" style="158" customWidth="1"/>
    <col min="9" max="9" width="1.625" style="199" hidden="1" customWidth="1"/>
    <col min="10" max="10" width="3.125" style="199" hidden="1" customWidth="1"/>
    <col min="11" max="11" width="6.5" style="290" bestFit="1" customWidth="1"/>
    <col min="12" max="12" width="14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>
        <f>IFERROR(IF(D2="","",INDEX('1st Run'!A:I,MATCH('Youth Results'!$E2,'1st Run'!I:I,0),1)),"")</f>
        <v>55</v>
      </c>
      <c r="B2" s="280" t="str">
        <f t="array" ref="B2">IFERROR(IF(D2="","",INDEX('1st Run'!A:I,MATCH('Youth Results'!$E2,'1st Run'!I:I,0),2)),"")</f>
        <v>KAILEE BERGER (Y)</v>
      </c>
      <c r="C2" s="280" t="str">
        <f t="array" ref="C2">IFERROR(IF(D2="","",INDEX('1st Run'!A:I,MATCH('Youth Results'!$E2,'1st Run'!I:I,0),3)),"")</f>
        <v>CK LAUGHIN FIRE</v>
      </c>
      <c r="D2" s="281">
        <f>IFERROR(IF(AND(SMALL('1st Run'!I:I,L2)&gt;1000,SMALL('1st Run'!I:I,L2)&lt;3000),"nt",IF(SMALL('1st Run'!I:I,L2)&gt;3000,"",SMALL('1st Run'!I:I,L2))),"")</f>
        <v>16.529000064999998</v>
      </c>
      <c r="E2" s="282">
        <f>IF(D2="nt",IFERROR(SMALL('1st Run'!I:I,L2),""),IF(D2&gt;3000,"",IFERROR(SMALL('1st Run'!I:I,L2),"")))</f>
        <v>16.529000064999998</v>
      </c>
      <c r="F2" s="283" t="str">
        <f t="shared" ref="F2:F256" si="0">IFERROR(VLOOKUP(D2,$I$3:$J$5,2,TRUE),"")</f>
        <v>1D</v>
      </c>
      <c r="G2" s="284" t="str">
        <f t="shared" ref="G2:G251" si="1">IFERROR(VLOOKUP(D2,$I$3:$J$7,2,FALSE),"")</f>
        <v>1D</v>
      </c>
      <c r="H2" s="159" t="str">
        <f>IFERROR(VLOOKUP(D2,'1st Run'!$S$36:$U$58,3,FALSE),"")</f>
        <v>1st</v>
      </c>
      <c r="K2" s="285">
        <v>5</v>
      </c>
      <c r="L2" s="221">
        <v>1</v>
      </c>
    </row>
    <row r="3" spans="1:12" ht="15.75" customHeight="1">
      <c r="A3" s="279">
        <f t="array" ref="A3">IFERROR(IF(D3="","",INDEX('1st Run'!A:I,MATCH('Youth Results'!$E3,'1st Run'!I:I,0),1)),"")</f>
        <v>67</v>
      </c>
      <c r="B3" s="280" t="str">
        <f t="array" ref="B3">IFERROR(IF(D3="","",INDEX('1st Run'!A:I,MATCH('Youth Results'!$E3,'1st Run'!I:I,0),2)),"")</f>
        <v>JACKIE FIEKEMA (Y)</v>
      </c>
      <c r="C3" s="280" t="str">
        <f t="array" ref="C3">IFERROR(IF(D3="","",INDEX('1st Run'!A:I,MATCH('Youth Results'!$E3,'1st Run'!I:I,0),3)),"")</f>
        <v>MARKED WITH CHROME</v>
      </c>
      <c r="D3" s="281">
        <f>IFERROR(IF(AND(SMALL('1st Run'!I:I,L3)&gt;1000,SMALL('1st Run'!I:I,L3)&lt;3000),"nt",IF(SMALL('1st Run'!I:I,L3)&gt;3000,"",SMALL('1st Run'!I:I,L3))),"")</f>
        <v>17.560000079999998</v>
      </c>
      <c r="E3" s="282">
        <f>IF(D3="nt",IFERROR(SMALL('1st Run'!I:I,L3),""),IF(D3&gt;3000,"",IFERROR(SMALL('1st Run'!I:I,L3),"")))</f>
        <v>17.560000079999998</v>
      </c>
      <c r="F3" s="283" t="str">
        <f t="shared" si="0"/>
        <v>3D</v>
      </c>
      <c r="G3" s="284" t="str">
        <f t="shared" si="1"/>
        <v>3D</v>
      </c>
      <c r="H3" s="159" t="str">
        <f>IFERROR(VLOOKUP(D3,'1st Run'!$S$36:$U$58,3,FALSE),"")</f>
        <v>1st</v>
      </c>
      <c r="I3" s="198">
        <f>Youth!P4</f>
        <v>16.529000064999998</v>
      </c>
      <c r="J3" s="221" t="s">
        <v>57</v>
      </c>
      <c r="K3" s="285"/>
      <c r="L3" s="221">
        <v>2</v>
      </c>
    </row>
    <row r="4" spans="1:12" ht="15.75" customHeight="1">
      <c r="A4" s="279">
        <f t="array" ref="A4">IFERROR(IF(D4="","",INDEX('1st Run'!A:I,MATCH('Youth Results'!$E4,'1st Run'!I:I,0),1)),"")</f>
        <v>52</v>
      </c>
      <c r="B4" s="280" t="str">
        <f t="array" ref="B4">IFERROR(IF(D4="","",INDEX('1st Run'!A:I,MATCH('Youth Results'!$E4,'1st Run'!I:I,0),2)),"")</f>
        <v>JENNA SPRANG (YO)</v>
      </c>
      <c r="C4" s="280" t="str">
        <f t="array" ref="C4">IFERROR(IF(D4="","",INDEX('1st Run'!A:I,MATCH('Youth Results'!$E4,'1st Run'!I:I,0),3)),"")</f>
        <v>VEGAS</v>
      </c>
      <c r="D4" s="281">
        <f>IFERROR(IF(AND(SMALL('1st Run'!I:I,L4)&gt;1000,SMALL('1st Run'!I:I,L4)&lt;3000),"nt",IF(SMALL('1st Run'!I:I,L4)&gt;3000,"",SMALL('1st Run'!I:I,L4))),"")</f>
        <v>17.771000062000002</v>
      </c>
      <c r="E4" s="282">
        <f>IF(D4="nt",IFERROR(SMALL('1st Run'!I:I,L4),""),IF(D4&gt;3000,"",IFERROR(SMALL('1st Run'!I:I,L4),"")))</f>
        <v>17.771000062000002</v>
      </c>
      <c r="F4" s="283" t="str">
        <f t="shared" si="0"/>
        <v>3D</v>
      </c>
      <c r="G4" s="284" t="str">
        <f t="shared" si="1"/>
        <v/>
      </c>
      <c r="H4" s="159" t="str">
        <f>IFERROR(VLOOKUP(D4,'1st Run'!$S$36:$U$58,3,FALSE),"")</f>
        <v>2nd</v>
      </c>
      <c r="I4" s="198" t="str">
        <f>Youth!P10</f>
        <v>-</v>
      </c>
      <c r="J4" s="221" t="s">
        <v>58</v>
      </c>
      <c r="K4" s="285"/>
      <c r="L4" s="221">
        <v>3</v>
      </c>
    </row>
    <row r="5" spans="1:12" ht="15.75" customHeight="1">
      <c r="A5" s="279">
        <f t="array" ref="A5">IFERROR(IF(D5="","",INDEX('1st Run'!A:I,MATCH('Youth Results'!$E5,'1st Run'!I:I,0),1)),"")</f>
        <v>9</v>
      </c>
      <c r="B5" s="280" t="str">
        <f t="array" ref="B5">IFERROR(IF(D5="","",INDEX('1st Run'!A:I,MATCH('Youth Results'!$E5,'1st Run'!I:I,0),2)),"")</f>
        <v>KAYCE BERGER (Y)</v>
      </c>
      <c r="C5" s="280" t="str">
        <f t="array" ref="C5">IFERROR(IF(D5="","",INDEX('1st Run'!A:I,MATCH('Youth Results'!$E5,'1st Run'!I:I,0),3)),"")</f>
        <v>JAW SMART LITTLESILV</v>
      </c>
      <c r="D5" s="281">
        <f>IFERROR(IF(AND(SMALL('1st Run'!I:I,L5)&gt;1000,SMALL('1st Run'!I:I,L5)&lt;3000),"nt",IF(SMALL('1st Run'!I:I,L5)&gt;3000,"",SMALL('1st Run'!I:I,L5))),"")</f>
        <v>17.833000009999999</v>
      </c>
      <c r="E5" s="282">
        <f>IF(D5="nt",IFERROR(SMALL('1st Run'!I:I,L5),""),IF(D5&gt;3000,"",IFERROR(SMALL('1st Run'!I:I,L5),"")))</f>
        <v>17.833000009999999</v>
      </c>
      <c r="F5" s="283" t="str">
        <f t="shared" si="0"/>
        <v>3D</v>
      </c>
      <c r="G5" s="284" t="str">
        <f t="shared" si="1"/>
        <v/>
      </c>
      <c r="H5" s="159" t="str">
        <f>IFERROR(VLOOKUP(D5,'1st Run'!$S$36:$U$58,3,FALSE),"")</f>
        <v/>
      </c>
      <c r="I5" s="198">
        <f>Youth!P16</f>
        <v>17.560000079999998</v>
      </c>
      <c r="J5" s="221" t="s">
        <v>59</v>
      </c>
      <c r="K5" s="285">
        <v>5</v>
      </c>
      <c r="L5" s="221">
        <v>4</v>
      </c>
    </row>
    <row r="6" spans="1:12" ht="15.75" customHeight="1">
      <c r="A6" s="279">
        <f t="array" ref="A6">IFERROR(IF(D6="","",INDEX('1st Run'!A:I,MATCH('Youth Results'!$E6,'1st Run'!I:I,0),1)),"")</f>
        <v>22</v>
      </c>
      <c r="B6" s="280" t="str">
        <f t="array" ref="B6">IFERROR(IF(D6="","",INDEX('1st Run'!A:I,MATCH('Youth Results'!$E6,'1st Run'!I:I,0),2)),"")</f>
        <v>VIVIAN JOHNSON (Y)</v>
      </c>
      <c r="C6" s="280" t="str">
        <f t="array" ref="C6">IFERROR(IF(D6="","",INDEX('1st Run'!A:I,MATCH('Youth Results'!$E6,'1st Run'!I:I,0),3)),"")</f>
        <v>MY COYOTE PLAYBOY</v>
      </c>
      <c r="D6" s="281">
        <f>IFERROR(IF(AND(SMALL('1st Run'!I:I,L6)&gt;1000,SMALL('1st Run'!I:I,L6)&lt;3000),"nt",IF(SMALL('1st Run'!I:I,L6)&gt;3000,"",SMALL('1st Run'!I:I,L6))),"")</f>
        <v>17.882000026</v>
      </c>
      <c r="E6" s="282">
        <f>IF(D6="nt",IFERROR(SMALL('1st Run'!I:I,L6),""),IF(D6&gt;3000,"",IFERROR(SMALL('1st Run'!I:I,L6),"")))</f>
        <v>17.882000026</v>
      </c>
      <c r="F6" s="283" t="str">
        <f t="shared" si="0"/>
        <v>3D</v>
      </c>
      <c r="G6" s="284" t="str">
        <f t="shared" si="1"/>
        <v/>
      </c>
      <c r="H6" s="159" t="str">
        <f>IFERROR(VLOOKUP(D6,'1st Run'!$S$36:$U$58,3,FALSE),"")</f>
        <v/>
      </c>
      <c r="I6" s="198">
        <f>Youth!P22</f>
        <v>18.591000021000003</v>
      </c>
      <c r="J6" s="221" t="s">
        <v>60</v>
      </c>
      <c r="K6" s="285"/>
      <c r="L6" s="221">
        <v>5</v>
      </c>
    </row>
    <row r="7" spans="1:12" ht="15.75" customHeight="1">
      <c r="A7" s="279">
        <f t="array" ref="A7">IFERROR(IF(D7="","",INDEX('1st Run'!A:I,MATCH('Youth Results'!$E7,'1st Run'!I:I,0),1)),"")</f>
        <v>44</v>
      </c>
      <c r="B7" s="280" t="str">
        <f t="array" ref="B7">IFERROR(IF(D7="","",INDEX('1st Run'!A:I,MATCH('Youth Results'!$E7,'1st Run'!I:I,0),2)),"")</f>
        <v>KAYCE BERGER (Y)</v>
      </c>
      <c r="C7" s="280" t="str">
        <f t="array" ref="C7">IFERROR(IF(D7="","",INDEX('1st Run'!A:I,MATCH('Youth Results'!$E7,'1st Run'!I:I,0),3)),"")</f>
        <v>WEBBS LUCKY SPIN</v>
      </c>
      <c r="D7" s="281">
        <f>IFERROR(IF(AND(SMALL('1st Run'!I:I,L7)&gt;1000,SMALL('1st Run'!I:I,L7)&lt;3000),"nt",IF(SMALL('1st Run'!I:I,L7)&gt;3000,"",SMALL('1st Run'!I:I,L7))),"")</f>
        <v>17.941000052</v>
      </c>
      <c r="E7" s="282">
        <f>IF(D7="nt",IFERROR(SMALL('1st Run'!I:I,L7),""),IF(D7&gt;3000,"",IFERROR(SMALL('1st Run'!I:I,L7),"")))</f>
        <v>17.941000052</v>
      </c>
      <c r="F7" s="283" t="str">
        <f t="shared" si="0"/>
        <v>3D</v>
      </c>
      <c r="G7" s="284" t="str">
        <f t="shared" si="1"/>
        <v/>
      </c>
      <c r="H7" s="159" t="str">
        <f>IFERROR(VLOOKUP(D7,'1st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>
        <f t="array" ref="A8">IFERROR(IF(D8="","",INDEX('1st Run'!A:I,MATCH('Youth Results'!$E8,'1st Run'!I:I,0),1)),"")</f>
        <v>18</v>
      </c>
      <c r="B8" s="280" t="str">
        <f t="array" ref="B8">IFERROR(IF(D8="","",INDEX('1st Run'!A:I,MATCH('Youth Results'!$E8,'1st Run'!I:I,0),2)),"")</f>
        <v>HATTY FEY (YO)</v>
      </c>
      <c r="C8" s="280" t="str">
        <f t="array" ref="C8">IFERROR(IF(D8="","",INDEX('1st Run'!A:I,MATCH('Youth Results'!$E8,'1st Run'!I:I,0),3)),"")</f>
        <v>MAUDE</v>
      </c>
      <c r="D8" s="281">
        <f>IFERROR(IF(AND(SMALL('1st Run'!I:I,L8)&gt;1000,SMALL('1st Run'!I:I,L8)&lt;3000),"nt",IF(SMALL('1st Run'!I:I,L8)&gt;3000,"",SMALL('1st Run'!I:I,L8))),"")</f>
        <v>18.591000021000003</v>
      </c>
      <c r="E8" s="282">
        <f>IF(D8="nt",IFERROR(SMALL('1st Run'!I:I,L8),""),IF(D8&gt;3000,"",IFERROR(SMALL('1st Run'!I:I,L8),"")))</f>
        <v>18.591000021000003</v>
      </c>
      <c r="F8" s="283" t="str">
        <f t="shared" si="0"/>
        <v>3D</v>
      </c>
      <c r="G8" s="284" t="str">
        <f t="shared" si="1"/>
        <v>4D</v>
      </c>
      <c r="H8" s="159" t="str">
        <f>IFERROR(VLOOKUP(D8,'1st Run'!$S$36:$U$58,3,FALSE),"")</f>
        <v>1st</v>
      </c>
      <c r="K8" s="285">
        <v>5</v>
      </c>
      <c r="L8" s="221">
        <v>7</v>
      </c>
    </row>
    <row r="9" spans="1:12" ht="15.75" customHeight="1">
      <c r="A9" s="279">
        <f t="array" ref="A9">IFERROR(IF(D9="","",INDEX('1st Run'!A:I,MATCH('Youth Results'!$E9,'1st Run'!I:I,0),1)),"")</f>
        <v>68</v>
      </c>
      <c r="B9" s="280" t="str">
        <f t="array" ref="B9">IFERROR(IF(D9="","",INDEX('1st Run'!A:I,MATCH('Youth Results'!$E9,'1st Run'!I:I,0),2)),"")</f>
        <v>TABITHA SANDERSON (YO)</v>
      </c>
      <c r="C9" s="280" t="str">
        <f t="array" ref="C9">IFERROR(IF(D9="","",INDEX('1st Run'!A:I,MATCH('Youth Results'!$E9,'1st Run'!I:I,0),3)),"")</f>
        <v>DOLLY</v>
      </c>
      <c r="D9" s="281">
        <f>IFERROR(IF(AND(SMALL('1st Run'!I:I,L9)&gt;1000,SMALL('1st Run'!I:I,L9)&lt;3000),"nt",IF(SMALL('1st Run'!I:I,L9)&gt;3000,"",SMALL('1st Run'!I:I,L9))),"")</f>
        <v>18.892000080999999</v>
      </c>
      <c r="E9" s="282">
        <f>IF(D9="nt",IFERROR(SMALL('1st Run'!I:I,L9),""),IF(D9&gt;3000,"",IFERROR(SMALL('1st Run'!I:I,L9),"")))</f>
        <v>18.892000080999999</v>
      </c>
      <c r="F9" s="283" t="str">
        <f t="shared" si="0"/>
        <v>3D</v>
      </c>
      <c r="G9" s="284" t="str">
        <f t="shared" si="1"/>
        <v/>
      </c>
      <c r="H9" s="159" t="str">
        <f>IFERROR(VLOOKUP(D9,'1st Run'!$S$36:$U$58,3,FALSE),"")</f>
        <v>2nd</v>
      </c>
      <c r="K9" s="285"/>
      <c r="L9" s="221">
        <v>8</v>
      </c>
    </row>
    <row r="10" spans="1:12" ht="15.75" customHeight="1">
      <c r="A10" s="279">
        <f t="array" ref="A10">IFERROR(IF(D10="","",INDEX('1st Run'!A:I,MATCH('Youth Results'!$E10,'1st Run'!I:I,0),1)),"")</f>
        <v>42</v>
      </c>
      <c r="B10" s="280" t="str">
        <f t="array" ref="B10">IFERROR(IF(D10="","",INDEX('1st Run'!A:I,MATCH('Youth Results'!$E10,'1st Run'!I:I,0),2)),"")</f>
        <v>ANDREA HANSEN (YO)</v>
      </c>
      <c r="C10" s="280" t="str">
        <f t="array" ref="C10">IFERROR(IF(D10="","",INDEX('1st Run'!A:I,MATCH('Youth Results'!$E10,'1st Run'!I:I,0),3)),"")</f>
        <v>BUCKLEY</v>
      </c>
      <c r="D10" s="281">
        <f>IFERROR(IF(AND(SMALL('1st Run'!I:I,L10)&gt;1000,SMALL('1st Run'!I:I,L10)&lt;3000),"nt",IF(SMALL('1st Run'!I:I,L10)&gt;3000,"",SMALL('1st Run'!I:I,L10))),"")</f>
        <v>22.155000050000002</v>
      </c>
      <c r="E10" s="282">
        <f>IF(D10="nt",IFERROR(SMALL('1st Run'!I:I,L10),""),IF(D10&gt;3000,"",IFERROR(SMALL('1st Run'!I:I,L10),"")))</f>
        <v>22.155000050000002</v>
      </c>
      <c r="F10" s="283" t="str">
        <f t="shared" si="0"/>
        <v>3D</v>
      </c>
      <c r="G10" s="284" t="str">
        <f t="shared" si="1"/>
        <v/>
      </c>
      <c r="H10" s="159" t="str">
        <f>IFERROR(VLOOKUP(D10,'1st Run'!$S$36:$U$58,3,FALSE),"")</f>
        <v/>
      </c>
      <c r="K10" s="285"/>
      <c r="L10" s="221">
        <v>9</v>
      </c>
    </row>
    <row r="11" spans="1:12" ht="15.75" customHeight="1">
      <c r="A11" s="279">
        <f t="array" ref="A11">IFERROR(IF(D11="","",INDEX('1st Run'!A:I,MATCH('Youth Results'!$E11,'1st Run'!I:I,0),1)),"")</f>
        <v>13</v>
      </c>
      <c r="B11" s="280" t="str">
        <f t="array" ref="B11">IFERROR(IF(D11="","",INDEX('1st Run'!A:I,MATCH('Youth Results'!$E11,'1st Run'!I:I,0),2)),"")</f>
        <v>VADA ALBRECHT (YO)</v>
      </c>
      <c r="C11" s="280" t="str">
        <f t="array" ref="C11">IFERROR(IF(D11="","",INDEX('1st Run'!A:I,MATCH('Youth Results'!$E11,'1st Run'!I:I,0),3)),"")</f>
        <v>COCO</v>
      </c>
      <c r="D11" s="281">
        <f>IFERROR(IF(AND(SMALL('1st Run'!I:I,L11)&gt;1000,SMALL('1st Run'!I:I,L11)&lt;3000),"nt",IF(SMALL('1st Run'!I:I,L11)&gt;3000,"",SMALL('1st Run'!I:I,L11))),"")</f>
        <v>24.697000015</v>
      </c>
      <c r="E11" s="282">
        <f>IF(D11="nt",IFERROR(SMALL('1st Run'!I:I,L11),""),IF(D11&gt;3000,"",IFERROR(SMALL('1st Run'!I:I,L11),"")))</f>
        <v>24.697000015</v>
      </c>
      <c r="F11" s="283" t="str">
        <f t="shared" si="0"/>
        <v>3D</v>
      </c>
      <c r="G11" s="284" t="str">
        <f t="shared" si="1"/>
        <v/>
      </c>
      <c r="H11" s="159" t="str">
        <f>IFERROR(VLOOKUP(D11,'1st Run'!$S$36:$U$58,3,FALSE),"")</f>
        <v/>
      </c>
      <c r="K11" s="285"/>
      <c r="L11" s="221">
        <v>10</v>
      </c>
    </row>
    <row r="12" spans="1:12" ht="15.75" customHeight="1">
      <c r="A12" s="279">
        <f t="array" ref="A12">IFERROR(IF(D12="","",INDEX('1st Run'!A:I,MATCH('Youth Results'!$E12,'1st Run'!I:I,0),1)),"")</f>
        <v>4</v>
      </c>
      <c r="B12" s="280" t="str">
        <f t="array" ref="B12">IFERROR(IF(D12="","",INDEX('1st Run'!A:I,MATCH('Youth Results'!$E12,'1st Run'!I:I,0),2)),"")</f>
        <v>KAILEE BERGER (Y)</v>
      </c>
      <c r="C12" s="280" t="str">
        <f t="array" ref="C12">IFERROR(IF(D12="","",INDEX('1st Run'!A:I,MATCH('Youth Results'!$E12,'1st Run'!I:I,0),3)),"")</f>
        <v>EYES HEADEN TO VEGAS</v>
      </c>
      <c r="D12" s="281">
        <f>IFERROR(IF(AND(SMALL('1st Run'!I:I,L12)&gt;1000,SMALL('1st Run'!I:I,L12)&lt;3000),"nt",IF(SMALL('1st Run'!I:I,L12)&gt;3000,"",SMALL('1st Run'!I:I,L12))),"")</f>
        <v>916.35200000399993</v>
      </c>
      <c r="E12" s="282">
        <f>IF(D12="nt",IFERROR(SMALL('1st Run'!I:I,L12),""),IF(D12&gt;3000,"",IFERROR(SMALL('1st Run'!I:I,L12),"")))</f>
        <v>916.35200000399993</v>
      </c>
      <c r="F12" s="283" t="str">
        <f t="shared" si="0"/>
        <v>3D</v>
      </c>
      <c r="G12" s="284" t="str">
        <f t="shared" si="1"/>
        <v/>
      </c>
      <c r="H12" s="159" t="str">
        <f>IFERROR(VLOOKUP(D12,'1st Run'!$S$36:$U$58,3,FALSE),"")</f>
        <v/>
      </c>
      <c r="K12" s="285" t="s">
        <v>100</v>
      </c>
      <c r="L12" s="221">
        <v>11</v>
      </c>
    </row>
    <row r="13" spans="1:12" ht="15.75" customHeight="1">
      <c r="A13" s="279">
        <f t="array" ref="A13">IFERROR(IF(D13="","",INDEX('1st Run'!A:I,MATCH('Youth Results'!$E13,'1st Run'!I:I,0),1)),"")</f>
        <v>23</v>
      </c>
      <c r="B13" s="280" t="str">
        <f t="array" ref="B13">IFERROR(IF(D13="","",INDEX('1st Run'!A:I,MATCH('Youth Results'!$E13,'1st Run'!I:I,0),2)),"")</f>
        <v>SOFIA LATINI (Y)</v>
      </c>
      <c r="C13" s="280" t="str">
        <f t="array" ref="C13">IFERROR(IF(D13="","",INDEX('1st Run'!A:I,MATCH('Youth Results'!$E13,'1st Run'!I:I,0),3)),"")</f>
        <v>HONEY</v>
      </c>
      <c r="D13" s="281">
        <f>IFERROR(IF(AND(SMALL('1st Run'!I:I,L13)&gt;1000,SMALL('1st Run'!I:I,L13)&lt;3000),"nt",IF(SMALL('1st Run'!I:I,L13)&gt;3000,"",SMALL('1st Run'!I:I,L13))),"")</f>
        <v>916.61500002700006</v>
      </c>
      <c r="E13" s="282">
        <f>IF(D13="nt",IFERROR(SMALL('1st Run'!I:I,L13),""),IF(D13&gt;3000,"",IFERROR(SMALL('1st Run'!I:I,L13),"")))</f>
        <v>916.61500002700006</v>
      </c>
      <c r="F13" s="283" t="str">
        <f t="shared" si="0"/>
        <v>3D</v>
      </c>
      <c r="G13" s="284" t="str">
        <f t="shared" si="1"/>
        <v/>
      </c>
      <c r="H13" s="159" t="str">
        <f>IFERROR(VLOOKUP(D13,'1st Run'!$S$36:$U$58,3,FALSE),"")</f>
        <v/>
      </c>
      <c r="K13" s="285" t="s">
        <v>100</v>
      </c>
      <c r="L13" s="221">
        <v>12</v>
      </c>
    </row>
    <row r="14" spans="1:12" ht="15.75" customHeight="1">
      <c r="A14" s="279">
        <f t="array" ref="A14">IFERROR(IF(D14="","",INDEX('1st Run'!A:I,MATCH('Youth Results'!$E14,'1st Run'!I:I,0),1)),"")</f>
        <v>59</v>
      </c>
      <c r="B14" s="280" t="str">
        <f t="array" ref="B14">IFERROR(IF(D14="","",INDEX('1st Run'!A:I,MATCH('Youth Results'!$E14,'1st Run'!I:I,0),2)),"")</f>
        <v>MAKAYLA CROSS (Y)</v>
      </c>
      <c r="C14" s="280" t="str">
        <f t="array" ref="C14">IFERROR(IF(D14="","",INDEX('1st Run'!A:I,MATCH('Youth Results'!$E14,'1st Run'!I:I,0),3)),"")</f>
        <v>RIO</v>
      </c>
      <c r="D14" s="281">
        <f>IFERROR(IF(AND(SMALL('1st Run'!I:I,L14)&gt;1000,SMALL('1st Run'!I:I,L14)&lt;3000),"nt",IF(SMALL('1st Run'!I:I,L14)&gt;3000,"",SMALL('1st Run'!I:I,L14))),"")</f>
        <v>916.81400007000002</v>
      </c>
      <c r="E14" s="282">
        <f>IF(D14="nt",IFERROR(SMALL('1st Run'!I:I,L14),""),IF(D14&gt;3000,"",IFERROR(SMALL('1st Run'!I:I,L14),"")))</f>
        <v>916.81400007000002</v>
      </c>
      <c r="F14" s="283" t="str">
        <f t="shared" si="0"/>
        <v>3D</v>
      </c>
      <c r="G14" s="284" t="str">
        <f t="shared" si="1"/>
        <v/>
      </c>
      <c r="H14" s="159" t="str">
        <f>IFERROR(VLOOKUP(D14,'1st Run'!$S$36:$U$58,3,FALSE),"")</f>
        <v/>
      </c>
      <c r="K14" s="285" t="s">
        <v>100</v>
      </c>
      <c r="L14" s="221">
        <v>13</v>
      </c>
    </row>
    <row r="15" spans="1:12" ht="15.75" customHeight="1">
      <c r="A15" s="279">
        <f t="array" ref="A15">IFERROR(IF(D15="","",INDEX('1st Run'!A:I,MATCH('Youth Results'!$E15,'1st Run'!I:I,0),1)),"")</f>
        <v>32</v>
      </c>
      <c r="B15" s="280" t="str">
        <f t="array" ref="B15">IFERROR(IF(D15="","",INDEX('1st Run'!A:I,MATCH('Youth Results'!$E15,'1st Run'!I:I,0),2)),"")</f>
        <v>LYVIA BRASKAMP (Y)</v>
      </c>
      <c r="C15" s="280" t="str">
        <f t="array" ref="C15">IFERROR(IF(D15="","",INDEX('1st Run'!A:I,MATCH('Youth Results'!$E15,'1st Run'!I:I,0),3)),"")</f>
        <v>FIREFLY</v>
      </c>
      <c r="D15" s="281">
        <f>IFERROR(IF(AND(SMALL('1st Run'!I:I,L15)&gt;1000,SMALL('1st Run'!I:I,L15)&lt;3000),"nt",IF(SMALL('1st Run'!I:I,L15)&gt;3000,"",SMALL('1st Run'!I:I,L15))),"")</f>
        <v>999.99900003800008</v>
      </c>
      <c r="E15" s="282">
        <f>IF(D15="nt",IFERROR(SMALL('1st Run'!I:I,L15),""),IF(D15&gt;3000,"",IFERROR(SMALL('1st Run'!I:I,L15),"")))</f>
        <v>999.99900003800008</v>
      </c>
      <c r="F15" s="283" t="str">
        <f t="shared" si="0"/>
        <v>3D</v>
      </c>
      <c r="G15" s="284" t="str">
        <f t="shared" si="1"/>
        <v/>
      </c>
      <c r="H15" s="159" t="str">
        <f>IFERROR(VLOOKUP(D15,'1st Run'!$S$36:$U$58,3,FALSE),"")</f>
        <v/>
      </c>
      <c r="K15" s="285" t="s">
        <v>100</v>
      </c>
      <c r="L15" s="221">
        <v>14</v>
      </c>
    </row>
    <row r="16" spans="1:12" ht="15.75" customHeight="1">
      <c r="A16" s="279">
        <f t="array" ref="A16">IFERROR(IF(D16="","",INDEX('1st Run'!A:I,MATCH('Youth Results'!$E16,'1st Run'!I:I,0),1)),"")</f>
        <v>39</v>
      </c>
      <c r="B16" s="280" t="str">
        <f t="array" ref="B16">IFERROR(IF(D16="","",INDEX('1st Run'!A:I,MATCH('Youth Results'!$E16,'1st Run'!I:I,0),2)),"")</f>
        <v>GATLIN WIENK (YO)</v>
      </c>
      <c r="C16" s="280" t="str">
        <f t="array" ref="C16">IFERROR(IF(D16="","",INDEX('1st Run'!A:I,MATCH('Youth Results'!$E16,'1st Run'!I:I,0),3)),"")</f>
        <v>MEMPHIS</v>
      </c>
      <c r="D16" s="281">
        <f>IFERROR(IF(AND(SMALL('1st Run'!I:I,L16)&gt;1000,SMALL('1st Run'!I:I,L16)&lt;3000),"nt",IF(SMALL('1st Run'!I:I,L16)&gt;3000,"",SMALL('1st Run'!I:I,L16))),"")</f>
        <v>999.99900004599999</v>
      </c>
      <c r="E16" s="282">
        <f>IF(D16="nt",IFERROR(SMALL('1st Run'!I:I,L16),""),IF(D16&gt;3000,"",IFERROR(SMALL('1st Run'!I:I,L16),"")))</f>
        <v>999.99900004599999</v>
      </c>
      <c r="F16" s="283" t="str">
        <f t="shared" si="0"/>
        <v>3D</v>
      </c>
      <c r="G16" s="284" t="str">
        <f t="shared" si="1"/>
        <v/>
      </c>
      <c r="H16" s="159" t="str">
        <f>IFERROR(VLOOKUP(D16,'1st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IFERROR(IF(D17="","",INDEX('1st Run'!A:I,MATCH('Youth Results'!$E17,'1st Run'!I:I,0),1)),"")</f>
        <v/>
      </c>
      <c r="B17" s="280" t="str">
        <f t="array" ref="B17">IFERROR(IF(D17="","",INDEX('1st Run'!A:I,MATCH('Youth Results'!$E17,'1st Run'!I:I,0),2)),"")</f>
        <v/>
      </c>
      <c r="C17" s="280" t="str">
        <f t="array" ref="C17">IFERROR(IF(D17="","",INDEX('1st Run'!A:I,MATCH('Youth Results'!$E17,'1st Run'!I:I,0),3)),"")</f>
        <v/>
      </c>
      <c r="D17" s="281" t="str">
        <f>IFERROR(IF(AND(SMALL('1st Run'!I:I,L17)&gt;1000,SMALL('1st Run'!I:I,L17)&lt;3000),"nt",IF(SMALL('1st Run'!I:I,L17)&gt;3000,"",SMALL('1st Run'!I:I,L17))),"")</f>
        <v/>
      </c>
      <c r="E17" s="282" t="str">
        <f>IF(D17="nt",IFERROR(SMALL('1st Run'!I:I,L17),""),IF(D17&gt;3000,"",IFERROR(SMALL('1st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IFERROR(VLOOKUP(D17,'1st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IFERROR(IF(D18="","",INDEX('1st Run'!A:I,MATCH('Youth Results'!$E18,'1st Run'!I:I,0),1)),"")</f>
        <v/>
      </c>
      <c r="B18" s="280" t="str">
        <f t="array" ref="B18">IFERROR(IF(D18="","",INDEX('1st Run'!A:I,MATCH('Youth Results'!$E18,'1st Run'!I:I,0),2)),"")</f>
        <v/>
      </c>
      <c r="C18" s="280" t="str">
        <f t="array" ref="C18">IFERROR(IF(D18="","",INDEX('1st Run'!A:I,MATCH('Youth Results'!$E18,'1st Run'!I:I,0),3)),"")</f>
        <v/>
      </c>
      <c r="D18" s="281" t="str">
        <f>IFERROR(IF(AND(SMALL('1st Run'!I:I,L18)&gt;1000,SMALL('1st Run'!I:I,L18)&lt;3000),"nt",IF(SMALL('1st Run'!I:I,L18)&gt;3000,"",SMALL('1st Run'!I:I,L18))),"")</f>
        <v/>
      </c>
      <c r="E18" s="282" t="str">
        <f>IF(D18="nt",IFERROR(SMALL('1st Run'!I:I,L18),""),IF(D18&gt;3000,"",IFERROR(SMALL('1st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IFERROR(VLOOKUP(D18,'1st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IFERROR(IF(D19="","",INDEX('1st Run'!A:I,MATCH('Youth Results'!$E19,'1st Run'!I:I,0),1)),"")</f>
        <v/>
      </c>
      <c r="B19" s="280" t="str">
        <f t="array" ref="B19">IFERROR(IF(D19="","",INDEX('1st Run'!A:I,MATCH('Youth Results'!$E19,'1st Run'!I:I,0),2)),"")</f>
        <v/>
      </c>
      <c r="C19" s="280" t="str">
        <f t="array" ref="C19">IFERROR(IF(D19="","",INDEX('1st Run'!A:I,MATCH('Youth Results'!$E19,'1st Run'!I:I,0),3)),"")</f>
        <v/>
      </c>
      <c r="D19" s="281" t="str">
        <f>IFERROR(IF(AND(SMALL('1st Run'!I:I,L19)&gt;1000,SMALL('1st Run'!I:I,L19)&lt;3000),"nt",IF(SMALL('1st Run'!I:I,L19)&gt;3000,"",SMALL('1st Run'!I:I,L19))),"")</f>
        <v/>
      </c>
      <c r="E19" s="282" t="str">
        <f>IF(D19="nt",IFERROR(SMALL('1st Run'!I:I,L19),""),IF(D19&gt;3000,"",IFERROR(SMALL('1st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IFERROR(VLOOKUP(D19,'1st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IFERROR(IF(D20="","",INDEX('1st Run'!A:I,MATCH('Youth Results'!$E20,'1st Run'!I:I,0),1)),"")</f>
        <v/>
      </c>
      <c r="B20" s="280" t="str">
        <f t="array" ref="B20">IFERROR(IF(D20="","",INDEX('1st Run'!A:I,MATCH('Youth Results'!$E20,'1st Run'!I:I,0),2)),"")</f>
        <v/>
      </c>
      <c r="C20" s="280" t="str">
        <f t="array" ref="C20">IFERROR(IF(D20="","",INDEX('1st Run'!A:I,MATCH('Youth Results'!$E20,'1st Run'!I:I,0),3)),"")</f>
        <v/>
      </c>
      <c r="D20" s="281" t="str">
        <f>IFERROR(IF(AND(SMALL('1st Run'!I:I,L20)&gt;1000,SMALL('1st Run'!I:I,L20)&lt;3000),"nt",IF(SMALL('1st Run'!I:I,L20)&gt;3000,"",SMALL('1st Run'!I:I,L20))),"")</f>
        <v/>
      </c>
      <c r="E20" s="282" t="str">
        <f>IF(D20="nt",IFERROR(SMALL('1st Run'!I:I,L20),""),IF(D20&gt;3000,"",IFERROR(SMALL('1st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IFERROR(VLOOKUP(D20,'1st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IFERROR(IF(D21="","",INDEX('1st Run'!A:I,MATCH('Youth Results'!$E21,'1st Run'!I:I,0),1)),"")</f>
        <v/>
      </c>
      <c r="B21" s="280" t="str">
        <f t="array" ref="B21">IFERROR(IF(D21="","",INDEX('1st Run'!A:I,MATCH('Youth Results'!$E21,'1st Run'!I:I,0),2)),"")</f>
        <v/>
      </c>
      <c r="C21" s="280" t="str">
        <f t="array" ref="C21">IFERROR(IF(D21="","",INDEX('1st Run'!A:I,MATCH('Youth Results'!$E21,'1st Run'!I:I,0),3)),"")</f>
        <v/>
      </c>
      <c r="D21" s="281" t="str">
        <f>IFERROR(IF(AND(SMALL('1st Run'!I:I,L21)&gt;1000,SMALL('1st Run'!I:I,L21)&lt;3000),"nt",IF(SMALL('1st Run'!I:I,L21)&gt;3000,"",SMALL('1st Run'!I:I,L21))),"")</f>
        <v/>
      </c>
      <c r="E21" s="282" t="str">
        <f>IF(D21="nt",IFERROR(SMALL('1st Run'!I:I,L21),""),IF(D21&gt;3000,"",IFERROR(SMALL('1st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IFERROR(VLOOKUP(D21,'1st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IFERROR(IF(D22="","",INDEX('1st Run'!A:I,MATCH('Youth Results'!$E22,'1st Run'!I:I,0),1)),"")</f>
        <v/>
      </c>
      <c r="B22" s="280" t="str">
        <f t="array" ref="B22">IFERROR(IF(D22="","",INDEX('1st Run'!A:I,MATCH('Youth Results'!$E22,'1st Run'!I:I,0),2)),"")</f>
        <v/>
      </c>
      <c r="C22" s="280" t="str">
        <f t="array" ref="C22">IFERROR(IF(D22="","",INDEX('1st Run'!A:I,MATCH('Youth Results'!$E22,'1st Run'!I:I,0),3)),"")</f>
        <v/>
      </c>
      <c r="D22" s="281" t="str">
        <f>IFERROR(IF(AND(SMALL('1st Run'!I:I,L22)&gt;1000,SMALL('1st Run'!I:I,L22)&lt;3000),"nt",IF(SMALL('1st Run'!I:I,L22)&gt;3000,"",SMALL('1st Run'!I:I,L22))),"")</f>
        <v/>
      </c>
      <c r="E22" s="282" t="str">
        <f>IF(D22="nt",IFERROR(SMALL('1st Run'!I:I,L22),""),IF(D22&gt;3000,"",IFERROR(SMALL('1st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IFERROR(VLOOKUP(D22,'1st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IFERROR(IF(D23="","",INDEX('1st Run'!A:I,MATCH('Youth Results'!$E23,'1st Run'!I:I,0),1)),"")</f>
        <v/>
      </c>
      <c r="B23" s="280" t="str">
        <f t="array" ref="B23">IFERROR(IF(D23="","",INDEX('1st Run'!A:I,MATCH('Youth Results'!$E23,'1st Run'!I:I,0),2)),"")</f>
        <v/>
      </c>
      <c r="C23" s="280" t="str">
        <f t="array" ref="C23">IFERROR(IF(D23="","",INDEX('1st Run'!A:I,MATCH('Youth Results'!$E23,'1st Run'!I:I,0),3)),"")</f>
        <v/>
      </c>
      <c r="D23" s="281" t="str">
        <f>IFERROR(IF(AND(SMALL('1st Run'!I:I,L23)&gt;1000,SMALL('1st Run'!I:I,L23)&lt;3000),"nt",IF(SMALL('1st Run'!I:I,L23)&gt;3000,"",SMALL('1st Run'!I:I,L23))),"")</f>
        <v/>
      </c>
      <c r="E23" s="282" t="str">
        <f>IF(D23="nt",IFERROR(SMALL('1st Run'!I:I,L23),""),IF(D23&gt;3000,"",IFERROR(SMALL('1st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IFERROR(VLOOKUP(D23,'1st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IFERROR(IF(D24="","",INDEX('1st Run'!A:I,MATCH('Youth Results'!$E24,'1st Run'!I:I,0),1)),"")</f>
        <v/>
      </c>
      <c r="B24" s="280" t="str">
        <f t="array" ref="B24">IFERROR(IF(D24="","",INDEX('1st Run'!A:I,MATCH('Youth Results'!$E24,'1st Run'!I:I,0),2)),"")</f>
        <v/>
      </c>
      <c r="C24" s="280" t="str">
        <f t="array" ref="C24">IFERROR(IF(D24="","",INDEX('1st Run'!A:I,MATCH('Youth Results'!$E24,'1st Run'!I:I,0),3)),"")</f>
        <v/>
      </c>
      <c r="D24" s="281" t="str">
        <f>IFERROR(IF(AND(SMALL('1st Run'!I:I,L24)&gt;1000,SMALL('1st Run'!I:I,L24)&lt;3000),"nt",IF(SMALL('1st Run'!I:I,L24)&gt;3000,"",SMALL('1st Run'!I:I,L24))),"")</f>
        <v/>
      </c>
      <c r="E24" s="282" t="str">
        <f>IF(D24="nt",IFERROR(SMALL('1st Run'!I:I,L24),""),IF(D24&gt;3000,"",IFERROR(SMALL('1st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IFERROR(VLOOKUP(D24,'1st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IFERROR(IF(D25="","",INDEX('1st Run'!A:I,MATCH('Youth Results'!$E25,'1st Run'!I:I,0),1)),"")</f>
        <v/>
      </c>
      <c r="B25" s="280" t="str">
        <f t="array" ref="B25">IFERROR(IF(D25="","",INDEX('1st Run'!A:I,MATCH('Youth Results'!$E25,'1st Run'!I:I,0),2)),"")</f>
        <v/>
      </c>
      <c r="C25" s="280" t="str">
        <f t="array" ref="C25">IFERROR(IF(D25="","",INDEX('1st Run'!A:I,MATCH('Youth Results'!$E25,'1st Run'!I:I,0),3)),"")</f>
        <v/>
      </c>
      <c r="D25" s="281" t="str">
        <f>IFERROR(IF(AND(SMALL('1st Run'!I:I,L25)&gt;1000,SMALL('1st Run'!I:I,L25)&lt;3000),"nt",IF(SMALL('1st Run'!I:I,L25)&gt;3000,"",SMALL('1st Run'!I:I,L25))),"")</f>
        <v/>
      </c>
      <c r="E25" s="282" t="str">
        <f>IF(D25="nt",IFERROR(SMALL('1st Run'!I:I,L25),""),IF(D25&gt;3000,"",IFERROR(SMALL('1st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IFERROR(VLOOKUP(D25,'1st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IFERROR(IF(D26="","",INDEX('1st Run'!A:I,MATCH('Youth Results'!$E26,'1st Run'!I:I,0),1)),"")</f>
        <v/>
      </c>
      <c r="B26" s="280" t="str">
        <f t="array" ref="B26">IFERROR(IF(D26="","",INDEX('1st Run'!A:I,MATCH('Youth Results'!$E26,'1st Run'!I:I,0),2)),"")</f>
        <v/>
      </c>
      <c r="C26" s="280" t="str">
        <f t="array" ref="C26">IFERROR(IF(D26="","",INDEX('1st Run'!A:I,MATCH('Youth Results'!$E26,'1st Run'!I:I,0),3)),"")</f>
        <v/>
      </c>
      <c r="D26" s="281" t="str">
        <f>IFERROR(IF(AND(SMALL('1st Run'!I:I,L26)&gt;1000,SMALL('1st Run'!I:I,L26)&lt;3000),"nt",IF(SMALL('1st Run'!I:I,L26)&gt;3000,"",SMALL('1st Run'!I:I,L26))),"")</f>
        <v/>
      </c>
      <c r="E26" s="282" t="str">
        <f>IF(D26="nt",IFERROR(SMALL('1st Run'!I:I,L26),""),IF(D26&gt;3000,"",IFERROR(SMALL('1st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IFERROR(VLOOKUP(D26,'1st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IFERROR(IF(D27="","",INDEX('1st Run'!A:I,MATCH('Youth Results'!$E27,'1st Run'!I:I,0),1)),"")</f>
        <v/>
      </c>
      <c r="B27" s="280" t="str">
        <f t="array" ref="B27">IFERROR(IF(D27="","",INDEX('1st Run'!A:I,MATCH('Youth Results'!$E27,'1st Run'!I:I,0),2)),"")</f>
        <v/>
      </c>
      <c r="C27" s="280" t="str">
        <f t="array" ref="C27">IFERROR(IF(D27="","",INDEX('1st Run'!A:I,MATCH('Youth Results'!$E27,'1st Run'!I:I,0),3)),"")</f>
        <v/>
      </c>
      <c r="D27" s="281" t="str">
        <f>IFERROR(IF(AND(SMALL('1st Run'!I:I,L27)&gt;1000,SMALL('1st Run'!I:I,L27)&lt;3000),"nt",IF(SMALL('1st Run'!I:I,L27)&gt;3000,"",SMALL('1st Run'!I:I,L27))),"")</f>
        <v/>
      </c>
      <c r="E27" s="282" t="str">
        <f>IF(D27="nt",IFERROR(SMALL('1st Run'!I:I,L27),""),IF(D27&gt;3000,"",IFERROR(SMALL('1st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IFERROR(VLOOKUP(D27,'1st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IFERROR(IF(D28="","",INDEX('1st Run'!A:I,MATCH('Youth Results'!$E28,'1st Run'!I:I,0),1)),"")</f>
        <v/>
      </c>
      <c r="B28" s="280" t="str">
        <f t="array" ref="B28">IFERROR(IF(D28="","",INDEX('1st Run'!A:I,MATCH('Youth Results'!$E28,'1st Run'!I:I,0),2)),"")</f>
        <v/>
      </c>
      <c r="C28" s="280" t="str">
        <f t="array" ref="C28">IFERROR(IF(D28="","",INDEX('1st Run'!A:I,MATCH('Youth Results'!$E28,'1st Run'!I:I,0),3)),"")</f>
        <v/>
      </c>
      <c r="D28" s="281" t="str">
        <f>IFERROR(IF(AND(SMALL('1st Run'!I:I,L28)&gt;1000,SMALL('1st Run'!I:I,L28)&lt;3000),"nt",IF(SMALL('1st Run'!I:I,L28)&gt;3000,"",SMALL('1st Run'!I:I,L28))),"")</f>
        <v/>
      </c>
      <c r="E28" s="282" t="str">
        <f>IF(D28="nt",IFERROR(SMALL('1st Run'!I:I,L28),""),IF(D28&gt;3000,"",IFERROR(SMALL('1st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IFERROR(VLOOKUP(D28,'1st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IFERROR(IF(D29="","",INDEX('1st Run'!A:I,MATCH('Youth Results'!$E29,'1st Run'!I:I,0),1)),"")</f>
        <v/>
      </c>
      <c r="B29" s="280" t="str">
        <f t="array" ref="B29">IFERROR(IF(D29="","",INDEX('1st Run'!A:I,MATCH('Youth Results'!$E29,'1st Run'!I:I,0),2)),"")</f>
        <v/>
      </c>
      <c r="C29" s="280" t="str">
        <f t="array" ref="C29">IFERROR(IF(D29="","",INDEX('1st Run'!A:I,MATCH('Youth Results'!$E29,'1st Run'!I:I,0),3)),"")</f>
        <v/>
      </c>
      <c r="D29" s="281" t="str">
        <f>IFERROR(IF(AND(SMALL('1st Run'!I:I,L29)&gt;1000,SMALL('1st Run'!I:I,L29)&lt;3000),"nt",IF(SMALL('1st Run'!I:I,L29)&gt;3000,"",SMALL('1st Run'!I:I,L29))),"")</f>
        <v/>
      </c>
      <c r="E29" s="282" t="str">
        <f>IF(D29="nt",IFERROR(SMALL('1st Run'!I:I,L29),""),IF(D29&gt;3000,"",IFERROR(SMALL('1st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IFERROR(VLOOKUP(D29,'1st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IFERROR(IF(D30="","",INDEX('1st Run'!A:I,MATCH('Youth Results'!$E30,'1st Run'!I:I,0),1)),"")</f>
        <v/>
      </c>
      <c r="B30" s="280" t="str">
        <f t="array" ref="B30">IFERROR(IF(D30="","",INDEX('1st Run'!A:I,MATCH('Youth Results'!$E30,'1st Run'!I:I,0),2)),"")</f>
        <v/>
      </c>
      <c r="C30" s="280" t="str">
        <f t="array" ref="C30">IFERROR(IF(D30="","",INDEX('1st Run'!A:I,MATCH('Youth Results'!$E30,'1st Run'!I:I,0),3)),"")</f>
        <v/>
      </c>
      <c r="D30" s="281" t="str">
        <f>IFERROR(IF(AND(SMALL('1st Run'!I:I,L30)&gt;1000,SMALL('1st Run'!I:I,L30)&lt;3000),"nt",IF(SMALL('1st Run'!I:I,L30)&gt;3000,"",SMALL('1st Run'!I:I,L30))),"")</f>
        <v/>
      </c>
      <c r="E30" s="282" t="str">
        <f>IF(D30="nt",IFERROR(SMALL('1st Run'!I:I,L30),""),IF(D30&gt;3000,"",IFERROR(SMALL('1st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IFERROR(VLOOKUP(D30,'1st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IFERROR(IF(D31="","",INDEX('1st Run'!A:I,MATCH('Youth Results'!$E31,'1st Run'!I:I,0),1)),"")</f>
        <v/>
      </c>
      <c r="B31" s="280" t="str">
        <f t="array" ref="B31">IFERROR(IF(D31="","",INDEX('1st Run'!A:I,MATCH('Youth Results'!$E31,'1st Run'!I:I,0),2)),"")</f>
        <v/>
      </c>
      <c r="C31" s="280" t="str">
        <f t="array" ref="C31">IFERROR(IF(D31="","",INDEX('1st Run'!A:I,MATCH('Youth Results'!$E31,'1st Run'!I:I,0),3)),"")</f>
        <v/>
      </c>
      <c r="D31" s="281" t="str">
        <f>IFERROR(IF(AND(SMALL('1st Run'!I:I,L31)&gt;1000,SMALL('1st Run'!I:I,L31)&lt;3000),"nt",IF(SMALL('1st Run'!I:I,L31)&gt;3000,"",SMALL('1st Run'!I:I,L31))),"")</f>
        <v/>
      </c>
      <c r="E31" s="282" t="str">
        <f>IF(D31="nt",IFERROR(SMALL('1st Run'!I:I,L31),""),IF(D31&gt;3000,"",IFERROR(SMALL('1st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IFERROR(VLOOKUP(D31,'1st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IFERROR(IF(D32="","",INDEX('1st Run'!A:I,MATCH('Youth Results'!$E32,'1st Run'!I:I,0),1)),"")</f>
        <v/>
      </c>
      <c r="B32" s="280" t="str">
        <f t="array" ref="B32">IFERROR(IF(D32="","",INDEX('1st Run'!A:I,MATCH('Youth Results'!$E32,'1st Run'!I:I,0),2)),"")</f>
        <v/>
      </c>
      <c r="C32" s="280" t="str">
        <f t="array" ref="C32">IFERROR(IF(D32="","",INDEX('1st Run'!A:I,MATCH('Youth Results'!$E32,'1st Run'!I:I,0),3)),"")</f>
        <v/>
      </c>
      <c r="D32" s="281" t="str">
        <f>IFERROR(IF(AND(SMALL('1st Run'!I:I,L32)&gt;1000,SMALL('1st Run'!I:I,L32)&lt;3000),"nt",IF(SMALL('1st Run'!I:I,L32)&gt;3000,"",SMALL('1st Run'!I:I,L32))),"")</f>
        <v/>
      </c>
      <c r="E32" s="282" t="str">
        <f>IF(D32="nt",IFERROR(SMALL('1st Run'!I:I,L32),""),IF(D32&gt;3000,"",IFERROR(SMALL('1st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IFERROR(VLOOKUP(D32,'1st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IFERROR(IF(D33="","",INDEX('1st Run'!A:I,MATCH('Youth Results'!$E33,'1st Run'!I:I,0),1)),"")</f>
        <v/>
      </c>
      <c r="B33" s="280" t="str">
        <f t="array" ref="B33">IFERROR(IF(D33="","",INDEX('1st Run'!A:I,MATCH('Youth Results'!$E33,'1st Run'!I:I,0),2)),"")</f>
        <v/>
      </c>
      <c r="C33" s="280" t="str">
        <f t="array" ref="C33">IFERROR(IF(D33="","",INDEX('1st Run'!A:I,MATCH('Youth Results'!$E33,'1st Run'!I:I,0),3)),"")</f>
        <v/>
      </c>
      <c r="D33" s="281" t="str">
        <f>IFERROR(IF(AND(SMALL('1st Run'!I:I,L33)&gt;1000,SMALL('1st Run'!I:I,L33)&lt;3000),"nt",IF(SMALL('1st Run'!I:I,L33)&gt;3000,"",SMALL('1st Run'!I:I,L33))),"")</f>
        <v/>
      </c>
      <c r="E33" s="282" t="str">
        <f>IF(D33="nt",IFERROR(SMALL('1st Run'!I:I,L33),""),IF(D33&gt;3000,"",IFERROR(SMALL('1st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IFERROR(VLOOKUP(D33,'1st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IFERROR(IF(D34="","",INDEX('1st Run'!A:I,MATCH('Youth Results'!$E34,'1st Run'!I:I,0),1)),"")</f>
        <v/>
      </c>
      <c r="B34" s="280" t="str">
        <f t="array" ref="B34">IFERROR(IF(D34="","",INDEX('1st Run'!A:I,MATCH('Youth Results'!$E34,'1st Run'!I:I,0),2)),"")</f>
        <v/>
      </c>
      <c r="C34" s="280" t="str">
        <f t="array" ref="C34">IFERROR(IF(D34="","",INDEX('1st Run'!A:I,MATCH('Youth Results'!$E34,'1st Run'!I:I,0),3)),"")</f>
        <v/>
      </c>
      <c r="D34" s="281" t="str">
        <f>IFERROR(IF(AND(SMALL('1st Run'!I:I,L34)&gt;1000,SMALL('1st Run'!I:I,L34)&lt;3000),"nt",IF(SMALL('1st Run'!I:I,L34)&gt;3000,"",SMALL('1st Run'!I:I,L34))),"")</f>
        <v/>
      </c>
      <c r="E34" s="282" t="str">
        <f>IF(D34="nt",IFERROR(SMALL('1st Run'!I:I,L34),""),IF(D34&gt;3000,"",IFERROR(SMALL('1st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IFERROR(VLOOKUP(D34,'1st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IFERROR(IF(D35="","",INDEX('1st Run'!A:I,MATCH('Youth Results'!$E35,'1st Run'!I:I,0),1)),"")</f>
        <v/>
      </c>
      <c r="B35" s="280" t="str">
        <f t="array" ref="B35">IFERROR(IF(D35="","",INDEX('1st Run'!A:I,MATCH('Youth Results'!$E35,'1st Run'!I:I,0),2)),"")</f>
        <v/>
      </c>
      <c r="C35" s="280" t="str">
        <f t="array" ref="C35">IFERROR(IF(D35="","",INDEX('1st Run'!A:I,MATCH('Youth Results'!$E35,'1st Run'!I:I,0),3)),"")</f>
        <v/>
      </c>
      <c r="D35" s="281" t="str">
        <f>IFERROR(IF(AND(SMALL('1st Run'!I:I,L35)&gt;1000,SMALL('1st Run'!I:I,L35)&lt;3000),"nt",IF(SMALL('1st Run'!I:I,L35)&gt;3000,"",SMALL('1st Run'!I:I,L35))),"")</f>
        <v/>
      </c>
      <c r="E35" s="282" t="str">
        <f>IF(D35="nt",IFERROR(SMALL('1st Run'!I:I,L35),""),IF(D35&gt;3000,"",IFERROR(SMALL('1st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IFERROR(VLOOKUP(D35,'1st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IFERROR(IF(D36="","",INDEX('1st Run'!A:I,MATCH('Youth Results'!$E36,'1st Run'!I:I,0),1)),"")</f>
        <v/>
      </c>
      <c r="B36" s="280" t="str">
        <f t="array" ref="B36">IFERROR(IF(D36="","",INDEX('1st Run'!A:I,MATCH('Youth Results'!$E36,'1st Run'!I:I,0),2)),"")</f>
        <v/>
      </c>
      <c r="C36" s="280" t="str">
        <f t="array" ref="C36">IFERROR(IF(D36="","",INDEX('1st Run'!A:I,MATCH('Youth Results'!$E36,'1st Run'!I:I,0),3)),"")</f>
        <v/>
      </c>
      <c r="D36" s="281" t="str">
        <f>IFERROR(IF(AND(SMALL('1st Run'!I:I,L36)&gt;1000,SMALL('1st Run'!I:I,L36)&lt;3000),"nt",IF(SMALL('1st Run'!I:I,L36)&gt;3000,"",SMALL('1st Run'!I:I,L36))),"")</f>
        <v/>
      </c>
      <c r="E36" s="282" t="str">
        <f>IF(D36="nt",IFERROR(SMALL('1st Run'!I:I,L36),""),IF(D36&gt;3000,"",IFERROR(SMALL('1st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IFERROR(VLOOKUP(D36,'1st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IFERROR(IF(D37="","",INDEX('1st Run'!A:I,MATCH('Youth Results'!$E37,'1st Run'!I:I,0),1)),"")</f>
        <v/>
      </c>
      <c r="B37" s="280" t="str">
        <f t="array" ref="B37">IFERROR(IF(D37="","",INDEX('1st Run'!A:I,MATCH('Youth Results'!$E37,'1st Run'!I:I,0),2)),"")</f>
        <v/>
      </c>
      <c r="C37" s="280" t="str">
        <f t="array" ref="C37">IFERROR(IF(D37="","",INDEX('1st Run'!A:I,MATCH('Youth Results'!$E37,'1st Run'!I:I,0),3)),"")</f>
        <v/>
      </c>
      <c r="D37" s="281" t="str">
        <f>IFERROR(IF(AND(SMALL('1st Run'!I:I,L37)&gt;1000,SMALL('1st Run'!I:I,L37)&lt;3000),"nt",IF(SMALL('1st Run'!I:I,L37)&gt;3000,"",SMALL('1st Run'!I:I,L37))),"")</f>
        <v/>
      </c>
      <c r="E37" s="282" t="str">
        <f>IF(D37="nt",IFERROR(SMALL('1st Run'!I:I,L37),""),IF(D37&gt;3000,"",IFERROR(SMALL('1st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IFERROR(VLOOKUP(D37,'1st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IFERROR(IF(D38="","",INDEX('1st Run'!A:I,MATCH('Youth Results'!$E38,'1st Run'!I:I,0),1)),"")</f>
        <v/>
      </c>
      <c r="B38" s="280" t="str">
        <f t="array" ref="B38">IFERROR(IF(D38="","",INDEX('1st Run'!A:I,MATCH('Youth Results'!$E38,'1st Run'!I:I,0),2)),"")</f>
        <v/>
      </c>
      <c r="C38" s="280" t="str">
        <f t="array" ref="C38">IFERROR(IF(D38="","",INDEX('1st Run'!A:I,MATCH('Youth Results'!$E38,'1st Run'!I:I,0),3)),"")</f>
        <v/>
      </c>
      <c r="D38" s="281" t="str">
        <f>IFERROR(IF(AND(SMALL('1st Run'!I:I,L38)&gt;1000,SMALL('1st Run'!I:I,L38)&lt;3000),"nt",IF(SMALL('1st Run'!I:I,L38)&gt;3000,"",SMALL('1st Run'!I:I,L38))),"")</f>
        <v/>
      </c>
      <c r="E38" s="282" t="str">
        <f>IF(D38="nt",IFERROR(SMALL('1st Run'!I:I,L38),""),IF(D38&gt;3000,"",IFERROR(SMALL('1st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IFERROR(VLOOKUP(D38,'1st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IFERROR(IF(D39="","",INDEX('1st Run'!A:I,MATCH('Youth Results'!$E39,'1st Run'!I:I,0),1)),"")</f>
        <v/>
      </c>
      <c r="B39" s="280" t="str">
        <f t="array" ref="B39">IFERROR(IF(D39="","",INDEX('1st Run'!A:I,MATCH('Youth Results'!$E39,'1st Run'!I:I,0),2)),"")</f>
        <v/>
      </c>
      <c r="C39" s="280" t="str">
        <f t="array" ref="C39">IFERROR(IF(D39="","",INDEX('1st Run'!A:I,MATCH('Youth Results'!$E39,'1st Run'!I:I,0),3)),"")</f>
        <v/>
      </c>
      <c r="D39" s="281" t="str">
        <f>IFERROR(IF(AND(SMALL('1st Run'!I:I,L39)&gt;1000,SMALL('1st Run'!I:I,L39)&lt;3000),"nt",IF(SMALL('1st Run'!I:I,L39)&gt;3000,"",SMALL('1st Run'!I:I,L39))),"")</f>
        <v/>
      </c>
      <c r="E39" s="282" t="str">
        <f>IF(D39="nt",IFERROR(SMALL('1st Run'!I:I,L39),""),IF(D39&gt;3000,"",IFERROR(SMALL('1st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IFERROR(VLOOKUP(D39,'1st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IFERROR(IF(D40="","",INDEX('1st Run'!A:I,MATCH('Youth Results'!$E40,'1st Run'!I:I,0),1)),"")</f>
        <v/>
      </c>
      <c r="B40" s="280" t="str">
        <f t="array" ref="B40">IFERROR(IF(D40="","",INDEX('1st Run'!A:I,MATCH('Youth Results'!$E40,'1st Run'!I:I,0),2)),"")</f>
        <v/>
      </c>
      <c r="C40" s="280" t="str">
        <f t="array" ref="C40">IFERROR(IF(D40="","",INDEX('1st Run'!A:I,MATCH('Youth Results'!$E40,'1st Run'!I:I,0),3)),"")</f>
        <v/>
      </c>
      <c r="D40" s="281" t="str">
        <f>IFERROR(IF(AND(SMALL('1st Run'!I:I,L40)&gt;1000,SMALL('1st Run'!I:I,L40)&lt;3000),"nt",IF(SMALL('1st Run'!I:I,L40)&gt;3000,"",SMALL('1st Run'!I:I,L40))),"")</f>
        <v/>
      </c>
      <c r="E40" s="282" t="str">
        <f>IF(D40="nt",IFERROR(SMALL('1st Run'!I:I,L40),""),IF(D40&gt;3000,"",IFERROR(SMALL('1st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IFERROR(VLOOKUP(D40,'1st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IFERROR(IF(D41="","",INDEX('1st Run'!A:I,MATCH('Youth Results'!$E41,'1st Run'!I:I,0),1)),"")</f>
        <v/>
      </c>
      <c r="B41" s="280" t="str">
        <f t="array" ref="B41">IFERROR(IF(D41="","",INDEX('1st Run'!A:I,MATCH('Youth Results'!$E41,'1st Run'!I:I,0),2)),"")</f>
        <v/>
      </c>
      <c r="C41" s="280" t="str">
        <f t="array" ref="C41">IFERROR(IF(D41="","",INDEX('1st Run'!A:I,MATCH('Youth Results'!$E41,'1st Run'!I:I,0),3)),"")</f>
        <v/>
      </c>
      <c r="D41" s="281" t="str">
        <f>IFERROR(IF(AND(SMALL('1st Run'!I:I,L41)&gt;1000,SMALL('1st Run'!I:I,L41)&lt;3000),"nt",IF(SMALL('1st Run'!I:I,L41)&gt;3000,"",SMALL('1st Run'!I:I,L41))),"")</f>
        <v/>
      </c>
      <c r="E41" s="282" t="str">
        <f>IF(D41="nt",IFERROR(SMALL('1st Run'!I:I,L41),""),IF(D41&gt;3000,"",IFERROR(SMALL('1st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IFERROR(VLOOKUP(D41,'1st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IFERROR(IF(D42="","",INDEX('1st Run'!A:I,MATCH('Youth Results'!$E42,'1st Run'!I:I,0),1)),"")</f>
        <v/>
      </c>
      <c r="B42" s="280" t="str">
        <f t="array" ref="B42">IFERROR(IF(D42="","",INDEX('1st Run'!A:I,MATCH('Youth Results'!$E42,'1st Run'!I:I,0),2)),"")</f>
        <v/>
      </c>
      <c r="C42" s="280" t="str">
        <f t="array" ref="C42">IFERROR(IF(D42="","",INDEX('1st Run'!A:I,MATCH('Youth Results'!$E42,'1st Run'!I:I,0),3)),"")</f>
        <v/>
      </c>
      <c r="D42" s="281" t="str">
        <f>IFERROR(IF(AND(SMALL('1st Run'!I:I,L42)&gt;1000,SMALL('1st Run'!I:I,L42)&lt;3000),"nt",IF(SMALL('1st Run'!I:I,L42)&gt;3000,"",SMALL('1st Run'!I:I,L42))),"")</f>
        <v/>
      </c>
      <c r="E42" s="282" t="str">
        <f>IF(D42="nt",IFERROR(SMALL('1st Run'!I:I,L42),""),IF(D42&gt;3000,"",IFERROR(SMALL('1st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IFERROR(VLOOKUP(D42,'1st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IFERROR(IF(D43="","",INDEX('1st Run'!A:I,MATCH('Youth Results'!$E43,'1st Run'!I:I,0),1)),"")</f>
        <v/>
      </c>
      <c r="B43" s="280" t="str">
        <f t="array" ref="B43">IFERROR(IF(D43="","",INDEX('1st Run'!A:I,MATCH('Youth Results'!$E43,'1st Run'!I:I,0),2)),"")</f>
        <v/>
      </c>
      <c r="C43" s="280" t="str">
        <f t="array" ref="C43">IFERROR(IF(D43="","",INDEX('1st Run'!A:I,MATCH('Youth Results'!$E43,'1st Run'!I:I,0),3)),"")</f>
        <v/>
      </c>
      <c r="D43" s="281" t="str">
        <f>IFERROR(IF(AND(SMALL('1st Run'!I:I,L43)&gt;1000,SMALL('1st Run'!I:I,L43)&lt;3000),"nt",IF(SMALL('1st Run'!I:I,L43)&gt;3000,"",SMALL('1st Run'!I:I,L43))),"")</f>
        <v/>
      </c>
      <c r="E43" s="282" t="str">
        <f>IF(D43="nt",IFERROR(SMALL('1st Run'!I:I,L43),""),IF(D43&gt;3000,"",IFERROR(SMALL('1st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IFERROR(VLOOKUP(D43,'1st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IFERROR(IF(D44="","",INDEX('1st Run'!A:I,MATCH('Youth Results'!$E44,'1st Run'!I:I,0),1)),"")</f>
        <v/>
      </c>
      <c r="B44" s="280" t="str">
        <f t="array" ref="B44">IFERROR(IF(D44="","",INDEX('1st Run'!A:I,MATCH('Youth Results'!$E44,'1st Run'!I:I,0),2)),"")</f>
        <v/>
      </c>
      <c r="C44" s="280" t="str">
        <f t="array" ref="C44">IFERROR(IF(D44="","",INDEX('1st Run'!A:I,MATCH('Youth Results'!$E44,'1st Run'!I:I,0),3)),"")</f>
        <v/>
      </c>
      <c r="D44" s="281" t="str">
        <f>IFERROR(IF(AND(SMALL('1st Run'!I:I,L44)&gt;1000,SMALL('1st Run'!I:I,L44)&lt;3000),"nt",IF(SMALL('1st Run'!I:I,L44)&gt;3000,"",SMALL('1st Run'!I:I,L44))),"")</f>
        <v/>
      </c>
      <c r="E44" s="282" t="str">
        <f>IF(D44="nt",IFERROR(SMALL('1st Run'!I:I,L44),""),IF(D44&gt;3000,"",IFERROR(SMALL('1st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IFERROR(VLOOKUP(D44,'1st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IFERROR(IF(D45="","",INDEX('1st Run'!A:I,MATCH('Youth Results'!$E45,'1st Run'!I:I,0),1)),"")</f>
        <v/>
      </c>
      <c r="B45" s="280" t="str">
        <f t="array" ref="B45">IFERROR(IF(D45="","",INDEX('1st Run'!A:I,MATCH('Youth Results'!$E45,'1st Run'!I:I,0),2)),"")</f>
        <v/>
      </c>
      <c r="C45" s="280" t="str">
        <f t="array" ref="C45">IFERROR(IF(D45="","",INDEX('1st Run'!A:I,MATCH('Youth Results'!$E45,'1st Run'!I:I,0),3)),"")</f>
        <v/>
      </c>
      <c r="D45" s="281" t="str">
        <f>IFERROR(IF(AND(SMALL('1st Run'!I:I,L45)&gt;1000,SMALL('1st Run'!I:I,L45)&lt;3000),"nt",IF(SMALL('1st Run'!I:I,L45)&gt;3000,"",SMALL('1st Run'!I:I,L45))),"")</f>
        <v/>
      </c>
      <c r="E45" s="282" t="str">
        <f>IF(D45="nt",IFERROR(SMALL('1st Run'!I:I,L45),""),IF(D45&gt;3000,"",IFERROR(SMALL('1st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IFERROR(VLOOKUP(D45,'1st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IFERROR(IF(D46="","",INDEX('1st Run'!A:I,MATCH('Youth Results'!$E46,'1st Run'!I:I,0),1)),"")</f>
        <v/>
      </c>
      <c r="B46" s="280" t="str">
        <f t="array" ref="B46">IFERROR(IF(D46="","",INDEX('1st Run'!A:I,MATCH('Youth Results'!$E46,'1st Run'!I:I,0),2)),"")</f>
        <v/>
      </c>
      <c r="C46" s="280" t="str">
        <f t="array" ref="C46">IFERROR(IF(D46="","",INDEX('1st Run'!A:I,MATCH('Youth Results'!$E46,'1st Run'!I:I,0),3)),"")</f>
        <v/>
      </c>
      <c r="D46" s="281" t="str">
        <f>IFERROR(IF(AND(SMALL('1st Run'!I:I,L46)&gt;1000,SMALL('1st Run'!I:I,L46)&lt;3000),"nt",IF(SMALL('1st Run'!I:I,L46)&gt;3000,"",SMALL('1st Run'!I:I,L46))),"")</f>
        <v/>
      </c>
      <c r="E46" s="282" t="str">
        <f>IF(D46="nt",IFERROR(SMALL('1st Run'!I:I,L46),""),IF(D46&gt;3000,"",IFERROR(SMALL('1st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IFERROR(VLOOKUP(D46,'1st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IFERROR(IF(D47="","",INDEX('1st Run'!A:I,MATCH('Youth Results'!$E47,'1st Run'!I:I,0),1)),"")</f>
        <v/>
      </c>
      <c r="B47" s="280" t="str">
        <f t="array" ref="B47">IFERROR(IF(D47="","",INDEX('1st Run'!A:I,MATCH('Youth Results'!$E47,'1st Run'!I:I,0),2)),"")</f>
        <v/>
      </c>
      <c r="C47" s="280" t="str">
        <f t="array" ref="C47">IFERROR(IF(D47="","",INDEX('1st Run'!A:I,MATCH('Youth Results'!$E47,'1st Run'!I:I,0),3)),"")</f>
        <v/>
      </c>
      <c r="D47" s="281" t="str">
        <f>IFERROR(IF(AND(SMALL('1st Run'!I:I,L47)&gt;1000,SMALL('1st Run'!I:I,L47)&lt;3000),"nt",IF(SMALL('1st Run'!I:I,L47)&gt;3000,"",SMALL('1st Run'!I:I,L47))),"")</f>
        <v/>
      </c>
      <c r="E47" s="282" t="str">
        <f>IF(D47="nt",IFERROR(SMALL('1st Run'!I:I,L47),""),IF(D47&gt;3000,"",IFERROR(SMALL('1st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IFERROR(VLOOKUP(D47,'1st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IFERROR(IF(D48="","",INDEX('1st Run'!A:I,MATCH('Youth Results'!$E48,'1st Run'!I:I,0),1)),"")</f>
        <v/>
      </c>
      <c r="B48" s="280" t="str">
        <f t="array" ref="B48">IFERROR(IF(D48="","",INDEX('1st Run'!A:I,MATCH('Youth Results'!$E48,'1st Run'!I:I,0),2)),"")</f>
        <v/>
      </c>
      <c r="C48" s="280" t="str">
        <f t="array" ref="C48">IFERROR(IF(D48="","",INDEX('1st Run'!A:I,MATCH('Youth Results'!$E48,'1st Run'!I:I,0),3)),"")</f>
        <v/>
      </c>
      <c r="D48" s="281" t="str">
        <f>IFERROR(IF(AND(SMALL('1st Run'!I:I,L48)&gt;1000,SMALL('1st Run'!I:I,L48)&lt;3000),"nt",IF(SMALL('1st Run'!I:I,L48)&gt;3000,"",SMALL('1st Run'!I:I,L48))),"")</f>
        <v/>
      </c>
      <c r="E48" s="282" t="str">
        <f>IF(D48="nt",IFERROR(SMALL('1st Run'!I:I,L48),""),IF(D48&gt;3000,"",IFERROR(SMALL('1st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IFERROR(VLOOKUP(D48,'1st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IFERROR(IF(D49="","",INDEX('1st Run'!A:I,MATCH('Youth Results'!$E49,'1st Run'!I:I,0),1)),"")</f>
        <v/>
      </c>
      <c r="B49" s="280" t="str">
        <f t="array" ref="B49">IFERROR(IF(D49="","",INDEX('1st Run'!A:I,MATCH('Youth Results'!$E49,'1st Run'!I:I,0),2)),"")</f>
        <v/>
      </c>
      <c r="C49" s="280" t="str">
        <f t="array" ref="C49">IFERROR(IF(D49="","",INDEX('1st Run'!A:I,MATCH('Youth Results'!$E49,'1st Run'!I:I,0),3)),"")</f>
        <v/>
      </c>
      <c r="D49" s="281" t="str">
        <f>IFERROR(IF(AND(SMALL('1st Run'!I:I,L49)&gt;1000,SMALL('1st Run'!I:I,L49)&lt;3000),"nt",IF(SMALL('1st Run'!I:I,L49)&gt;3000,"",SMALL('1st Run'!I:I,L49))),"")</f>
        <v/>
      </c>
      <c r="E49" s="282" t="str">
        <f>IF(D49="nt",IFERROR(SMALL('1st Run'!I:I,L49),""),IF(D49&gt;3000,"",IFERROR(SMALL('1st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IFERROR(VLOOKUP(D49,'1st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IFERROR(IF(D50="","",INDEX('1st Run'!A:I,MATCH('Youth Results'!$E50,'1st Run'!I:I,0),1)),"")</f>
        <v/>
      </c>
      <c r="B50" s="280" t="str">
        <f t="array" ref="B50">IFERROR(IF(D50="","",INDEX('1st Run'!A:I,MATCH('Youth Results'!$E50,'1st Run'!I:I,0),2)),"")</f>
        <v/>
      </c>
      <c r="C50" s="280" t="str">
        <f t="array" ref="C50">IFERROR(IF(D50="","",INDEX('1st Run'!A:I,MATCH('Youth Results'!$E50,'1st Run'!I:I,0),3)),"")</f>
        <v/>
      </c>
      <c r="D50" s="281" t="str">
        <f>IFERROR(IF(AND(SMALL('1st Run'!I:I,L50)&gt;1000,SMALL('1st Run'!I:I,L50)&lt;3000),"nt",IF(SMALL('1st Run'!I:I,L50)&gt;3000,"",SMALL('1st Run'!I:I,L50))),"")</f>
        <v/>
      </c>
      <c r="E50" s="282" t="str">
        <f>IF(D50="nt",IFERROR(SMALL('1st Run'!I:I,L50),""),IF(D50&gt;3000,"",IFERROR(SMALL('1st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IFERROR(VLOOKUP(D50,'1st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IFERROR(IF(D51="","",INDEX('1st Run'!A:I,MATCH('Youth Results'!$E51,'1st Run'!I:I,0),1)),"")</f>
        <v/>
      </c>
      <c r="B51" s="280" t="str">
        <f t="array" ref="B51">IFERROR(IF(D51="","",INDEX('1st Run'!A:I,MATCH('Youth Results'!$E51,'1st Run'!I:I,0),2)),"")</f>
        <v/>
      </c>
      <c r="C51" s="280" t="str">
        <f t="array" ref="C51">IFERROR(IF(D51="","",INDEX('1st Run'!A:I,MATCH('Youth Results'!$E51,'1st Run'!I:I,0),3)),"")</f>
        <v/>
      </c>
      <c r="D51" s="281" t="str">
        <f>IFERROR(IF(AND(SMALL('1st Run'!I:I,L51)&gt;1000,SMALL('1st Run'!I:I,L51)&lt;3000),"nt",IF(SMALL('1st Run'!I:I,L51)&gt;3000,"",SMALL('1st Run'!I:I,L51))),"")</f>
        <v/>
      </c>
      <c r="E51" s="282" t="str">
        <f>IF(D51="nt",IFERROR(SMALL('1st Run'!I:I,L51),""),IF(D51&gt;3000,"",IFERROR(SMALL('1st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IFERROR(VLOOKUP(D51,'1st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IFERROR(IF(D52="","",INDEX('1st Run'!A:I,MATCH('Youth Results'!$E52,'1st Run'!I:I,0),1)),"")</f>
        <v/>
      </c>
      <c r="B52" s="280" t="str">
        <f t="array" ref="B52">IFERROR(IF(D52="","",INDEX('1st Run'!A:I,MATCH('Youth Results'!$E52,'1st Run'!I:I,0),2)),"")</f>
        <v/>
      </c>
      <c r="C52" s="280" t="str">
        <f t="array" ref="C52">IFERROR(IF(D52="","",INDEX('1st Run'!A:I,MATCH('Youth Results'!$E52,'1st Run'!I:I,0),3)),"")</f>
        <v/>
      </c>
      <c r="D52" s="281" t="str">
        <f>IFERROR(IF(AND(SMALL('1st Run'!I:I,L52)&gt;1000,SMALL('1st Run'!I:I,L52)&lt;3000),"nt",IF(SMALL('1st Run'!I:I,L52)&gt;3000,"",SMALL('1st Run'!I:I,L52))),"")</f>
        <v/>
      </c>
      <c r="E52" s="282" t="str">
        <f>IF(D52="nt",IFERROR(SMALL('1st Run'!I:I,L52),""),IF(D52&gt;3000,"",IFERROR(SMALL('1st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IFERROR(VLOOKUP(D52,'1st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IFERROR(IF(D53="","",INDEX('1st Run'!A:I,MATCH('Youth Results'!$E53,'1st Run'!I:I,0),1)),"")</f>
        <v/>
      </c>
      <c r="B53" s="280" t="str">
        <f t="array" ref="B53">IFERROR(IF(D53="","",INDEX('1st Run'!A:I,MATCH('Youth Results'!$E53,'1st Run'!I:I,0),2)),"")</f>
        <v/>
      </c>
      <c r="C53" s="280" t="str">
        <f t="array" ref="C53">IFERROR(IF(D53="","",INDEX('1st Run'!A:I,MATCH('Youth Results'!$E53,'1st Run'!I:I,0),3)),"")</f>
        <v/>
      </c>
      <c r="D53" s="281" t="str">
        <f>IFERROR(IF(AND(SMALL('1st Run'!I:I,L53)&gt;1000,SMALL('1st Run'!I:I,L53)&lt;3000),"nt",IF(SMALL('1st Run'!I:I,L53)&gt;3000,"",SMALL('1st Run'!I:I,L53))),"")</f>
        <v/>
      </c>
      <c r="E53" s="282" t="str">
        <f>IF(D53="nt",IFERROR(SMALL('1st Run'!I:I,L53),""),IF(D53&gt;3000,"",IFERROR(SMALL('1st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IFERROR(VLOOKUP(D53,'1st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IFERROR(IF(D54="","",INDEX('1st Run'!A:I,MATCH('Youth Results'!$E54,'1st Run'!I:I,0),1)),"")</f>
        <v/>
      </c>
      <c r="B54" s="280" t="str">
        <f t="array" ref="B54">IFERROR(IF(D54="","",INDEX('1st Run'!A:I,MATCH('Youth Results'!$E54,'1st Run'!I:I,0),2)),"")</f>
        <v/>
      </c>
      <c r="C54" s="280" t="str">
        <f t="array" ref="C54">IFERROR(IF(D54="","",INDEX('1st Run'!A:I,MATCH('Youth Results'!$E54,'1st Run'!I:I,0),3)),"")</f>
        <v/>
      </c>
      <c r="D54" s="281" t="str">
        <f>IFERROR(IF(AND(SMALL('1st Run'!I:I,L54)&gt;1000,SMALL('1st Run'!I:I,L54)&lt;3000),"nt",IF(SMALL('1st Run'!I:I,L54)&gt;3000,"",SMALL('1st Run'!I:I,L54))),"")</f>
        <v/>
      </c>
      <c r="E54" s="282" t="str">
        <f>IF(D54="nt",IFERROR(SMALL('1st Run'!I:I,L54),""),IF(D54&gt;3000,"",IFERROR(SMALL('1st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IFERROR(VLOOKUP(D54,'1st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IFERROR(IF(D55="","",INDEX('1st Run'!A:I,MATCH('Youth Results'!$E55,'1st Run'!I:I,0),1)),"")</f>
        <v/>
      </c>
      <c r="B55" s="280" t="str">
        <f t="array" ref="B55">IFERROR(IF(D55="","",INDEX('1st Run'!A:I,MATCH('Youth Results'!$E55,'1st Run'!I:I,0),2)),"")</f>
        <v/>
      </c>
      <c r="C55" s="280" t="str">
        <f t="array" ref="C55">IFERROR(IF(D55="","",INDEX('1st Run'!A:I,MATCH('Youth Results'!$E55,'1st Run'!I:I,0),3)),"")</f>
        <v/>
      </c>
      <c r="D55" s="281" t="str">
        <f>IFERROR(IF(AND(SMALL('1st Run'!I:I,L55)&gt;1000,SMALL('1st Run'!I:I,L55)&lt;3000),"nt",IF(SMALL('1st Run'!I:I,L55)&gt;3000,"",SMALL('1st Run'!I:I,L55))),"")</f>
        <v/>
      </c>
      <c r="E55" s="282" t="str">
        <f>IF(D55="nt",IFERROR(SMALL('1st Run'!I:I,L55),""),IF(D55&gt;3000,"",IFERROR(SMALL('1st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IFERROR(VLOOKUP(D55,'1st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IFERROR(IF(D56="","",INDEX('1st Run'!A:I,MATCH('Youth Results'!$E56,'1st Run'!I:I,0),1)),"")</f>
        <v/>
      </c>
      <c r="B56" s="280" t="str">
        <f t="array" ref="B56">IFERROR(IF(D56="","",INDEX('1st Run'!A:I,MATCH('Youth Results'!$E56,'1st Run'!I:I,0),2)),"")</f>
        <v/>
      </c>
      <c r="C56" s="280" t="str">
        <f t="array" ref="C56">IFERROR(IF(D56="","",INDEX('1st Run'!A:I,MATCH('Youth Results'!$E56,'1st Run'!I:I,0),3)),"")</f>
        <v/>
      </c>
      <c r="D56" s="281" t="str">
        <f>IFERROR(IF(AND(SMALL('1st Run'!I:I,L56)&gt;1000,SMALL('1st Run'!I:I,L56)&lt;3000),"nt",IF(SMALL('1st Run'!I:I,L56)&gt;3000,"",SMALL('1st Run'!I:I,L56))),"")</f>
        <v/>
      </c>
      <c r="E56" s="282" t="str">
        <f>IF(D56="nt",IFERROR(SMALL('1st Run'!I:I,L56),""),IF(D56&gt;3000,"",IFERROR(SMALL('1st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IFERROR(VLOOKUP(D56,'1st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IFERROR(IF(D57="","",INDEX('1st Run'!A:I,MATCH('Youth Results'!$E57,'1st Run'!I:I,0),1)),"")</f>
        <v/>
      </c>
      <c r="B57" s="280" t="str">
        <f t="array" ref="B57">IFERROR(IF(D57="","",INDEX('1st Run'!A:I,MATCH('Youth Results'!$E57,'1st Run'!I:I,0),2)),"")</f>
        <v/>
      </c>
      <c r="C57" s="280" t="str">
        <f t="array" ref="C57">IFERROR(IF(D57="","",INDEX('1st Run'!A:I,MATCH('Youth Results'!$E57,'1st Run'!I:I,0),3)),"")</f>
        <v/>
      </c>
      <c r="D57" s="281" t="str">
        <f>IFERROR(IF(AND(SMALL('1st Run'!I:I,L57)&gt;1000,SMALL('1st Run'!I:I,L57)&lt;3000),"nt",IF(SMALL('1st Run'!I:I,L57)&gt;3000,"",SMALL('1st Run'!I:I,L57))),"")</f>
        <v/>
      </c>
      <c r="E57" s="282" t="str">
        <f>IF(D57="nt",IFERROR(SMALL('1st Run'!I:I,L57),""),IF(D57&gt;3000,"",IFERROR(SMALL('1st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IFERROR(VLOOKUP(D57,'1st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IFERROR(IF(D58="","",INDEX('1st Run'!A:I,MATCH('Youth Results'!$E58,'1st Run'!I:I,0),1)),"")</f>
        <v/>
      </c>
      <c r="B58" s="280" t="str">
        <f t="array" ref="B58">IFERROR(IF(D58="","",INDEX('1st Run'!A:I,MATCH('Youth Results'!$E58,'1st Run'!I:I,0),2)),"")</f>
        <v/>
      </c>
      <c r="C58" s="280" t="str">
        <f t="array" ref="C58">IFERROR(IF(D58="","",INDEX('1st Run'!A:I,MATCH('Youth Results'!$E58,'1st Run'!I:I,0),3)),"")</f>
        <v/>
      </c>
      <c r="D58" s="281" t="str">
        <f>IFERROR(IF(AND(SMALL('1st Run'!I:I,L58)&gt;1000,SMALL('1st Run'!I:I,L58)&lt;3000),"nt",IF(SMALL('1st Run'!I:I,L58)&gt;3000,"",SMALL('1st Run'!I:I,L58))),"")</f>
        <v/>
      </c>
      <c r="E58" s="282" t="str">
        <f>IF(D58="nt",IFERROR(SMALL('1st Run'!I:I,L58),""),IF(D58&gt;3000,"",IFERROR(SMALL('1st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IFERROR(VLOOKUP(D58,'1st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IFERROR(IF(D59="","",INDEX('1st Run'!A:I,MATCH('Youth Results'!$E59,'1st Run'!I:I,0),1)),"")</f>
        <v/>
      </c>
      <c r="B59" s="280" t="str">
        <f t="array" ref="B59">IFERROR(IF(D59="","",INDEX('1st Run'!A:I,MATCH('Youth Results'!$E59,'1st Run'!I:I,0),2)),"")</f>
        <v/>
      </c>
      <c r="C59" s="280" t="str">
        <f t="array" ref="C59">IFERROR(IF(D59="","",INDEX('1st Run'!A:I,MATCH('Youth Results'!$E59,'1st Run'!I:I,0),3)),"")</f>
        <v/>
      </c>
      <c r="D59" s="281" t="str">
        <f>IFERROR(IF(AND(SMALL('1st Run'!I:I,L59)&gt;1000,SMALL('1st Run'!I:I,L59)&lt;3000),"nt",IF(SMALL('1st Run'!I:I,L59)&gt;3000,"",SMALL('1st Run'!I:I,L59))),"")</f>
        <v/>
      </c>
      <c r="E59" s="282" t="str">
        <f>IF(D59="nt",IFERROR(SMALL('1st Run'!I:I,L59),""),IF(D59&gt;3000,"",IFERROR(SMALL('1st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IFERROR(VLOOKUP(D59,'1st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IFERROR(IF(D60="","",INDEX('1st Run'!A:I,MATCH('Youth Results'!$E60,'1st Run'!I:I,0),1)),"")</f>
        <v/>
      </c>
      <c r="B60" s="280" t="str">
        <f t="array" ref="B60">IFERROR(IF(D60="","",INDEX('1st Run'!A:I,MATCH('Youth Results'!$E60,'1st Run'!I:I,0),2)),"")</f>
        <v/>
      </c>
      <c r="C60" s="280" t="str">
        <f t="array" ref="C60">IFERROR(IF(D60="","",INDEX('1st Run'!A:I,MATCH('Youth Results'!$E60,'1st Run'!I:I,0),3)),"")</f>
        <v/>
      </c>
      <c r="D60" s="281" t="str">
        <f>IFERROR(IF(AND(SMALL('1st Run'!I:I,L60)&gt;1000,SMALL('1st Run'!I:I,L60)&lt;3000),"nt",IF(SMALL('1st Run'!I:I,L60)&gt;3000,"",SMALL('1st Run'!I:I,L60))),"")</f>
        <v/>
      </c>
      <c r="E60" s="282" t="str">
        <f>IF(D60="nt",IFERROR(SMALL('1st Run'!I:I,L60),""),IF(D60&gt;3000,"",IFERROR(SMALL('1st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IFERROR(VLOOKUP(D60,'1st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IFERROR(IF(D61="","",INDEX('1st Run'!A:I,MATCH('Youth Results'!$E61,'1st Run'!I:I,0),1)),"")</f>
        <v/>
      </c>
      <c r="B61" s="280" t="str">
        <f t="array" ref="B61">IFERROR(IF(D61="","",INDEX('1st Run'!A:I,MATCH('Youth Results'!$E61,'1st Run'!I:I,0),2)),"")</f>
        <v/>
      </c>
      <c r="C61" s="280" t="str">
        <f t="array" ref="C61">IFERROR(IF(D61="","",INDEX('1st Run'!A:I,MATCH('Youth Results'!$E61,'1st Run'!I:I,0),3)),"")</f>
        <v/>
      </c>
      <c r="D61" s="281" t="str">
        <f>IFERROR(IF(AND(SMALL('1st Run'!I:I,L61)&gt;1000,SMALL('1st Run'!I:I,L61)&lt;3000),"nt",IF(SMALL('1st Run'!I:I,L61)&gt;3000,"",SMALL('1st Run'!I:I,L61))),"")</f>
        <v/>
      </c>
      <c r="E61" s="282" t="str">
        <f>IF(D61="nt",IFERROR(SMALL('1st Run'!I:I,L61),""),IF(D61&gt;3000,"",IFERROR(SMALL('1st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IFERROR(VLOOKUP(D61,'1st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IFERROR(IF(D62="","",INDEX('1st Run'!A:I,MATCH('Youth Results'!$E62,'1st Run'!I:I,0),1)),"")</f>
        <v/>
      </c>
      <c r="B62" s="280" t="str">
        <f t="array" ref="B62">IFERROR(IF(D62="","",INDEX('1st Run'!A:I,MATCH('Youth Results'!$E62,'1st Run'!I:I,0),2)),"")</f>
        <v/>
      </c>
      <c r="C62" s="280" t="str">
        <f t="array" ref="C62">IFERROR(IF(D62="","",INDEX('1st Run'!A:I,MATCH('Youth Results'!$E62,'1st Run'!I:I,0),3)),"")</f>
        <v/>
      </c>
      <c r="D62" s="281" t="str">
        <f>IFERROR(IF(AND(SMALL('1st Run'!I:I,L62)&gt;1000,SMALL('1st Run'!I:I,L62)&lt;3000),"nt",IF(SMALL('1st Run'!I:I,L62)&gt;3000,"",SMALL('1st Run'!I:I,L62))),"")</f>
        <v/>
      </c>
      <c r="E62" s="282" t="str">
        <f>IF(D62="nt",IFERROR(SMALL('1st Run'!I:I,L62),""),IF(D62&gt;3000,"",IFERROR(SMALL('1st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IFERROR(VLOOKUP(D62,'1st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IFERROR(IF(D63="","",INDEX('1st Run'!A:I,MATCH('Youth Results'!$E63,'1st Run'!I:I,0),1)),"")</f>
        <v/>
      </c>
      <c r="B63" s="280" t="str">
        <f t="array" ref="B63">IFERROR(IF(D63="","",INDEX('1st Run'!A:I,MATCH('Youth Results'!$E63,'1st Run'!I:I,0),2)),"")</f>
        <v/>
      </c>
      <c r="C63" s="280" t="str">
        <f t="array" ref="C63">IFERROR(IF(D63="","",INDEX('1st Run'!A:I,MATCH('Youth Results'!$E63,'1st Run'!I:I,0),3)),"")</f>
        <v/>
      </c>
      <c r="D63" s="281" t="str">
        <f>IFERROR(IF(AND(SMALL('1st Run'!I:I,L63)&gt;1000,SMALL('1st Run'!I:I,L63)&lt;3000),"nt",IF(SMALL('1st Run'!I:I,L63)&gt;3000,"",SMALL('1st Run'!I:I,L63))),"")</f>
        <v/>
      </c>
      <c r="E63" s="282" t="str">
        <f>IF(D63="nt",IFERROR(SMALL('1st Run'!I:I,L63),""),IF(D63&gt;3000,"",IFERROR(SMALL('1st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IFERROR(VLOOKUP(D63,'1st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IFERROR(IF(D64="","",INDEX('1st Run'!A:I,MATCH('Youth Results'!$E64,'1st Run'!I:I,0),1)),"")</f>
        <v/>
      </c>
      <c r="B64" s="280" t="str">
        <f t="array" ref="B64">IFERROR(IF(D64="","",INDEX('1st Run'!A:I,MATCH('Youth Results'!$E64,'1st Run'!I:I,0),2)),"")</f>
        <v/>
      </c>
      <c r="C64" s="280" t="str">
        <f t="array" ref="C64">IFERROR(IF(D64="","",INDEX('1st Run'!A:I,MATCH('Youth Results'!$E64,'1st Run'!I:I,0),3)),"")</f>
        <v/>
      </c>
      <c r="D64" s="281" t="str">
        <f>IFERROR(IF(AND(SMALL('1st Run'!I:I,L64)&gt;1000,SMALL('1st Run'!I:I,L64)&lt;3000),"nt",IF(SMALL('1st Run'!I:I,L64)&gt;3000,"",SMALL('1st Run'!I:I,L64))),"")</f>
        <v/>
      </c>
      <c r="E64" s="282" t="str">
        <f>IF(D64="nt",IFERROR(SMALL('1st Run'!I:I,L64),""),IF(D64&gt;3000,"",IFERROR(SMALL('1st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IFERROR(VLOOKUP(D64,'1st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IFERROR(IF(D65="","",INDEX('1st Run'!A:I,MATCH('Youth Results'!$E65,'1st Run'!I:I,0),1)),"")</f>
        <v/>
      </c>
      <c r="B65" s="280" t="str">
        <f t="array" ref="B65">IFERROR(IF(D65="","",INDEX('1st Run'!A:I,MATCH('Youth Results'!$E65,'1st Run'!I:I,0),2)),"")</f>
        <v/>
      </c>
      <c r="C65" s="280" t="str">
        <f t="array" ref="C65">IFERROR(IF(D65="","",INDEX('1st Run'!A:I,MATCH('Youth Results'!$E65,'1st Run'!I:I,0),3)),"")</f>
        <v/>
      </c>
      <c r="D65" s="281" t="str">
        <f>IFERROR(IF(AND(SMALL('1st Run'!I:I,L65)&gt;1000,SMALL('1st Run'!I:I,L65)&lt;3000),"nt",IF(SMALL('1st Run'!I:I,L65)&gt;3000,"",SMALL('1st Run'!I:I,L65))),"")</f>
        <v/>
      </c>
      <c r="E65" s="282" t="str">
        <f>IF(D65="nt",IFERROR(SMALL('1st Run'!I:I,L65),""),IF(D65&gt;3000,"",IFERROR(SMALL('1st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IFERROR(VLOOKUP(D65,'1st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IFERROR(IF(D66="","",INDEX('1st Run'!A:I,MATCH('Youth Results'!$E66,'1st Run'!I:I,0),1)),"")</f>
        <v/>
      </c>
      <c r="B66" s="280" t="str">
        <f t="array" ref="B66">IFERROR(IF(D66="","",INDEX('1st Run'!A:I,MATCH('Youth Results'!$E66,'1st Run'!I:I,0),2)),"")</f>
        <v/>
      </c>
      <c r="C66" s="280" t="str">
        <f t="array" ref="C66">IFERROR(IF(D66="","",INDEX('1st Run'!A:I,MATCH('Youth Results'!$E66,'1st Run'!I:I,0),3)),"")</f>
        <v/>
      </c>
      <c r="D66" s="281" t="str">
        <f>IFERROR(IF(AND(SMALL('1st Run'!I:I,L66)&gt;1000,SMALL('1st Run'!I:I,L66)&lt;3000),"nt",IF(SMALL('1st Run'!I:I,L66)&gt;3000,"",SMALL('1st Run'!I:I,L66))),"")</f>
        <v/>
      </c>
      <c r="E66" s="282" t="str">
        <f>IF(D66="nt",IFERROR(SMALL('1st Run'!I:I,L66),""),IF(D66&gt;3000,"",IFERROR(SMALL('1st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IFERROR(VLOOKUP(D66,'1st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IFERROR(IF(D67="","",INDEX('1st Run'!A:I,MATCH('Youth Results'!$E67,'1st Run'!I:I,0),1)),"")</f>
        <v/>
      </c>
      <c r="B67" s="280" t="str">
        <f t="array" ref="B67">IFERROR(IF(D67="","",INDEX('1st Run'!A:I,MATCH('Youth Results'!$E67,'1st Run'!I:I,0),2)),"")</f>
        <v/>
      </c>
      <c r="C67" s="280" t="str">
        <f t="array" ref="C67">IFERROR(IF(D67="","",INDEX('1st Run'!A:I,MATCH('Youth Results'!$E67,'1st Run'!I:I,0),3)),"")</f>
        <v/>
      </c>
      <c r="D67" s="281" t="str">
        <f>IFERROR(IF(AND(SMALL('1st Run'!I:I,L67)&gt;1000,SMALL('1st Run'!I:I,L67)&lt;3000),"nt",IF(SMALL('1st Run'!I:I,L67)&gt;3000,"",SMALL('1st Run'!I:I,L67))),"")</f>
        <v/>
      </c>
      <c r="E67" s="282" t="str">
        <f>IF(D67="nt",IFERROR(SMALL('1st Run'!I:I,L67),""),IF(D67&gt;3000,"",IFERROR(SMALL('1st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IFERROR(VLOOKUP(D67,'1st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IFERROR(IF(D68="","",INDEX('1st Run'!A:I,MATCH('Youth Results'!$E68,'1st Run'!I:I,0),1)),"")</f>
        <v/>
      </c>
      <c r="B68" s="280" t="str">
        <f t="array" ref="B68">IFERROR(IF(D68="","",INDEX('1st Run'!A:I,MATCH('Youth Results'!$E68,'1st Run'!I:I,0),2)),"")</f>
        <v/>
      </c>
      <c r="C68" s="280" t="str">
        <f t="array" ref="C68">IFERROR(IF(D68="","",INDEX('1st Run'!A:I,MATCH('Youth Results'!$E68,'1st Run'!I:I,0),3)),"")</f>
        <v/>
      </c>
      <c r="D68" s="281" t="str">
        <f>IFERROR(IF(AND(SMALL('1st Run'!I:I,L68)&gt;1000,SMALL('1st Run'!I:I,L68)&lt;3000),"nt",IF(SMALL('1st Run'!I:I,L68)&gt;3000,"",SMALL('1st Run'!I:I,L68))),"")</f>
        <v/>
      </c>
      <c r="E68" s="282" t="str">
        <f>IF(D68="nt",IFERROR(SMALL('1st Run'!I:I,L68),""),IF(D68&gt;3000,"",IFERROR(SMALL('1st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IFERROR(VLOOKUP(D68,'1st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IFERROR(IF(D69="","",INDEX('1st Run'!A:I,MATCH('Youth Results'!$E69,'1st Run'!I:I,0),1)),"")</f>
        <v/>
      </c>
      <c r="B69" s="280" t="str">
        <f t="array" ref="B69">IFERROR(IF(D69="","",INDEX('1st Run'!A:I,MATCH('Youth Results'!$E69,'1st Run'!I:I,0),2)),"")</f>
        <v/>
      </c>
      <c r="C69" s="280" t="str">
        <f t="array" ref="C69">IFERROR(IF(D69="","",INDEX('1st Run'!A:I,MATCH('Youth Results'!$E69,'1st Run'!I:I,0),3)),"")</f>
        <v/>
      </c>
      <c r="D69" s="281" t="str">
        <f>IFERROR(IF(AND(SMALL('1st Run'!I:I,L69)&gt;1000,SMALL('1st Run'!I:I,L69)&lt;3000),"nt",IF(SMALL('1st Run'!I:I,L69)&gt;3000,"",SMALL('1st Run'!I:I,L69))),"")</f>
        <v/>
      </c>
      <c r="E69" s="282" t="str">
        <f>IF(D69="nt",IFERROR(SMALL('1st Run'!I:I,L69),""),IF(D69&gt;3000,"",IFERROR(SMALL('1st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IFERROR(VLOOKUP(D69,'1st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IFERROR(IF(D70="","",INDEX('1st Run'!A:I,MATCH('Youth Results'!$E70,'1st Run'!I:I,0),1)),"")</f>
        <v/>
      </c>
      <c r="B70" s="280" t="str">
        <f t="array" ref="B70">IFERROR(IF(D70="","",INDEX('1st Run'!A:I,MATCH('Youth Results'!$E70,'1st Run'!I:I,0),2)),"")</f>
        <v/>
      </c>
      <c r="C70" s="280" t="str">
        <f t="array" ref="C70">IFERROR(IF(D70="","",INDEX('1st Run'!A:I,MATCH('Youth Results'!$E70,'1st Run'!I:I,0),3)),"")</f>
        <v/>
      </c>
      <c r="D70" s="281" t="str">
        <f>IFERROR(IF(AND(SMALL('1st Run'!I:I,L70)&gt;1000,SMALL('1st Run'!I:I,L70)&lt;3000),"nt",IF(SMALL('1st Run'!I:I,L70)&gt;3000,"",SMALL('1st Run'!I:I,L70))),"")</f>
        <v/>
      </c>
      <c r="E70" s="282" t="str">
        <f>IF(D70="nt",IFERROR(SMALL('1st Run'!I:I,L70),""),IF(D70&gt;3000,"",IFERROR(SMALL('1st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IFERROR(VLOOKUP(D70,'1st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IFERROR(IF(D71="","",INDEX('1st Run'!A:I,MATCH('Youth Results'!$E71,'1st Run'!I:I,0),1)),"")</f>
        <v/>
      </c>
      <c r="B71" s="280" t="str">
        <f t="array" ref="B71">IFERROR(IF(D71="","",INDEX('1st Run'!A:I,MATCH('Youth Results'!$E71,'1st Run'!I:I,0),2)),"")</f>
        <v/>
      </c>
      <c r="C71" s="280" t="str">
        <f t="array" ref="C71">IFERROR(IF(D71="","",INDEX('1st Run'!A:I,MATCH('Youth Results'!$E71,'1st Run'!I:I,0),3)),"")</f>
        <v/>
      </c>
      <c r="D71" s="281" t="str">
        <f>IFERROR(IF(AND(SMALL('1st Run'!I:I,L71)&gt;1000,SMALL('1st Run'!I:I,L71)&lt;3000),"nt",IF(SMALL('1st Run'!I:I,L71)&gt;3000,"",SMALL('1st Run'!I:I,L71))),"")</f>
        <v/>
      </c>
      <c r="E71" s="282" t="str">
        <f>IF(D71="nt",IFERROR(SMALL('1st Run'!I:I,L71),""),IF(D71&gt;3000,"",IFERROR(SMALL('1st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IFERROR(VLOOKUP(D71,'1st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IFERROR(IF(D72="","",INDEX('1st Run'!A:I,MATCH('Youth Results'!$E72,'1st Run'!I:I,0),1)),"")</f>
        <v/>
      </c>
      <c r="B72" s="280" t="str">
        <f t="array" ref="B72">IFERROR(IF(D72="","",INDEX('1st Run'!A:I,MATCH('Youth Results'!$E72,'1st Run'!I:I,0),2)),"")</f>
        <v/>
      </c>
      <c r="C72" s="280" t="str">
        <f t="array" ref="C72">IFERROR(IF(D72="","",INDEX('1st Run'!A:I,MATCH('Youth Results'!$E72,'1st Run'!I:I,0),3)),"")</f>
        <v/>
      </c>
      <c r="D72" s="281" t="str">
        <f>IFERROR(IF(AND(SMALL('1st Run'!I:I,L72)&gt;1000,SMALL('1st Run'!I:I,L72)&lt;3000),"nt",IF(SMALL('1st Run'!I:I,L72)&gt;3000,"",SMALL('1st Run'!I:I,L72))),"")</f>
        <v/>
      </c>
      <c r="E72" s="282" t="str">
        <f>IF(D72="nt",IFERROR(SMALL('1st Run'!I:I,L72),""),IF(D72&gt;3000,"",IFERROR(SMALL('1st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IFERROR(VLOOKUP(D72,'1st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IFERROR(IF(D73="","",INDEX('1st Run'!A:I,MATCH('Youth Results'!$E73,'1st Run'!I:I,0),1)),"")</f>
        <v/>
      </c>
      <c r="B73" s="280" t="str">
        <f t="array" ref="B73">IFERROR(IF(D73="","",INDEX('1st Run'!A:I,MATCH('Youth Results'!$E73,'1st Run'!I:I,0),2)),"")</f>
        <v/>
      </c>
      <c r="C73" s="280" t="str">
        <f t="array" ref="C73">IFERROR(IF(D73="","",INDEX('1st Run'!A:I,MATCH('Youth Results'!$E73,'1st Run'!I:I,0),3)),"")</f>
        <v/>
      </c>
      <c r="D73" s="281" t="str">
        <f>IFERROR(IF(AND(SMALL('1st Run'!I:I,L73)&gt;1000,SMALL('1st Run'!I:I,L73)&lt;3000),"nt",IF(SMALL('1st Run'!I:I,L73)&gt;3000,"",SMALL('1st Run'!I:I,L73))),"")</f>
        <v/>
      </c>
      <c r="E73" s="282" t="str">
        <f>IF(D73="nt",IFERROR(SMALL('1st Run'!I:I,L73),""),IF(D73&gt;3000,"",IFERROR(SMALL('1st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IFERROR(VLOOKUP(D73,'1st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IFERROR(IF(D74="","",INDEX('1st Run'!A:I,MATCH('Youth Results'!$E74,'1st Run'!I:I,0),1)),"")</f>
        <v/>
      </c>
      <c r="B74" s="280" t="str">
        <f t="array" ref="B74">IFERROR(IF(D74="","",INDEX('1st Run'!A:I,MATCH('Youth Results'!$E74,'1st Run'!I:I,0),2)),"")</f>
        <v/>
      </c>
      <c r="C74" s="280" t="str">
        <f t="array" ref="C74">IFERROR(IF(D74="","",INDEX('1st Run'!A:I,MATCH('Youth Results'!$E74,'1st Run'!I:I,0),3)),"")</f>
        <v/>
      </c>
      <c r="D74" s="281" t="str">
        <f>IFERROR(IF(AND(SMALL('1st Run'!I:I,L74)&gt;1000,SMALL('1st Run'!I:I,L74)&lt;3000),"nt",IF(SMALL('1st Run'!I:I,L74)&gt;3000,"",SMALL('1st Run'!I:I,L74))),"")</f>
        <v/>
      </c>
      <c r="E74" s="282" t="str">
        <f>IF(D74="nt",IFERROR(SMALL('1st Run'!I:I,L74),""),IF(D74&gt;3000,"",IFERROR(SMALL('1st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IFERROR(VLOOKUP(D74,'1st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IFERROR(IF(D75="","",INDEX('1st Run'!A:I,MATCH('Youth Results'!$E75,'1st Run'!I:I,0),1)),"")</f>
        <v/>
      </c>
      <c r="B75" s="280" t="str">
        <f t="array" ref="B75">IFERROR(IF(D75="","",INDEX('1st Run'!A:I,MATCH('Youth Results'!$E75,'1st Run'!I:I,0),2)),"")</f>
        <v/>
      </c>
      <c r="C75" s="280" t="str">
        <f t="array" ref="C75">IFERROR(IF(D75="","",INDEX('1st Run'!A:I,MATCH('Youth Results'!$E75,'1st Run'!I:I,0),3)),"")</f>
        <v/>
      </c>
      <c r="D75" s="281" t="str">
        <f>IFERROR(IF(AND(SMALL('1st Run'!I:I,L75)&gt;1000,SMALL('1st Run'!I:I,L75)&lt;3000),"nt",IF(SMALL('1st Run'!I:I,L75)&gt;3000,"",SMALL('1st Run'!I:I,L75))),"")</f>
        <v/>
      </c>
      <c r="E75" s="282" t="str">
        <f>IF(D75="nt",IFERROR(SMALL('1st Run'!I:I,L75),""),IF(D75&gt;3000,"",IFERROR(SMALL('1st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IFERROR(VLOOKUP(D75,'1st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IFERROR(IF(D76="","",INDEX('1st Run'!A:I,MATCH('Youth Results'!$E76,'1st Run'!I:I,0),1)),"")</f>
        <v/>
      </c>
      <c r="B76" s="280" t="str">
        <f t="array" ref="B76">IFERROR(IF(D76="","",INDEX('1st Run'!A:I,MATCH('Youth Results'!$E76,'1st Run'!I:I,0),2)),"")</f>
        <v/>
      </c>
      <c r="C76" s="280" t="str">
        <f t="array" ref="C76">IFERROR(IF(D76="","",INDEX('1st Run'!A:I,MATCH('Youth Results'!$E76,'1st Run'!I:I,0),3)),"")</f>
        <v/>
      </c>
      <c r="D76" s="281" t="str">
        <f>IFERROR(IF(AND(SMALL('1st Run'!I:I,L76)&gt;1000,SMALL('1st Run'!I:I,L76)&lt;3000),"nt",IF(SMALL('1st Run'!I:I,L76)&gt;3000,"",SMALL('1st Run'!I:I,L76))),"")</f>
        <v/>
      </c>
      <c r="E76" s="282" t="str">
        <f>IF(D76="nt",IFERROR(SMALL('1st Run'!I:I,L76),""),IF(D76&gt;3000,"",IFERROR(SMALL('1st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IFERROR(VLOOKUP(D76,'1st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IFERROR(IF(D77="","",INDEX('1st Run'!A:I,MATCH('Youth Results'!$E77,'1st Run'!I:I,0),1)),"")</f>
        <v/>
      </c>
      <c r="B77" s="280" t="str">
        <f t="array" ref="B77">IFERROR(IF(D77="","",INDEX('1st Run'!A:I,MATCH('Youth Results'!$E77,'1st Run'!I:I,0),2)),"")</f>
        <v/>
      </c>
      <c r="C77" s="280" t="str">
        <f t="array" ref="C77">IFERROR(IF(D77="","",INDEX('1st Run'!A:I,MATCH('Youth Results'!$E77,'1st Run'!I:I,0),3)),"")</f>
        <v/>
      </c>
      <c r="D77" s="281" t="str">
        <f>IFERROR(IF(AND(SMALL('1st Run'!I:I,L77)&gt;1000,SMALL('1st Run'!I:I,L77)&lt;3000),"nt",IF(SMALL('1st Run'!I:I,L77)&gt;3000,"",SMALL('1st Run'!I:I,L77))),"")</f>
        <v/>
      </c>
      <c r="E77" s="282" t="str">
        <f>IF(D77="nt",IFERROR(SMALL('1st Run'!I:I,L77),""),IF(D77&gt;3000,"",IFERROR(SMALL('1st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IFERROR(VLOOKUP(D77,'1st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IFERROR(IF(D78="","",INDEX('1st Run'!A:I,MATCH('Youth Results'!$E78,'1st Run'!I:I,0),1)),"")</f>
        <v/>
      </c>
      <c r="B78" s="280" t="str">
        <f t="array" ref="B78">IFERROR(IF(D78="","",INDEX('1st Run'!A:I,MATCH('Youth Results'!$E78,'1st Run'!I:I,0),2)),"")</f>
        <v/>
      </c>
      <c r="C78" s="280" t="str">
        <f t="array" ref="C78">IFERROR(IF(D78="","",INDEX('1st Run'!A:I,MATCH('Youth Results'!$E78,'1st Run'!I:I,0),3)),"")</f>
        <v/>
      </c>
      <c r="D78" s="281" t="str">
        <f>IFERROR(IF(AND(SMALL('1st Run'!I:I,L78)&gt;1000,SMALL('1st Run'!I:I,L78)&lt;3000),"nt",IF(SMALL('1st Run'!I:I,L78)&gt;3000,"",SMALL('1st Run'!I:I,L78))),"")</f>
        <v/>
      </c>
      <c r="E78" s="282" t="str">
        <f>IF(D78="nt",IFERROR(SMALL('1st Run'!I:I,L78),""),IF(D78&gt;3000,"",IFERROR(SMALL('1st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IFERROR(VLOOKUP(D78,'1st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IFERROR(IF(D79="","",INDEX('1st Run'!A:I,MATCH('Youth Results'!$E79,'1st Run'!I:I,0),1)),"")</f>
        <v/>
      </c>
      <c r="B79" s="280" t="str">
        <f t="array" ref="B79">IFERROR(IF(D79="","",INDEX('1st Run'!A:I,MATCH('Youth Results'!$E79,'1st Run'!I:I,0),2)),"")</f>
        <v/>
      </c>
      <c r="C79" s="280" t="str">
        <f t="array" ref="C79">IFERROR(IF(D79="","",INDEX('1st Run'!A:I,MATCH('Youth Results'!$E79,'1st Run'!I:I,0),3)),"")</f>
        <v/>
      </c>
      <c r="D79" s="281" t="str">
        <f>IFERROR(IF(AND(SMALL('1st Run'!I:I,L79)&gt;1000,SMALL('1st Run'!I:I,L79)&lt;3000),"nt",IF(SMALL('1st Run'!I:I,L79)&gt;3000,"",SMALL('1st Run'!I:I,L79))),"")</f>
        <v/>
      </c>
      <c r="E79" s="282" t="str">
        <f>IF(D79="nt",IFERROR(SMALL('1st Run'!I:I,L79),""),IF(D79&gt;3000,"",IFERROR(SMALL('1st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IFERROR(VLOOKUP(D79,'1st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IFERROR(IF(D80="","",INDEX('1st Run'!A:I,MATCH('Youth Results'!$E80,'1st Run'!I:I,0),1)),"")</f>
        <v/>
      </c>
      <c r="B80" s="280" t="str">
        <f t="array" ref="B80">IFERROR(IF(D80="","",INDEX('1st Run'!A:I,MATCH('Youth Results'!$E80,'1st Run'!I:I,0),2)),"")</f>
        <v/>
      </c>
      <c r="C80" s="280" t="str">
        <f t="array" ref="C80">IFERROR(IF(D80="","",INDEX('1st Run'!A:I,MATCH('Youth Results'!$E80,'1st Run'!I:I,0),3)),"")</f>
        <v/>
      </c>
      <c r="D80" s="281" t="str">
        <f>IFERROR(IF(AND(SMALL('1st Run'!I:I,L80)&gt;1000,SMALL('1st Run'!I:I,L80)&lt;3000),"nt",IF(SMALL('1st Run'!I:I,L80)&gt;3000,"",SMALL('1st Run'!I:I,L80))),"")</f>
        <v/>
      </c>
      <c r="E80" s="282" t="str">
        <f>IF(D80="nt",IFERROR(SMALL('1st Run'!I:I,L80),""),IF(D80&gt;3000,"",IFERROR(SMALL('1st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IFERROR(VLOOKUP(D80,'1st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IFERROR(IF(D81="","",INDEX('1st Run'!A:I,MATCH('Youth Results'!$E81,'1st Run'!I:I,0),1)),"")</f>
        <v/>
      </c>
      <c r="B81" s="280" t="str">
        <f t="array" ref="B81">IFERROR(IF(D81="","",INDEX('1st Run'!A:I,MATCH('Youth Results'!$E81,'1st Run'!I:I,0),2)),"")</f>
        <v/>
      </c>
      <c r="C81" s="280" t="str">
        <f t="array" ref="C81">IFERROR(IF(D81="","",INDEX('1st Run'!A:I,MATCH('Youth Results'!$E81,'1st Run'!I:I,0),3)),"")</f>
        <v/>
      </c>
      <c r="D81" s="281" t="str">
        <f>IFERROR(IF(AND(SMALL('1st Run'!I:I,L81)&gt;1000,SMALL('1st Run'!I:I,L81)&lt;3000),"nt",IF(SMALL('1st Run'!I:I,L81)&gt;3000,"",SMALL('1st Run'!I:I,L81))),"")</f>
        <v/>
      </c>
      <c r="E81" s="282" t="str">
        <f>IF(D81="nt",IFERROR(SMALL('1st Run'!I:I,L81),""),IF(D81&gt;3000,"",IFERROR(SMALL('1st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IFERROR(VLOOKUP(D81,'1st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IFERROR(IF(D82="","",INDEX('1st Run'!A:I,MATCH('Youth Results'!$E82,'1st Run'!I:I,0),1)),"")</f>
        <v/>
      </c>
      <c r="B82" s="280" t="str">
        <f t="array" ref="B82">IFERROR(IF(D82="","",INDEX('1st Run'!A:I,MATCH('Youth Results'!$E82,'1st Run'!I:I,0),2)),"")</f>
        <v/>
      </c>
      <c r="C82" s="280" t="str">
        <f t="array" ref="C82">IFERROR(IF(D82="","",INDEX('1st Run'!A:I,MATCH('Youth Results'!$E82,'1st Run'!I:I,0),3)),"")</f>
        <v/>
      </c>
      <c r="D82" s="281" t="str">
        <f>IFERROR(IF(AND(SMALL('1st Run'!I:I,L82)&gt;1000,SMALL('1st Run'!I:I,L82)&lt;3000),"nt",IF(SMALL('1st Run'!I:I,L82)&gt;3000,"",SMALL('1st Run'!I:I,L82))),"")</f>
        <v/>
      </c>
      <c r="E82" s="282" t="str">
        <f>IF(D82="nt",IFERROR(SMALL('1st Run'!I:I,L82),""),IF(D82&gt;3000,"",IFERROR(SMALL('1st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IFERROR(VLOOKUP(D82,'1st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IFERROR(IF(D83="","",INDEX('1st Run'!A:I,MATCH('Youth Results'!$E83,'1st Run'!I:I,0),1)),"")</f>
        <v/>
      </c>
      <c r="B83" s="280" t="str">
        <f t="array" ref="B83">IFERROR(IF(D83="","",INDEX('1st Run'!A:I,MATCH('Youth Results'!$E83,'1st Run'!I:I,0),2)),"")</f>
        <v/>
      </c>
      <c r="C83" s="280" t="str">
        <f t="array" ref="C83">IFERROR(IF(D83="","",INDEX('1st Run'!A:I,MATCH('Youth Results'!$E83,'1st Run'!I:I,0),3)),"")</f>
        <v/>
      </c>
      <c r="D83" s="281" t="str">
        <f>IFERROR(IF(AND(SMALL('1st Run'!I:I,L83)&gt;1000,SMALL('1st Run'!I:I,L83)&lt;3000),"nt",IF(SMALL('1st Run'!I:I,L83)&gt;3000,"",SMALL('1st Run'!I:I,L83))),"")</f>
        <v/>
      </c>
      <c r="E83" s="282" t="str">
        <f>IF(D83="nt",IFERROR(SMALL('1st Run'!I:I,L83),""),IF(D83&gt;3000,"",IFERROR(SMALL('1st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IFERROR(VLOOKUP(D83,'1st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IFERROR(IF(D84="","",INDEX('1st Run'!A:I,MATCH('Youth Results'!$E84,'1st Run'!I:I,0),1)),"")</f>
        <v/>
      </c>
      <c r="B84" s="280" t="str">
        <f t="array" ref="B84">IFERROR(IF(D84="","",INDEX('1st Run'!A:I,MATCH('Youth Results'!$E84,'1st Run'!I:I,0),2)),"")</f>
        <v/>
      </c>
      <c r="C84" s="280" t="str">
        <f t="array" ref="C84">IFERROR(IF(D84="","",INDEX('1st Run'!A:I,MATCH('Youth Results'!$E84,'1st Run'!I:I,0),3)),"")</f>
        <v/>
      </c>
      <c r="D84" s="281" t="str">
        <f>IFERROR(IF(AND(SMALL('1st Run'!I:I,L84)&gt;1000,SMALL('1st Run'!I:I,L84)&lt;3000),"nt",IF(SMALL('1st Run'!I:I,L84)&gt;3000,"",SMALL('1st Run'!I:I,L84))),"")</f>
        <v/>
      </c>
      <c r="E84" s="282" t="str">
        <f>IF(D84="nt",IFERROR(SMALL('1st Run'!I:I,L84),""),IF(D84&gt;3000,"",IFERROR(SMALL('1st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IFERROR(VLOOKUP(D84,'1st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IFERROR(IF(D85="","",INDEX('1st Run'!A:I,MATCH('Youth Results'!$E85,'1st Run'!I:I,0),1)),"")</f>
        <v/>
      </c>
      <c r="B85" s="280" t="str">
        <f t="array" ref="B85">IFERROR(IF(D85="","",INDEX('1st Run'!A:I,MATCH('Youth Results'!$E85,'1st Run'!I:I,0),2)),"")</f>
        <v/>
      </c>
      <c r="C85" s="280" t="str">
        <f t="array" ref="C85">IFERROR(IF(D85="","",INDEX('1st Run'!A:I,MATCH('Youth Results'!$E85,'1st Run'!I:I,0),3)),"")</f>
        <v/>
      </c>
      <c r="D85" s="281" t="str">
        <f>IFERROR(IF(AND(SMALL('1st Run'!I:I,L85)&gt;1000,SMALL('1st Run'!I:I,L85)&lt;3000),"nt",IF(SMALL('1st Run'!I:I,L85)&gt;3000,"",SMALL('1st Run'!I:I,L85))),"")</f>
        <v/>
      </c>
      <c r="E85" s="282" t="str">
        <f>IF(D85="nt",IFERROR(SMALL('1st Run'!I:I,L85),""),IF(D85&gt;3000,"",IFERROR(SMALL('1st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IFERROR(VLOOKUP(D85,'1st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IFERROR(IF(D86="","",INDEX('1st Run'!A:I,MATCH('Youth Results'!$E86,'1st Run'!I:I,0),1)),"")</f>
        <v/>
      </c>
      <c r="B86" s="280" t="str">
        <f t="array" ref="B86">IFERROR(IF(D86="","",INDEX('1st Run'!A:I,MATCH('Youth Results'!$E86,'1st Run'!I:I,0),2)),"")</f>
        <v/>
      </c>
      <c r="C86" s="280" t="str">
        <f t="array" ref="C86">IFERROR(IF(D86="","",INDEX('1st Run'!A:I,MATCH('Youth Results'!$E86,'1st Run'!I:I,0),3)),"")</f>
        <v/>
      </c>
      <c r="D86" s="281" t="str">
        <f>IFERROR(IF(AND(SMALL('1st Run'!I:I,L86)&gt;1000,SMALL('1st Run'!I:I,L86)&lt;3000),"nt",IF(SMALL('1st Run'!I:I,L86)&gt;3000,"",SMALL('1st Run'!I:I,L86))),"")</f>
        <v/>
      </c>
      <c r="E86" s="282" t="str">
        <f>IF(D86="nt",IFERROR(SMALL('1st Run'!I:I,L86),""),IF(D86&gt;3000,"",IFERROR(SMALL('1st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IFERROR(VLOOKUP(D86,'1st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IFERROR(IF(D87="","",INDEX('1st Run'!A:I,MATCH('Youth Results'!$E87,'1st Run'!I:I,0),1)),"")</f>
        <v/>
      </c>
      <c r="B87" s="280" t="str">
        <f t="array" ref="B87">IFERROR(IF(D87="","",INDEX('1st Run'!A:I,MATCH('Youth Results'!$E87,'1st Run'!I:I,0),2)),"")</f>
        <v/>
      </c>
      <c r="C87" s="280" t="str">
        <f t="array" ref="C87">IFERROR(IF(D87="","",INDEX('1st Run'!A:I,MATCH('Youth Results'!$E87,'1st Run'!I:I,0),3)),"")</f>
        <v/>
      </c>
      <c r="D87" s="281" t="str">
        <f>IFERROR(IF(AND(SMALL('1st Run'!I:I,L87)&gt;1000,SMALL('1st Run'!I:I,L87)&lt;3000),"nt",IF(SMALL('1st Run'!I:I,L87)&gt;3000,"",SMALL('1st Run'!I:I,L87))),"")</f>
        <v/>
      </c>
      <c r="E87" s="282" t="str">
        <f>IF(D87="nt",IFERROR(SMALL('1st Run'!I:I,L87),""),IF(D87&gt;3000,"",IFERROR(SMALL('1st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IFERROR(VLOOKUP(D87,'1st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IFERROR(IF(D88="","",INDEX('1st Run'!A:I,MATCH('Youth Results'!$E88,'1st Run'!I:I,0),1)),"")</f>
        <v/>
      </c>
      <c r="B88" s="280" t="str">
        <f t="array" ref="B88">IFERROR(IF(D88="","",INDEX('1st Run'!A:I,MATCH('Youth Results'!$E88,'1st Run'!I:I,0),2)),"")</f>
        <v/>
      </c>
      <c r="C88" s="280" t="str">
        <f t="array" ref="C88">IFERROR(IF(D88="","",INDEX('1st Run'!A:I,MATCH('Youth Results'!$E88,'1st Run'!I:I,0),3)),"")</f>
        <v/>
      </c>
      <c r="D88" s="281" t="str">
        <f>IFERROR(IF(AND(SMALL('1st Run'!I:I,L88)&gt;1000,SMALL('1st Run'!I:I,L88)&lt;3000),"nt",IF(SMALL('1st Run'!I:I,L88)&gt;3000,"",SMALL('1st Run'!I:I,L88))),"")</f>
        <v/>
      </c>
      <c r="E88" s="282" t="str">
        <f>IF(D88="nt",IFERROR(SMALL('1st Run'!I:I,L88),""),IF(D88&gt;3000,"",IFERROR(SMALL('1st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IFERROR(VLOOKUP(D88,'1st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IFERROR(IF(D89="","",INDEX('1st Run'!A:I,MATCH('Youth Results'!$E89,'1st Run'!I:I,0),1)),"")</f>
        <v/>
      </c>
      <c r="B89" s="280" t="str">
        <f t="array" ref="B89">IFERROR(IF(D89="","",INDEX('1st Run'!A:I,MATCH('Youth Results'!$E89,'1st Run'!I:I,0),2)),"")</f>
        <v/>
      </c>
      <c r="C89" s="280" t="str">
        <f t="array" ref="C89">IFERROR(IF(D89="","",INDEX('1st Run'!A:I,MATCH('Youth Results'!$E89,'1st Run'!I:I,0),3)),"")</f>
        <v/>
      </c>
      <c r="D89" s="281" t="str">
        <f>IFERROR(IF(AND(SMALL('1st Run'!I:I,L89)&gt;1000,SMALL('1st Run'!I:I,L89)&lt;3000),"nt",IF(SMALL('1st Run'!I:I,L89)&gt;3000,"",SMALL('1st Run'!I:I,L89))),"")</f>
        <v/>
      </c>
      <c r="E89" s="282" t="str">
        <f>IF(D89="nt",IFERROR(SMALL('1st Run'!I:I,L89),""),IF(D89&gt;3000,"",IFERROR(SMALL('1st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IFERROR(VLOOKUP(D89,'1st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IFERROR(IF(D90="","",INDEX('1st Run'!A:I,MATCH('Youth Results'!$E90,'1st Run'!I:I,0),1)),"")</f>
        <v/>
      </c>
      <c r="B90" s="280" t="str">
        <f t="array" ref="B90">IFERROR(IF(D90="","",INDEX('1st Run'!A:I,MATCH('Youth Results'!$E90,'1st Run'!I:I,0),2)),"")</f>
        <v/>
      </c>
      <c r="C90" s="280" t="str">
        <f t="array" ref="C90">IFERROR(IF(D90="","",INDEX('1st Run'!A:I,MATCH('Youth Results'!$E90,'1st Run'!I:I,0),3)),"")</f>
        <v/>
      </c>
      <c r="D90" s="281" t="str">
        <f>IFERROR(IF(AND(SMALL('1st Run'!I:I,L90)&gt;1000,SMALL('1st Run'!I:I,L90)&lt;3000),"nt",IF(SMALL('1st Run'!I:I,L90)&gt;3000,"",SMALL('1st Run'!I:I,L90))),"")</f>
        <v/>
      </c>
      <c r="E90" s="282" t="str">
        <f>IF(D90="nt",IFERROR(SMALL('1st Run'!I:I,L90),""),IF(D90&gt;3000,"",IFERROR(SMALL('1st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IFERROR(VLOOKUP(D90,'1st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IFERROR(IF(D91="","",INDEX('1st Run'!A:I,MATCH('Youth Results'!$E91,'1st Run'!I:I,0),1)),"")</f>
        <v/>
      </c>
      <c r="B91" s="280" t="str">
        <f t="array" ref="B91">IFERROR(IF(D91="","",INDEX('1st Run'!A:I,MATCH('Youth Results'!$E91,'1st Run'!I:I,0),2)),"")</f>
        <v/>
      </c>
      <c r="C91" s="280" t="str">
        <f t="array" ref="C91">IFERROR(IF(D91="","",INDEX('1st Run'!A:I,MATCH('Youth Results'!$E91,'1st Run'!I:I,0),3)),"")</f>
        <v/>
      </c>
      <c r="D91" s="281" t="str">
        <f>IFERROR(IF(AND(SMALL('1st Run'!I:I,L91)&gt;1000,SMALL('1st Run'!I:I,L91)&lt;3000),"nt",IF(SMALL('1st Run'!I:I,L91)&gt;3000,"",SMALL('1st Run'!I:I,L91))),"")</f>
        <v/>
      </c>
      <c r="E91" s="282" t="str">
        <f>IF(D91="nt",IFERROR(SMALL('1st Run'!I:I,L91),""),IF(D91&gt;3000,"",IFERROR(SMALL('1st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IFERROR(VLOOKUP(D91,'1st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IFERROR(IF(D92="","",INDEX('1st Run'!A:I,MATCH('Youth Results'!$E92,'1st Run'!I:I,0),1)),"")</f>
        <v/>
      </c>
      <c r="B92" s="280" t="str">
        <f t="array" ref="B92">IFERROR(IF(D92="","",INDEX('1st Run'!A:I,MATCH('Youth Results'!$E92,'1st Run'!I:I,0),2)),"")</f>
        <v/>
      </c>
      <c r="C92" s="280" t="str">
        <f t="array" ref="C92">IFERROR(IF(D92="","",INDEX('1st Run'!A:I,MATCH('Youth Results'!$E92,'1st Run'!I:I,0),3)),"")</f>
        <v/>
      </c>
      <c r="D92" s="281" t="str">
        <f>IFERROR(IF(AND(SMALL('1st Run'!I:I,L92)&gt;1000,SMALL('1st Run'!I:I,L92)&lt;3000),"nt",IF(SMALL('1st Run'!I:I,L92)&gt;3000,"",SMALL('1st Run'!I:I,L92))),"")</f>
        <v/>
      </c>
      <c r="E92" s="282" t="str">
        <f>IF(D92="nt",IFERROR(SMALL('1st Run'!I:I,L92),""),IF(D92&gt;3000,"",IFERROR(SMALL('1st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IFERROR(VLOOKUP(D92,'1st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IFERROR(IF(D93="","",INDEX('1st Run'!A:I,MATCH('Youth Results'!$E93,'1st Run'!I:I,0),1)),"")</f>
        <v/>
      </c>
      <c r="B93" s="280" t="str">
        <f t="array" ref="B93">IFERROR(IF(D93="","",INDEX('1st Run'!A:I,MATCH('Youth Results'!$E93,'1st Run'!I:I,0),2)),"")</f>
        <v/>
      </c>
      <c r="C93" s="280" t="str">
        <f t="array" ref="C93">IFERROR(IF(D93="","",INDEX('1st Run'!A:I,MATCH('Youth Results'!$E93,'1st Run'!I:I,0),3)),"")</f>
        <v/>
      </c>
      <c r="D93" s="281" t="str">
        <f>IFERROR(IF(AND(SMALL('1st Run'!I:I,L93)&gt;1000,SMALL('1st Run'!I:I,L93)&lt;3000),"nt",IF(SMALL('1st Run'!I:I,L93)&gt;3000,"",SMALL('1st Run'!I:I,L93))),"")</f>
        <v/>
      </c>
      <c r="E93" s="282" t="str">
        <f>IF(D93="nt",IFERROR(SMALL('1st Run'!I:I,L93),""),IF(D93&gt;3000,"",IFERROR(SMALL('1st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IFERROR(VLOOKUP(D93,'1st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IFERROR(IF(D94="","",INDEX('1st Run'!A:I,MATCH('Youth Results'!$E94,'1st Run'!I:I,0),1)),"")</f>
        <v/>
      </c>
      <c r="B94" s="280" t="str">
        <f t="array" ref="B94">IFERROR(IF(D94="","",INDEX('1st Run'!A:I,MATCH('Youth Results'!$E94,'1st Run'!I:I,0),2)),"")</f>
        <v/>
      </c>
      <c r="C94" s="280" t="str">
        <f t="array" ref="C94">IFERROR(IF(D94="","",INDEX('1st Run'!A:I,MATCH('Youth Results'!$E94,'1st Run'!I:I,0),3)),"")</f>
        <v/>
      </c>
      <c r="D94" s="281" t="str">
        <f>IFERROR(IF(AND(SMALL('1st Run'!I:I,L94)&gt;1000,SMALL('1st Run'!I:I,L94)&lt;3000),"nt",IF(SMALL('1st Run'!I:I,L94)&gt;3000,"",SMALL('1st Run'!I:I,L94))),"")</f>
        <v/>
      </c>
      <c r="E94" s="282" t="str">
        <f>IF(D94="nt",IFERROR(SMALL('1st Run'!I:I,L94),""),IF(D94&gt;3000,"",IFERROR(SMALL('1st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IFERROR(VLOOKUP(D94,'1st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IFERROR(IF(D95="","",INDEX('1st Run'!A:I,MATCH('Youth Results'!$E95,'1st Run'!I:I,0),1)),"")</f>
        <v/>
      </c>
      <c r="B95" s="280" t="str">
        <f t="array" ref="B95">IFERROR(IF(D95="","",INDEX('1st Run'!A:I,MATCH('Youth Results'!$E95,'1st Run'!I:I,0),2)),"")</f>
        <v/>
      </c>
      <c r="C95" s="280" t="str">
        <f t="array" ref="C95">IFERROR(IF(D95="","",INDEX('1st Run'!A:I,MATCH('Youth Results'!$E95,'1st Run'!I:I,0),3)),"")</f>
        <v/>
      </c>
      <c r="D95" s="281" t="str">
        <f>IFERROR(IF(AND(SMALL('1st Run'!I:I,L95)&gt;1000,SMALL('1st Run'!I:I,L95)&lt;3000),"nt",IF(SMALL('1st Run'!I:I,L95)&gt;3000,"",SMALL('1st Run'!I:I,L95))),"")</f>
        <v/>
      </c>
      <c r="E95" s="282" t="str">
        <f>IF(D95="nt",IFERROR(SMALL('1st Run'!I:I,L95),""),IF(D95&gt;3000,"",IFERROR(SMALL('1st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IFERROR(VLOOKUP(D95,'1st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IFERROR(IF(D96="","",INDEX('1st Run'!A:I,MATCH('Youth Results'!$E96,'1st Run'!I:I,0),1)),"")</f>
        <v/>
      </c>
      <c r="B96" s="280" t="str">
        <f t="array" ref="B96">IFERROR(IF(D96="","",INDEX('1st Run'!A:I,MATCH('Youth Results'!$E96,'1st Run'!I:I,0),2)),"")</f>
        <v/>
      </c>
      <c r="C96" s="280" t="str">
        <f t="array" ref="C96">IFERROR(IF(D96="","",INDEX('1st Run'!A:I,MATCH('Youth Results'!$E96,'1st Run'!I:I,0),3)),"")</f>
        <v/>
      </c>
      <c r="D96" s="281" t="str">
        <f>IFERROR(IF(AND(SMALL('1st Run'!I:I,L96)&gt;1000,SMALL('1st Run'!I:I,L96)&lt;3000),"nt",IF(SMALL('1st Run'!I:I,L96)&gt;3000,"",SMALL('1st Run'!I:I,L96))),"")</f>
        <v/>
      </c>
      <c r="E96" s="282" t="str">
        <f>IF(D96="nt",IFERROR(SMALL('1st Run'!I:I,L96),""),IF(D96&gt;3000,"",IFERROR(SMALL('1st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IFERROR(VLOOKUP(D96,'1st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IFERROR(IF(D97="","",INDEX('1st Run'!A:I,MATCH('Youth Results'!$E97,'1st Run'!I:I,0),1)),"")</f>
        <v/>
      </c>
      <c r="B97" s="280" t="str">
        <f t="array" ref="B97">IFERROR(IF(D97="","",INDEX('1st Run'!A:I,MATCH('Youth Results'!$E97,'1st Run'!I:I,0),2)),"")</f>
        <v/>
      </c>
      <c r="C97" s="280" t="str">
        <f t="array" ref="C97">IFERROR(IF(D97="","",INDEX('1st Run'!A:I,MATCH('Youth Results'!$E97,'1st Run'!I:I,0),3)),"")</f>
        <v/>
      </c>
      <c r="D97" s="281" t="str">
        <f>IFERROR(IF(AND(SMALL('1st Run'!I:I,L97)&gt;1000,SMALL('1st Run'!I:I,L97)&lt;3000),"nt",IF(SMALL('1st Run'!I:I,L97)&gt;3000,"",SMALL('1st Run'!I:I,L97))),"")</f>
        <v/>
      </c>
      <c r="E97" s="282" t="str">
        <f>IF(D97="nt",IFERROR(SMALL('1st Run'!I:I,L97),""),IF(D97&gt;3000,"",IFERROR(SMALL('1st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IFERROR(VLOOKUP(D97,'1st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IFERROR(IF(D98="","",INDEX('1st Run'!A:I,MATCH('Youth Results'!$E98,'1st Run'!I:I,0),1)),"")</f>
        <v/>
      </c>
      <c r="B98" s="280" t="str">
        <f t="array" ref="B98">IFERROR(IF(D98="","",INDEX('1st Run'!A:I,MATCH('Youth Results'!$E98,'1st Run'!I:I,0),2)),"")</f>
        <v/>
      </c>
      <c r="C98" s="280" t="str">
        <f t="array" ref="C98">IFERROR(IF(D98="","",INDEX('1st Run'!A:I,MATCH('Youth Results'!$E98,'1st Run'!I:I,0),3)),"")</f>
        <v/>
      </c>
      <c r="D98" s="281" t="str">
        <f>IFERROR(IF(AND(SMALL('1st Run'!I:I,L98)&gt;1000,SMALL('1st Run'!I:I,L98)&lt;3000),"nt",IF(SMALL('1st Run'!I:I,L98)&gt;3000,"",SMALL('1st Run'!I:I,L98))),"")</f>
        <v/>
      </c>
      <c r="E98" s="282" t="str">
        <f>IF(D98="nt",IFERROR(SMALL('1st Run'!I:I,L98),""),IF(D98&gt;3000,"",IFERROR(SMALL('1st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IFERROR(VLOOKUP(D98,'1st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IFERROR(IF(D99="","",INDEX('1st Run'!A:I,MATCH('Youth Results'!$E99,'1st Run'!I:I,0),1)),"")</f>
        <v/>
      </c>
      <c r="B99" s="280" t="str">
        <f t="array" ref="B99">IFERROR(IF(D99="","",INDEX('1st Run'!A:I,MATCH('Youth Results'!$E99,'1st Run'!I:I,0),2)),"")</f>
        <v/>
      </c>
      <c r="C99" s="280" t="str">
        <f t="array" ref="C99">IFERROR(IF(D99="","",INDEX('1st Run'!A:I,MATCH('Youth Results'!$E99,'1st Run'!I:I,0),3)),"")</f>
        <v/>
      </c>
      <c r="D99" s="281" t="str">
        <f>IFERROR(IF(AND(SMALL('1st Run'!I:I,L99)&gt;1000,SMALL('1st Run'!I:I,L99)&lt;3000),"nt",IF(SMALL('1st Run'!I:I,L99)&gt;3000,"",SMALL('1st Run'!I:I,L99))),"")</f>
        <v/>
      </c>
      <c r="E99" s="282" t="str">
        <f>IF(D99="nt",IFERROR(SMALL('1st Run'!I:I,L99),""),IF(D99&gt;3000,"",IFERROR(SMALL('1st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IFERROR(VLOOKUP(D99,'1st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IFERROR(IF(D100="","",INDEX('1st Run'!A:I,MATCH('Youth Results'!$E100,'1st Run'!I:I,0),1)),"")</f>
        <v/>
      </c>
      <c r="B100" s="280" t="str">
        <f t="array" ref="B100">IFERROR(IF(D100="","",INDEX('1st Run'!A:I,MATCH('Youth Results'!$E100,'1st Run'!I:I,0),2)),"")</f>
        <v/>
      </c>
      <c r="C100" s="280" t="str">
        <f t="array" ref="C100">IFERROR(IF(D100="","",INDEX('1st Run'!A:I,MATCH('Youth Results'!$E100,'1st Run'!I:I,0),3)),"")</f>
        <v/>
      </c>
      <c r="D100" s="281" t="str">
        <f>IFERROR(IF(AND(SMALL('1st Run'!I:I,L100)&gt;1000,SMALL('1st Run'!I:I,L100)&lt;3000),"nt",IF(SMALL('1st Run'!I:I,L100)&gt;3000,"",SMALL('1st Run'!I:I,L100))),"")</f>
        <v/>
      </c>
      <c r="E100" s="282" t="str">
        <f>IF(D100="nt",IFERROR(SMALL('1st Run'!I:I,L100),""),IF(D100&gt;3000,"",IFERROR(SMALL('1st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IFERROR(VLOOKUP(D100,'1st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IFERROR(IF(D101="","",INDEX('1st Run'!A:I,MATCH('Youth Results'!$E101,'1st Run'!I:I,0),1)),"")</f>
        <v/>
      </c>
      <c r="B101" s="280" t="str">
        <f t="array" ref="B101">IFERROR(IF(D101="","",INDEX('1st Run'!A:I,MATCH('Youth Results'!$E101,'1st Run'!I:I,0),2)),"")</f>
        <v/>
      </c>
      <c r="C101" s="280" t="str">
        <f t="array" ref="C101">IFERROR(IF(D101="","",INDEX('1st Run'!A:I,MATCH('Youth Results'!$E101,'1st Run'!I:I,0),3)),"")</f>
        <v/>
      </c>
      <c r="D101" s="281" t="str">
        <f>IFERROR(IF(AND(SMALL('1st Run'!I:I,L101)&gt;1000,SMALL('1st Run'!I:I,L101)&lt;3000),"nt",IF(SMALL('1st Run'!I:I,L101)&gt;3000,"",SMALL('1st Run'!I:I,L101))),"")</f>
        <v/>
      </c>
      <c r="E101" s="282" t="str">
        <f>IF(D101="nt",IFERROR(SMALL('1st Run'!I:I,L101),""),IF(D101&gt;3000,"",IFERROR(SMALL('1st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IFERROR(VLOOKUP(D101,'1st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IFERROR(IF(D102="","",INDEX('1st Run'!A:I,MATCH('Youth Results'!$E102,'1st Run'!I:I,0),1)),"")</f>
        <v/>
      </c>
      <c r="B102" s="280" t="str">
        <f t="array" ref="B102">IFERROR(IF(D102="","",INDEX('1st Run'!A:I,MATCH('Youth Results'!$E102,'1st Run'!I:I,0),2)),"")</f>
        <v/>
      </c>
      <c r="C102" s="280" t="str">
        <f t="array" ref="C102">IFERROR(IF(D102="","",INDEX('1st Run'!A:I,MATCH('Youth Results'!$E102,'1st Run'!I:I,0),3)),"")</f>
        <v/>
      </c>
      <c r="D102" s="281" t="str">
        <f>IFERROR(IF(AND(SMALL('1st Run'!I:I,L102)&gt;1000,SMALL('1st Run'!I:I,L102)&lt;3000),"nt",IF(SMALL('1st Run'!I:I,L102)&gt;3000,"",SMALL('1st Run'!I:I,L102))),"")</f>
        <v/>
      </c>
      <c r="E102" s="282" t="str">
        <f>IF(D102="nt",IFERROR(SMALL('1st Run'!I:I,L102),""),IF(D102&gt;3000,"",IFERROR(SMALL('1st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IFERROR(VLOOKUP(D102,'1st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IFERROR(IF(D103="","",INDEX('1st Run'!A:I,MATCH('Youth Results'!$E103,'1st Run'!I:I,0),1)),"")</f>
        <v/>
      </c>
      <c r="B103" s="280" t="str">
        <f t="array" ref="B103">IFERROR(IF(D103="","",INDEX('1st Run'!A:I,MATCH('Youth Results'!$E103,'1st Run'!I:I,0),2)),"")</f>
        <v/>
      </c>
      <c r="C103" s="280" t="str">
        <f t="array" ref="C103">IFERROR(IF(D103="","",INDEX('1st Run'!A:I,MATCH('Youth Results'!$E103,'1st Run'!I:I,0),3)),"")</f>
        <v/>
      </c>
      <c r="D103" s="281" t="str">
        <f>IFERROR(IF(AND(SMALL('1st Run'!I:I,L103)&gt;1000,SMALL('1st Run'!I:I,L103)&lt;3000),"nt",IF(SMALL('1st Run'!I:I,L103)&gt;3000,"",SMALL('1st Run'!I:I,L103))),"")</f>
        <v/>
      </c>
      <c r="E103" s="282" t="str">
        <f>IF(D103="nt",IFERROR(SMALL('1st Run'!I:I,L103),""),IF(D103&gt;3000,"",IFERROR(SMALL('1st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IFERROR(VLOOKUP(D103,'1st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IFERROR(IF(D104="","",INDEX('1st Run'!A:I,MATCH('Youth Results'!$E104,'1st Run'!I:I,0),1)),"")</f>
        <v/>
      </c>
      <c r="B104" s="280" t="str">
        <f t="array" ref="B104">IFERROR(IF(D104="","",INDEX('1st Run'!A:I,MATCH('Youth Results'!$E104,'1st Run'!I:I,0),2)),"")</f>
        <v/>
      </c>
      <c r="C104" s="280" t="str">
        <f t="array" ref="C104">IFERROR(IF(D104="","",INDEX('1st Run'!A:I,MATCH('Youth Results'!$E104,'1st Run'!I:I,0),3)),"")</f>
        <v/>
      </c>
      <c r="D104" s="281" t="str">
        <f>IFERROR(IF(AND(SMALL('1st Run'!I:I,L104)&gt;1000,SMALL('1st Run'!I:I,L104)&lt;3000),"nt",IF(SMALL('1st Run'!I:I,L104)&gt;3000,"",SMALL('1st Run'!I:I,L104))),"")</f>
        <v/>
      </c>
      <c r="E104" s="282" t="str">
        <f>IF(D104="nt",IFERROR(SMALL('1st Run'!I:I,L104),""),IF(D104&gt;3000,"",IFERROR(SMALL('1st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IFERROR(VLOOKUP(D104,'1st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IFERROR(IF(D105="","",INDEX('1st Run'!A:I,MATCH('Youth Results'!$E105,'1st Run'!I:I,0),1)),"")</f>
        <v/>
      </c>
      <c r="B105" s="280" t="str">
        <f t="array" ref="B105">IFERROR(IF(D105="","",INDEX('1st Run'!A:I,MATCH('Youth Results'!$E105,'1st Run'!I:I,0),2)),"")</f>
        <v/>
      </c>
      <c r="C105" s="280" t="str">
        <f t="array" ref="C105">IFERROR(IF(D105="","",INDEX('1st Run'!A:I,MATCH('Youth Results'!$E105,'1st Run'!I:I,0),3)),"")</f>
        <v/>
      </c>
      <c r="D105" s="281" t="str">
        <f>IFERROR(IF(AND(SMALL('1st Run'!I:I,L105)&gt;1000,SMALL('1st Run'!I:I,L105)&lt;3000),"nt",IF(SMALL('1st Run'!I:I,L105)&gt;3000,"",SMALL('1st Run'!I:I,L105))),"")</f>
        <v/>
      </c>
      <c r="E105" s="282" t="str">
        <f>IF(D105="nt",IFERROR(SMALL('1st Run'!I:I,L105),""),IF(D105&gt;3000,"",IFERROR(SMALL('1st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IFERROR(VLOOKUP(D105,'1st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IFERROR(IF(D106="","",INDEX('1st Run'!A:I,MATCH('Youth Results'!$E106,'1st Run'!I:I,0),1)),"")</f>
        <v/>
      </c>
      <c r="B106" s="280" t="str">
        <f t="array" ref="B106">IFERROR(IF(D106="","",INDEX('1st Run'!A:I,MATCH('Youth Results'!$E106,'1st Run'!I:I,0),2)),"")</f>
        <v/>
      </c>
      <c r="C106" s="280" t="str">
        <f t="array" ref="C106">IFERROR(IF(D106="","",INDEX('1st Run'!A:I,MATCH('Youth Results'!$E106,'1st Run'!I:I,0),3)),"")</f>
        <v/>
      </c>
      <c r="D106" s="281" t="str">
        <f>IFERROR(IF(AND(SMALL('1st Run'!I:I,L106)&gt;1000,SMALL('1st Run'!I:I,L106)&lt;3000),"nt",IF(SMALL('1st Run'!I:I,L106)&gt;3000,"",SMALL('1st Run'!I:I,L106))),"")</f>
        <v/>
      </c>
      <c r="E106" s="282" t="str">
        <f>IF(D106="nt",IFERROR(SMALL('1st Run'!I:I,L106),""),IF(D106&gt;3000,"",IFERROR(SMALL('1st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IFERROR(VLOOKUP(D106,'1st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IFERROR(IF(D107="","",INDEX('1st Run'!A:I,MATCH('Youth Results'!$E107,'1st Run'!I:I,0),1)),"")</f>
        <v/>
      </c>
      <c r="B107" s="280" t="str">
        <f t="array" ref="B107">IFERROR(IF(D107="","",INDEX('1st Run'!A:I,MATCH('Youth Results'!$E107,'1st Run'!I:I,0),2)),"")</f>
        <v/>
      </c>
      <c r="C107" s="280" t="str">
        <f t="array" ref="C107">IFERROR(IF(D107="","",INDEX('1st Run'!A:I,MATCH('Youth Results'!$E107,'1st Run'!I:I,0),3)),"")</f>
        <v/>
      </c>
      <c r="D107" s="281" t="str">
        <f>IFERROR(IF(AND(SMALL('1st Run'!I:I,L107)&gt;1000,SMALL('1st Run'!I:I,L107)&lt;3000),"nt",IF(SMALL('1st Run'!I:I,L107)&gt;3000,"",SMALL('1st Run'!I:I,L107))),"")</f>
        <v/>
      </c>
      <c r="E107" s="282" t="str">
        <f>IF(D107="nt",IFERROR(SMALL('1st Run'!I:I,L107),""),IF(D107&gt;3000,"",IFERROR(SMALL('1st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IFERROR(VLOOKUP(D107,'1st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IFERROR(IF(D108="","",INDEX('1st Run'!A:I,MATCH('Youth Results'!$E108,'1st Run'!I:I,0),1)),"")</f>
        <v/>
      </c>
      <c r="B108" s="280" t="str">
        <f t="array" ref="B108">IFERROR(IF(D108="","",INDEX('1st Run'!A:I,MATCH('Youth Results'!$E108,'1st Run'!I:I,0),2)),"")</f>
        <v/>
      </c>
      <c r="C108" s="280" t="str">
        <f t="array" ref="C108">IFERROR(IF(D108="","",INDEX('1st Run'!A:I,MATCH('Youth Results'!$E108,'1st Run'!I:I,0),3)),"")</f>
        <v/>
      </c>
      <c r="D108" s="281" t="str">
        <f>IFERROR(IF(AND(SMALL('1st Run'!I:I,L108)&gt;1000,SMALL('1st Run'!I:I,L108)&lt;3000),"nt",IF(SMALL('1st Run'!I:I,L108)&gt;3000,"",SMALL('1st Run'!I:I,L108))),"")</f>
        <v/>
      </c>
      <c r="E108" s="282" t="str">
        <f>IF(D108="nt",IFERROR(SMALL('1st Run'!I:I,L108),""),IF(D108&gt;3000,"",IFERROR(SMALL('1st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IFERROR(VLOOKUP(D108,'1st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IFERROR(IF(D109="","",INDEX('1st Run'!A:I,MATCH('Youth Results'!$E109,'1st Run'!I:I,0),1)),"")</f>
        <v/>
      </c>
      <c r="B109" s="280" t="str">
        <f t="array" ref="B109">IFERROR(IF(D109="","",INDEX('1st Run'!A:I,MATCH('Youth Results'!$E109,'1st Run'!I:I,0),2)),"")</f>
        <v/>
      </c>
      <c r="C109" s="280" t="str">
        <f t="array" ref="C109">IFERROR(IF(D109="","",INDEX('1st Run'!A:I,MATCH('Youth Results'!$E109,'1st Run'!I:I,0),3)),"")</f>
        <v/>
      </c>
      <c r="D109" s="281" t="str">
        <f>IFERROR(IF(AND(SMALL('1st Run'!I:I,L109)&gt;1000,SMALL('1st Run'!I:I,L109)&lt;3000),"nt",IF(SMALL('1st Run'!I:I,L109)&gt;3000,"",SMALL('1st Run'!I:I,L109))),"")</f>
        <v/>
      </c>
      <c r="E109" s="282" t="str">
        <f>IF(D109="nt",IFERROR(SMALL('1st Run'!I:I,L109),""),IF(D109&gt;3000,"",IFERROR(SMALL('1st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IFERROR(VLOOKUP(D109,'1st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IFERROR(IF(D110="","",INDEX('1st Run'!A:I,MATCH('Youth Results'!$E110,'1st Run'!I:I,0),1)),"")</f>
        <v/>
      </c>
      <c r="B110" s="280" t="str">
        <f t="array" ref="B110">IFERROR(IF(D110="","",INDEX('1st Run'!A:I,MATCH('Youth Results'!$E110,'1st Run'!I:I,0),2)),"")</f>
        <v/>
      </c>
      <c r="C110" s="280" t="str">
        <f t="array" ref="C110">IFERROR(IF(D110="","",INDEX('1st Run'!A:I,MATCH('Youth Results'!$E110,'1st Run'!I:I,0),3)),"")</f>
        <v/>
      </c>
      <c r="D110" s="281" t="str">
        <f>IFERROR(IF(AND(SMALL('1st Run'!I:I,L110)&gt;1000,SMALL('1st Run'!I:I,L110)&lt;3000),"nt",IF(SMALL('1st Run'!I:I,L110)&gt;3000,"",SMALL('1st Run'!I:I,L110))),"")</f>
        <v/>
      </c>
      <c r="E110" s="282" t="str">
        <f>IF(D110="nt",IFERROR(SMALL('1st Run'!I:I,L110),""),IF(D110&gt;3000,"",IFERROR(SMALL('1st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IFERROR(VLOOKUP(D110,'1st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IFERROR(IF(D111="","",INDEX('1st Run'!A:I,MATCH('Youth Results'!$E111,'1st Run'!I:I,0),1)),"")</f>
        <v/>
      </c>
      <c r="B111" s="280" t="str">
        <f t="array" ref="B111">IFERROR(IF(D111="","",INDEX('1st Run'!A:I,MATCH('Youth Results'!$E111,'1st Run'!I:I,0),2)),"")</f>
        <v/>
      </c>
      <c r="C111" s="280" t="str">
        <f t="array" ref="C111">IFERROR(IF(D111="","",INDEX('1st Run'!A:I,MATCH('Youth Results'!$E111,'1st Run'!I:I,0),3)),"")</f>
        <v/>
      </c>
      <c r="D111" s="281" t="str">
        <f>IFERROR(IF(AND(SMALL('1st Run'!I:I,L111)&gt;1000,SMALL('1st Run'!I:I,L111)&lt;3000),"nt",IF(SMALL('1st Run'!I:I,L111)&gt;3000,"",SMALL('1st Run'!I:I,L111))),"")</f>
        <v/>
      </c>
      <c r="E111" s="282" t="str">
        <f>IF(D111="nt",IFERROR(SMALL('1st Run'!I:I,L111),""),IF(D111&gt;3000,"",IFERROR(SMALL('1st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IFERROR(VLOOKUP(D111,'1st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IFERROR(IF(D112="","",INDEX('1st Run'!A:I,MATCH('Youth Results'!$E112,'1st Run'!I:I,0),1)),"")</f>
        <v/>
      </c>
      <c r="B112" s="280" t="str">
        <f t="array" ref="B112">IFERROR(IF(D112="","",INDEX('1st Run'!A:I,MATCH('Youth Results'!$E112,'1st Run'!I:I,0),2)),"")</f>
        <v/>
      </c>
      <c r="C112" s="280" t="str">
        <f t="array" ref="C112">IFERROR(IF(D112="","",INDEX('1st Run'!A:I,MATCH('Youth Results'!$E112,'1st Run'!I:I,0),3)),"")</f>
        <v/>
      </c>
      <c r="D112" s="281" t="str">
        <f>IFERROR(IF(AND(SMALL('1st Run'!I:I,L112)&gt;1000,SMALL('1st Run'!I:I,L112)&lt;3000),"nt",IF(SMALL('1st Run'!I:I,L112)&gt;3000,"",SMALL('1st Run'!I:I,L112))),"")</f>
        <v/>
      </c>
      <c r="E112" s="282" t="str">
        <f>IF(D112="nt",IFERROR(SMALL('1st Run'!I:I,L112),""),IF(D112&gt;3000,"",IFERROR(SMALL('1st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IFERROR(VLOOKUP(D112,'1st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IFERROR(IF(D113="","",INDEX('1st Run'!A:I,MATCH('Youth Results'!$E113,'1st Run'!I:I,0),1)),"")</f>
        <v/>
      </c>
      <c r="B113" s="280" t="str">
        <f t="array" ref="B113">IFERROR(IF(D113="","",INDEX('1st Run'!A:I,MATCH('Youth Results'!$E113,'1st Run'!I:I,0),2)),"")</f>
        <v/>
      </c>
      <c r="C113" s="280" t="str">
        <f t="array" ref="C113">IFERROR(IF(D113="","",INDEX('1st Run'!A:I,MATCH('Youth Results'!$E113,'1st Run'!I:I,0),3)),"")</f>
        <v/>
      </c>
      <c r="D113" s="281" t="str">
        <f>IFERROR(IF(AND(SMALL('1st Run'!I:I,L113)&gt;1000,SMALL('1st Run'!I:I,L113)&lt;3000),"nt",IF(SMALL('1st Run'!I:I,L113)&gt;3000,"",SMALL('1st Run'!I:I,L113))),"")</f>
        <v/>
      </c>
      <c r="E113" s="282" t="str">
        <f>IF(D113="nt",IFERROR(SMALL('1st Run'!I:I,L113),""),IF(D113&gt;3000,"",IFERROR(SMALL('1st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IFERROR(VLOOKUP(D113,'1st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IFERROR(IF(D114="","",INDEX('1st Run'!A:I,MATCH('Youth Results'!$E114,'1st Run'!I:I,0),1)),"")</f>
        <v/>
      </c>
      <c r="B114" s="280" t="str">
        <f t="array" ref="B114">IFERROR(IF(D114="","",INDEX('1st Run'!A:I,MATCH('Youth Results'!$E114,'1st Run'!I:I,0),2)),"")</f>
        <v/>
      </c>
      <c r="C114" s="280" t="str">
        <f t="array" ref="C114">IFERROR(IF(D114="","",INDEX('1st Run'!A:I,MATCH('Youth Results'!$E114,'1st Run'!I:I,0),3)),"")</f>
        <v/>
      </c>
      <c r="D114" s="281" t="str">
        <f>IFERROR(IF(AND(SMALL('1st Run'!I:I,L114)&gt;1000,SMALL('1st Run'!I:I,L114)&lt;3000),"nt",IF(SMALL('1st Run'!I:I,L114)&gt;3000,"",SMALL('1st Run'!I:I,L114))),"")</f>
        <v/>
      </c>
      <c r="E114" s="282" t="str">
        <f>IF(D114="nt",IFERROR(SMALL('1st Run'!I:I,L114),""),IF(D114&gt;3000,"",IFERROR(SMALL('1st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IFERROR(VLOOKUP(D114,'1st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IFERROR(IF(D115="","",INDEX('1st Run'!A:I,MATCH('Youth Results'!$E115,'1st Run'!I:I,0),1)),"")</f>
        <v/>
      </c>
      <c r="B115" s="280" t="str">
        <f t="array" ref="B115">IFERROR(IF(D115="","",INDEX('1st Run'!A:I,MATCH('Youth Results'!$E115,'1st Run'!I:I,0),2)),"")</f>
        <v/>
      </c>
      <c r="C115" s="280" t="str">
        <f t="array" ref="C115">IFERROR(IF(D115="","",INDEX('1st Run'!A:I,MATCH('Youth Results'!$E115,'1st Run'!I:I,0),3)),"")</f>
        <v/>
      </c>
      <c r="D115" s="281" t="str">
        <f>IFERROR(IF(AND(SMALL('1st Run'!I:I,L115)&gt;1000,SMALL('1st Run'!I:I,L115)&lt;3000),"nt",IF(SMALL('1st Run'!I:I,L115)&gt;3000,"",SMALL('1st Run'!I:I,L115))),"")</f>
        <v/>
      </c>
      <c r="E115" s="282" t="str">
        <f>IF(D115="nt",IFERROR(SMALL('1st Run'!I:I,L115),""),IF(D115&gt;3000,"",IFERROR(SMALL('1st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IFERROR(VLOOKUP(D115,'1st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IFERROR(IF(D116="","",INDEX('1st Run'!A:I,MATCH('Youth Results'!$E116,'1st Run'!I:I,0),1)),"")</f>
        <v/>
      </c>
      <c r="B116" s="280" t="str">
        <f t="array" ref="B116">IFERROR(IF(D116="","",INDEX('1st Run'!A:I,MATCH('Youth Results'!$E116,'1st Run'!I:I,0),2)),"")</f>
        <v/>
      </c>
      <c r="C116" s="280" t="str">
        <f t="array" ref="C116">IFERROR(IF(D116="","",INDEX('1st Run'!A:I,MATCH('Youth Results'!$E116,'1st Run'!I:I,0),3)),"")</f>
        <v/>
      </c>
      <c r="D116" s="281" t="str">
        <f>IFERROR(IF(AND(SMALL('1st Run'!I:I,L116)&gt;1000,SMALL('1st Run'!I:I,L116)&lt;3000),"nt",IF(SMALL('1st Run'!I:I,L116)&gt;3000,"",SMALL('1st Run'!I:I,L116))),"")</f>
        <v/>
      </c>
      <c r="E116" s="282" t="str">
        <f>IF(D116="nt",IFERROR(SMALL('1st Run'!I:I,L116),""),IF(D116&gt;3000,"",IFERROR(SMALL('1st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IFERROR(VLOOKUP(D116,'1st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IFERROR(IF(D117="","",INDEX('1st Run'!A:I,MATCH('Youth Results'!$E117,'1st Run'!I:I,0),1)),"")</f>
        <v/>
      </c>
      <c r="B117" s="280" t="str">
        <f t="array" ref="B117">IFERROR(IF(D117="","",INDEX('1st Run'!A:I,MATCH('Youth Results'!$E117,'1st Run'!I:I,0),2)),"")</f>
        <v/>
      </c>
      <c r="C117" s="280" t="str">
        <f t="array" ref="C117">IFERROR(IF(D117="","",INDEX('1st Run'!A:I,MATCH('Youth Results'!$E117,'1st Run'!I:I,0),3)),"")</f>
        <v/>
      </c>
      <c r="D117" s="281" t="str">
        <f>IFERROR(IF(AND(SMALL('1st Run'!I:I,L117)&gt;1000,SMALL('1st Run'!I:I,L117)&lt;3000),"nt",IF(SMALL('1st Run'!I:I,L117)&gt;3000,"",SMALL('1st Run'!I:I,L117))),"")</f>
        <v/>
      </c>
      <c r="E117" s="282" t="str">
        <f>IF(D117="nt",IFERROR(SMALL('1st Run'!I:I,L117),""),IF(D117&gt;3000,"",IFERROR(SMALL('1st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IFERROR(VLOOKUP(D117,'1st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IFERROR(IF(D118="","",INDEX('1st Run'!A:I,MATCH('Youth Results'!$E118,'1st Run'!I:I,0),1)),"")</f>
        <v/>
      </c>
      <c r="B118" s="280" t="str">
        <f t="array" ref="B118">IFERROR(IF(D118="","",INDEX('1st Run'!A:I,MATCH('Youth Results'!$E118,'1st Run'!I:I,0),2)),"")</f>
        <v/>
      </c>
      <c r="C118" s="280" t="str">
        <f t="array" ref="C118">IFERROR(IF(D118="","",INDEX('1st Run'!A:I,MATCH('Youth Results'!$E118,'1st Run'!I:I,0),3)),"")</f>
        <v/>
      </c>
      <c r="D118" s="281" t="str">
        <f>IFERROR(IF(AND(SMALL('1st Run'!I:I,L118)&gt;1000,SMALL('1st Run'!I:I,L118)&lt;3000),"nt",IF(SMALL('1st Run'!I:I,L118)&gt;3000,"",SMALL('1st Run'!I:I,L118))),"")</f>
        <v/>
      </c>
      <c r="E118" s="282" t="str">
        <f>IF(D118="nt",IFERROR(SMALL('1st Run'!I:I,L118),""),IF(D118&gt;3000,"",IFERROR(SMALL('1st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IFERROR(VLOOKUP(D118,'1st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IFERROR(IF(D119="","",INDEX('1st Run'!A:I,MATCH('Youth Results'!$E119,'1st Run'!I:I,0),1)),"")</f>
        <v/>
      </c>
      <c r="B119" s="280" t="str">
        <f t="array" ref="B119">IFERROR(IF(D119="","",INDEX('1st Run'!A:I,MATCH('Youth Results'!$E119,'1st Run'!I:I,0),2)),"")</f>
        <v/>
      </c>
      <c r="C119" s="280" t="str">
        <f t="array" ref="C119">IFERROR(IF(D119="","",INDEX('1st Run'!A:I,MATCH('Youth Results'!$E119,'1st Run'!I:I,0),3)),"")</f>
        <v/>
      </c>
      <c r="D119" s="281" t="str">
        <f>IFERROR(IF(AND(SMALL('1st Run'!I:I,L119)&gt;1000,SMALL('1st Run'!I:I,L119)&lt;3000),"nt",IF(SMALL('1st Run'!I:I,L119)&gt;3000,"",SMALL('1st Run'!I:I,L119))),"")</f>
        <v/>
      </c>
      <c r="E119" s="282" t="str">
        <f>IF(D119="nt",IFERROR(SMALL('1st Run'!I:I,L119),""),IF(D119&gt;3000,"",IFERROR(SMALL('1st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IFERROR(VLOOKUP(D119,'1st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IFERROR(IF(D120="","",INDEX('1st Run'!A:I,MATCH('Youth Results'!$E120,'1st Run'!I:I,0),1)),"")</f>
        <v/>
      </c>
      <c r="B120" s="280" t="str">
        <f t="array" ref="B120">IFERROR(IF(D120="","",INDEX('1st Run'!A:I,MATCH('Youth Results'!$E120,'1st Run'!I:I,0),2)),"")</f>
        <v/>
      </c>
      <c r="C120" s="280" t="str">
        <f t="array" ref="C120">IFERROR(IF(D120="","",INDEX('1st Run'!A:I,MATCH('Youth Results'!$E120,'1st Run'!I:I,0),3)),"")</f>
        <v/>
      </c>
      <c r="D120" s="281" t="str">
        <f>IFERROR(IF(AND(SMALL('1st Run'!I:I,L120)&gt;1000,SMALL('1st Run'!I:I,L120)&lt;3000),"nt",IF(SMALL('1st Run'!I:I,L120)&gt;3000,"",SMALL('1st Run'!I:I,L120))),"")</f>
        <v/>
      </c>
      <c r="E120" s="282" t="str">
        <f>IF(D120="nt",IFERROR(SMALL('1st Run'!I:I,L120),""),IF(D120&gt;3000,"",IFERROR(SMALL('1st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IFERROR(VLOOKUP(D120,'1st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IFERROR(IF(D121="","",INDEX('1st Run'!A:I,MATCH('Youth Results'!$E121,'1st Run'!I:I,0),1)),"")</f>
        <v/>
      </c>
      <c r="B121" s="280" t="str">
        <f t="array" ref="B121">IFERROR(IF(D121="","",INDEX('1st Run'!A:I,MATCH('Youth Results'!$E121,'1st Run'!I:I,0),2)),"")</f>
        <v/>
      </c>
      <c r="C121" s="280" t="str">
        <f t="array" ref="C121">IFERROR(IF(D121="","",INDEX('1st Run'!A:I,MATCH('Youth Results'!$E121,'1st Run'!I:I,0),3)),"")</f>
        <v/>
      </c>
      <c r="D121" s="281" t="str">
        <f>IFERROR(IF(AND(SMALL('1st Run'!I:I,L121)&gt;1000,SMALL('1st Run'!I:I,L121)&lt;3000),"nt",IF(SMALL('1st Run'!I:I,L121)&gt;3000,"",SMALL('1st Run'!I:I,L121))),"")</f>
        <v/>
      </c>
      <c r="E121" s="282" t="str">
        <f>IF(D121="nt",IFERROR(SMALL('1st Run'!I:I,L121),""),IF(D121&gt;3000,"",IFERROR(SMALL('1st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IFERROR(VLOOKUP(D121,'1st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IFERROR(IF(D122="","",INDEX('1st Run'!A:I,MATCH('Youth Results'!$E122,'1st Run'!I:I,0),1)),"")</f>
        <v/>
      </c>
      <c r="B122" s="280" t="str">
        <f t="array" ref="B122">IFERROR(IF(D122="","",INDEX('1st Run'!A:I,MATCH('Youth Results'!$E122,'1st Run'!I:I,0),2)),"")</f>
        <v/>
      </c>
      <c r="C122" s="280" t="str">
        <f t="array" ref="C122">IFERROR(IF(D122="","",INDEX('1st Run'!A:I,MATCH('Youth Results'!$E122,'1st Run'!I:I,0),3)),"")</f>
        <v/>
      </c>
      <c r="D122" s="281" t="str">
        <f>IFERROR(IF(AND(SMALL('1st Run'!I:I,L122)&gt;1000,SMALL('1st Run'!I:I,L122)&lt;3000),"nt",IF(SMALL('1st Run'!I:I,L122)&gt;3000,"",SMALL('1st Run'!I:I,L122))),"")</f>
        <v/>
      </c>
      <c r="E122" s="282" t="str">
        <f>IF(D122="nt",IFERROR(SMALL('1st Run'!I:I,L122),""),IF(D122&gt;3000,"",IFERROR(SMALL('1st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IFERROR(VLOOKUP(D122,'1st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IFERROR(IF(D123="","",INDEX('1st Run'!A:I,MATCH('Youth Results'!$E123,'1st Run'!I:I,0),1)),"")</f>
        <v/>
      </c>
      <c r="B123" s="280" t="str">
        <f t="array" ref="B123">IFERROR(IF(D123="","",INDEX('1st Run'!A:I,MATCH('Youth Results'!$E123,'1st Run'!I:I,0),2)),"")</f>
        <v/>
      </c>
      <c r="C123" s="280" t="str">
        <f t="array" ref="C123">IFERROR(IF(D123="","",INDEX('1st Run'!A:I,MATCH('Youth Results'!$E123,'1st Run'!I:I,0),3)),"")</f>
        <v/>
      </c>
      <c r="D123" s="281" t="str">
        <f>IFERROR(IF(AND(SMALL('1st Run'!I:I,L123)&gt;1000,SMALL('1st Run'!I:I,L123)&lt;3000),"nt",IF(SMALL('1st Run'!I:I,L123)&gt;3000,"",SMALL('1st Run'!I:I,L123))),"")</f>
        <v/>
      </c>
      <c r="E123" s="282" t="str">
        <f>IF(D123="nt",IFERROR(SMALL('1st Run'!I:I,L123),""),IF(D123&gt;3000,"",IFERROR(SMALL('1st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IFERROR(VLOOKUP(D123,'1st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IFERROR(IF(D124="","",INDEX('1st Run'!A:I,MATCH('Youth Results'!$E124,'1st Run'!I:I,0),1)),"")</f>
        <v/>
      </c>
      <c r="B124" s="280" t="str">
        <f t="array" ref="B124">IFERROR(IF(D124="","",INDEX('1st Run'!A:I,MATCH('Youth Results'!$E124,'1st Run'!I:I,0),2)),"")</f>
        <v/>
      </c>
      <c r="C124" s="280" t="str">
        <f t="array" ref="C124">IFERROR(IF(D124="","",INDEX('1st Run'!A:I,MATCH('Youth Results'!$E124,'1st Run'!I:I,0),3)),"")</f>
        <v/>
      </c>
      <c r="D124" s="281" t="str">
        <f>IFERROR(IF(AND(SMALL('1st Run'!I:I,L124)&gt;1000,SMALL('1st Run'!I:I,L124)&lt;3000),"nt",IF(SMALL('1st Run'!I:I,L124)&gt;3000,"",SMALL('1st Run'!I:I,L124))),"")</f>
        <v/>
      </c>
      <c r="E124" s="282" t="str">
        <f>IF(D124="nt",IFERROR(SMALL('1st Run'!I:I,L124),""),IF(D124&gt;3000,"",IFERROR(SMALL('1st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IFERROR(VLOOKUP(D124,'1st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IFERROR(IF(D125="","",INDEX('1st Run'!A:I,MATCH('Youth Results'!$E125,'1st Run'!I:I,0),1)),"")</f>
        <v/>
      </c>
      <c r="B125" s="280" t="str">
        <f t="array" ref="B125">IFERROR(IF(D125="","",INDEX('1st Run'!A:I,MATCH('Youth Results'!$E125,'1st Run'!I:I,0),2)),"")</f>
        <v/>
      </c>
      <c r="C125" s="280" t="str">
        <f t="array" ref="C125">IFERROR(IF(D125="","",INDEX('1st Run'!A:I,MATCH('Youth Results'!$E125,'1st Run'!I:I,0),3)),"")</f>
        <v/>
      </c>
      <c r="D125" s="281" t="str">
        <f>IFERROR(IF(AND(SMALL('1st Run'!I:I,L125)&gt;1000,SMALL('1st Run'!I:I,L125)&lt;3000),"nt",IF(SMALL('1st Run'!I:I,L125)&gt;3000,"",SMALL('1st Run'!I:I,L125))),"")</f>
        <v/>
      </c>
      <c r="E125" s="282" t="str">
        <f>IF(D125="nt",IFERROR(SMALL('1st Run'!I:I,L125),""),IF(D125&gt;3000,"",IFERROR(SMALL('1st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IFERROR(VLOOKUP(D125,'1st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IFERROR(IF(D126="","",INDEX('1st Run'!A:I,MATCH('Youth Results'!$E126,'1st Run'!I:I,0),1)),"")</f>
        <v/>
      </c>
      <c r="B126" s="280" t="str">
        <f t="array" ref="B126">IFERROR(IF(D126="","",INDEX('1st Run'!A:I,MATCH('Youth Results'!$E126,'1st Run'!I:I,0),2)),"")</f>
        <v/>
      </c>
      <c r="C126" s="280" t="str">
        <f t="array" ref="C126">IFERROR(IF(D126="","",INDEX('1st Run'!A:I,MATCH('Youth Results'!$E126,'1st Run'!I:I,0),3)),"")</f>
        <v/>
      </c>
      <c r="D126" s="281" t="str">
        <f>IFERROR(IF(AND(SMALL('1st Run'!I:I,L126)&gt;1000,SMALL('1st Run'!I:I,L126)&lt;3000),"nt",IF(SMALL('1st Run'!I:I,L126)&gt;3000,"",SMALL('1st Run'!I:I,L126))),"")</f>
        <v/>
      </c>
      <c r="E126" s="282" t="str">
        <f>IF(D126="nt",IFERROR(SMALL('1st Run'!I:I,L126),""),IF(D126&gt;3000,"",IFERROR(SMALL('1st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IFERROR(VLOOKUP(D126,'1st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IFERROR(IF(D127="","",INDEX('1st Run'!A:I,MATCH('Youth Results'!$E127,'1st Run'!I:I,0),1)),"")</f>
        <v/>
      </c>
      <c r="B127" s="280" t="str">
        <f t="array" ref="B127">IFERROR(IF(D127="","",INDEX('1st Run'!A:I,MATCH('Youth Results'!$E127,'1st Run'!I:I,0),2)),"")</f>
        <v/>
      </c>
      <c r="C127" s="280" t="str">
        <f t="array" ref="C127">IFERROR(IF(D127="","",INDEX('1st Run'!A:I,MATCH('Youth Results'!$E127,'1st Run'!I:I,0),3)),"")</f>
        <v/>
      </c>
      <c r="D127" s="281" t="str">
        <f>IFERROR(IF(AND(SMALL('1st Run'!I:I,L127)&gt;1000,SMALL('1st Run'!I:I,L127)&lt;3000),"nt",IF(SMALL('1st Run'!I:I,L127)&gt;3000,"",SMALL('1st Run'!I:I,L127))),"")</f>
        <v/>
      </c>
      <c r="E127" s="282" t="str">
        <f>IF(D127="nt",IFERROR(SMALL('1st Run'!I:I,L127),""),IF(D127&gt;3000,"",IFERROR(SMALL('1st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IFERROR(VLOOKUP(D127,'1st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IFERROR(IF(D128="","",INDEX('1st Run'!A:I,MATCH('Youth Results'!$E128,'1st Run'!I:I,0),1)),"")</f>
        <v/>
      </c>
      <c r="B128" s="280" t="str">
        <f t="array" ref="B128">IFERROR(IF(D128="","",INDEX('1st Run'!A:I,MATCH('Youth Results'!$E128,'1st Run'!I:I,0),2)),"")</f>
        <v/>
      </c>
      <c r="C128" s="280" t="str">
        <f t="array" ref="C128">IFERROR(IF(D128="","",INDEX('1st Run'!A:I,MATCH('Youth Results'!$E128,'1st Run'!I:I,0),3)),"")</f>
        <v/>
      </c>
      <c r="D128" s="281" t="str">
        <f>IFERROR(IF(AND(SMALL('1st Run'!I:I,L128)&gt;1000,SMALL('1st Run'!I:I,L128)&lt;3000),"nt",IF(SMALL('1st Run'!I:I,L128)&gt;3000,"",SMALL('1st Run'!I:I,L128))),"")</f>
        <v/>
      </c>
      <c r="E128" s="282" t="str">
        <f>IF(D128="nt",IFERROR(SMALL('1st Run'!I:I,L128),""),IF(D128&gt;3000,"",IFERROR(SMALL('1st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IFERROR(VLOOKUP(D128,'1st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IFERROR(IF(D129="","",INDEX('1st Run'!A:I,MATCH('Youth Results'!$E129,'1st Run'!I:I,0),1)),"")</f>
        <v/>
      </c>
      <c r="B129" s="280" t="str">
        <f t="array" ref="B129">IFERROR(IF(D129="","",INDEX('1st Run'!A:I,MATCH('Youth Results'!$E129,'1st Run'!I:I,0),2)),"")</f>
        <v/>
      </c>
      <c r="C129" s="280" t="str">
        <f t="array" ref="C129">IFERROR(IF(D129="","",INDEX('1st Run'!A:I,MATCH('Youth Results'!$E129,'1st Run'!I:I,0),3)),"")</f>
        <v/>
      </c>
      <c r="D129" s="281" t="str">
        <f>IFERROR(IF(AND(SMALL('1st Run'!I:I,L129)&gt;1000,SMALL('1st Run'!I:I,L129)&lt;3000),"nt",IF(SMALL('1st Run'!I:I,L129)&gt;3000,"",SMALL('1st Run'!I:I,L129))),"")</f>
        <v/>
      </c>
      <c r="E129" s="282" t="str">
        <f>IF(D129="nt",IFERROR(SMALL('1st Run'!I:I,L129),""),IF(D129&gt;3000,"",IFERROR(SMALL('1st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IFERROR(VLOOKUP(D129,'1st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IFERROR(IF(D130="","",INDEX('1st Run'!A:I,MATCH('Youth Results'!$E130,'1st Run'!I:I,0),1)),"")</f>
        <v/>
      </c>
      <c r="B130" s="280" t="str">
        <f t="array" ref="B130">IFERROR(IF(D130="","",INDEX('1st Run'!A:I,MATCH('Youth Results'!$E130,'1st Run'!I:I,0),2)),"")</f>
        <v/>
      </c>
      <c r="C130" s="280" t="str">
        <f t="array" ref="C130">IFERROR(IF(D130="","",INDEX('1st Run'!A:I,MATCH('Youth Results'!$E130,'1st Run'!I:I,0),3)),"")</f>
        <v/>
      </c>
      <c r="D130" s="281" t="str">
        <f>IFERROR(IF(AND(SMALL('1st Run'!I:I,L130)&gt;1000,SMALL('1st Run'!I:I,L130)&lt;3000),"nt",IF(SMALL('1st Run'!I:I,L130)&gt;3000,"",SMALL('1st Run'!I:I,L130))),"")</f>
        <v/>
      </c>
      <c r="E130" s="282" t="str">
        <f>IF(D130="nt",IFERROR(SMALL('1st Run'!I:I,L130),""),IF(D130&gt;3000,"",IFERROR(SMALL('1st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IFERROR(VLOOKUP(D130,'1st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IFERROR(IF(D131="","",INDEX('1st Run'!A:I,MATCH('Youth Results'!$E131,'1st Run'!I:I,0),1)),"")</f>
        <v/>
      </c>
      <c r="B131" s="280" t="str">
        <f t="array" ref="B131">IFERROR(IF(D131="","",INDEX('1st Run'!A:I,MATCH('Youth Results'!$E131,'1st Run'!I:I,0),2)),"")</f>
        <v/>
      </c>
      <c r="C131" s="280" t="str">
        <f t="array" ref="C131">IFERROR(IF(D131="","",INDEX('1st Run'!A:I,MATCH('Youth Results'!$E131,'1st Run'!I:I,0),3)),"")</f>
        <v/>
      </c>
      <c r="D131" s="281" t="str">
        <f>IFERROR(IF(AND(SMALL('1st Run'!I:I,L131)&gt;1000,SMALL('1st Run'!I:I,L131)&lt;3000),"nt",IF(SMALL('1st Run'!I:I,L131)&gt;3000,"",SMALL('1st Run'!I:I,L131))),"")</f>
        <v/>
      </c>
      <c r="E131" s="282" t="str">
        <f>IF(D131="nt",IFERROR(SMALL('1st Run'!I:I,L131),""),IF(D131&gt;3000,"",IFERROR(SMALL('1st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IFERROR(VLOOKUP(D131,'1st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IFERROR(IF(D132="","",INDEX('1st Run'!A:I,MATCH('Youth Results'!$E132,'1st Run'!I:I,0),1)),"")</f>
        <v/>
      </c>
      <c r="B132" s="280" t="str">
        <f t="array" ref="B132">IFERROR(IF(D132="","",INDEX('1st Run'!A:I,MATCH('Youth Results'!$E132,'1st Run'!I:I,0),2)),"")</f>
        <v/>
      </c>
      <c r="C132" s="280" t="str">
        <f t="array" ref="C132">IFERROR(IF(D132="","",INDEX('1st Run'!A:I,MATCH('Youth Results'!$E132,'1st Run'!I:I,0),3)),"")</f>
        <v/>
      </c>
      <c r="D132" s="281" t="str">
        <f>IFERROR(IF(AND(SMALL('1st Run'!I:I,L132)&gt;1000,SMALL('1st Run'!I:I,L132)&lt;3000),"nt",IF(SMALL('1st Run'!I:I,L132)&gt;3000,"",SMALL('1st Run'!I:I,L132))),"")</f>
        <v/>
      </c>
      <c r="E132" s="282" t="str">
        <f>IF(D132="nt",IFERROR(SMALL('1st Run'!I:I,L132),""),IF(D132&gt;3000,"",IFERROR(SMALL('1st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IFERROR(VLOOKUP(D132,'1st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IFERROR(IF(D133="","",INDEX('1st Run'!A:I,MATCH('Youth Results'!$E133,'1st Run'!I:I,0),1)),"")</f>
        <v/>
      </c>
      <c r="B133" s="280" t="str">
        <f t="array" ref="B133">IFERROR(IF(D133="","",INDEX('1st Run'!A:I,MATCH('Youth Results'!$E133,'1st Run'!I:I,0),2)),"")</f>
        <v/>
      </c>
      <c r="C133" s="280" t="str">
        <f t="array" ref="C133">IFERROR(IF(D133="","",INDEX('1st Run'!A:I,MATCH('Youth Results'!$E133,'1st Run'!I:I,0),3)),"")</f>
        <v/>
      </c>
      <c r="D133" s="281" t="str">
        <f>IFERROR(IF(AND(SMALL('1st Run'!I:I,L133)&gt;1000,SMALL('1st Run'!I:I,L133)&lt;3000),"nt",IF(SMALL('1st Run'!I:I,L133)&gt;3000,"",SMALL('1st Run'!I:I,L133))),"")</f>
        <v/>
      </c>
      <c r="E133" s="282" t="str">
        <f>IF(D133="nt",IFERROR(SMALL('1st Run'!I:I,L133),""),IF(D133&gt;3000,"",IFERROR(SMALL('1st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IFERROR(VLOOKUP(D133,'1st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IFERROR(IF(D134="","",INDEX('1st Run'!A:I,MATCH('Youth Results'!$E134,'1st Run'!I:I,0),1)),"")</f>
        <v/>
      </c>
      <c r="B134" s="280" t="str">
        <f t="array" ref="B134">IFERROR(IF(D134="","",INDEX('1st Run'!A:I,MATCH('Youth Results'!$E134,'1st Run'!I:I,0),2)),"")</f>
        <v/>
      </c>
      <c r="C134" s="280" t="str">
        <f t="array" ref="C134">IFERROR(IF(D134="","",INDEX('1st Run'!A:I,MATCH('Youth Results'!$E134,'1st Run'!I:I,0),3)),"")</f>
        <v/>
      </c>
      <c r="D134" s="281" t="str">
        <f>IFERROR(IF(AND(SMALL('1st Run'!I:I,L134)&gt;1000,SMALL('1st Run'!I:I,L134)&lt;3000),"nt",IF(SMALL('1st Run'!I:I,L134)&gt;3000,"",SMALL('1st Run'!I:I,L134))),"")</f>
        <v/>
      </c>
      <c r="E134" s="282" t="str">
        <f>IF(D134="nt",IFERROR(SMALL('1st Run'!I:I,L134),""),IF(D134&gt;3000,"",IFERROR(SMALL('1st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IFERROR(VLOOKUP(D134,'1st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IFERROR(IF(D135="","",INDEX('1st Run'!A:I,MATCH('Youth Results'!$E135,'1st Run'!I:I,0),1)),"")</f>
        <v/>
      </c>
      <c r="B135" s="280" t="str">
        <f t="array" ref="B135">IFERROR(IF(D135="","",INDEX('1st Run'!A:I,MATCH('Youth Results'!$E135,'1st Run'!I:I,0),2)),"")</f>
        <v/>
      </c>
      <c r="C135" s="280" t="str">
        <f t="array" ref="C135">IFERROR(IF(D135="","",INDEX('1st Run'!A:I,MATCH('Youth Results'!$E135,'1st Run'!I:I,0),3)),"")</f>
        <v/>
      </c>
      <c r="D135" s="281" t="str">
        <f>IFERROR(IF(AND(SMALL('1st Run'!I:I,L135)&gt;1000,SMALL('1st Run'!I:I,L135)&lt;3000),"nt",IF(SMALL('1st Run'!I:I,L135)&gt;3000,"",SMALL('1st Run'!I:I,L135))),"")</f>
        <v/>
      </c>
      <c r="E135" s="282" t="str">
        <f>IF(D135="nt",IFERROR(SMALL('1st Run'!I:I,L135),""),IF(D135&gt;3000,"",IFERROR(SMALL('1st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IFERROR(VLOOKUP(D135,'1st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IFERROR(IF(D136="","",INDEX('1st Run'!A:I,MATCH('Youth Results'!$E136,'1st Run'!I:I,0),1)),"")</f>
        <v/>
      </c>
      <c r="B136" s="280" t="str">
        <f t="array" ref="B136">IFERROR(IF(D136="","",INDEX('1st Run'!A:I,MATCH('Youth Results'!$E136,'1st Run'!I:I,0),2)),"")</f>
        <v/>
      </c>
      <c r="C136" s="280" t="str">
        <f t="array" ref="C136">IFERROR(IF(D136="","",INDEX('1st Run'!A:I,MATCH('Youth Results'!$E136,'1st Run'!I:I,0),3)),"")</f>
        <v/>
      </c>
      <c r="D136" s="281" t="str">
        <f>IFERROR(IF(AND(SMALL('1st Run'!I:I,L136)&gt;1000,SMALL('1st Run'!I:I,L136)&lt;3000),"nt",IF(SMALL('1st Run'!I:I,L136)&gt;3000,"",SMALL('1st Run'!I:I,L136))),"")</f>
        <v/>
      </c>
      <c r="E136" s="282" t="str">
        <f>IF(D136="nt",IFERROR(SMALL('1st Run'!I:I,L136),""),IF(D136&gt;3000,"",IFERROR(SMALL('1st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IFERROR(VLOOKUP(D136,'1st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IFERROR(IF(D137="","",INDEX('1st Run'!A:I,MATCH('Youth Results'!$E137,'1st Run'!I:I,0),1)),"")</f>
        <v/>
      </c>
      <c r="B137" s="280" t="str">
        <f t="array" ref="B137">IFERROR(IF(D137="","",INDEX('1st Run'!A:I,MATCH('Youth Results'!$E137,'1st Run'!I:I,0),2)),"")</f>
        <v/>
      </c>
      <c r="C137" s="280" t="str">
        <f t="array" ref="C137">IFERROR(IF(D137="","",INDEX('1st Run'!A:I,MATCH('Youth Results'!$E137,'1st Run'!I:I,0),3)),"")</f>
        <v/>
      </c>
      <c r="D137" s="281" t="str">
        <f>IFERROR(IF(AND(SMALL('1st Run'!I:I,L137)&gt;1000,SMALL('1st Run'!I:I,L137)&lt;3000),"nt",IF(SMALL('1st Run'!I:I,L137)&gt;3000,"",SMALL('1st Run'!I:I,L137))),"")</f>
        <v/>
      </c>
      <c r="E137" s="282" t="str">
        <f>IF(D137="nt",IFERROR(SMALL('1st Run'!I:I,L137),""),IF(D137&gt;3000,"",IFERROR(SMALL('1st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IFERROR(VLOOKUP(D137,'1st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IFERROR(IF(D138="","",INDEX('1st Run'!A:I,MATCH('Youth Results'!$E138,'1st Run'!I:I,0),1)),"")</f>
        <v/>
      </c>
      <c r="B138" s="280" t="str">
        <f t="array" ref="B138">IFERROR(IF(D138="","",INDEX('1st Run'!A:I,MATCH('Youth Results'!$E138,'1st Run'!I:I,0),2)),"")</f>
        <v/>
      </c>
      <c r="C138" s="280" t="str">
        <f t="array" ref="C138">IFERROR(IF(D138="","",INDEX('1st Run'!A:I,MATCH('Youth Results'!$E138,'1st Run'!I:I,0),3)),"")</f>
        <v/>
      </c>
      <c r="D138" s="281" t="str">
        <f>IFERROR(IF(AND(SMALL('1st Run'!I:I,L138)&gt;1000,SMALL('1st Run'!I:I,L138)&lt;3000),"nt",IF(SMALL('1st Run'!I:I,L138)&gt;3000,"",SMALL('1st Run'!I:I,L138))),"")</f>
        <v/>
      </c>
      <c r="E138" s="282" t="str">
        <f>IF(D138="nt",IFERROR(SMALL('1st Run'!I:I,L138),""),IF(D138&gt;3000,"",IFERROR(SMALL('1st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IFERROR(VLOOKUP(D138,'1st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IFERROR(IF(D139="","",INDEX('1st Run'!A:I,MATCH('Youth Results'!$E139,'1st Run'!I:I,0),1)),"")</f>
        <v/>
      </c>
      <c r="B139" s="280" t="str">
        <f t="array" ref="B139">IFERROR(IF(D139="","",INDEX('1st Run'!A:I,MATCH('Youth Results'!$E139,'1st Run'!I:I,0),2)),"")</f>
        <v/>
      </c>
      <c r="C139" s="280" t="str">
        <f t="array" ref="C139">IFERROR(IF(D139="","",INDEX('1st Run'!A:I,MATCH('Youth Results'!$E139,'1st Run'!I:I,0),3)),"")</f>
        <v/>
      </c>
      <c r="D139" s="281" t="str">
        <f>IFERROR(IF(AND(SMALL('1st Run'!I:I,L139)&gt;1000,SMALL('1st Run'!I:I,L139)&lt;3000),"nt",IF(SMALL('1st Run'!I:I,L139)&gt;3000,"",SMALL('1st Run'!I:I,L139))),"")</f>
        <v/>
      </c>
      <c r="E139" s="282" t="str">
        <f>IF(D139="nt",IFERROR(SMALL('1st Run'!I:I,L139),""),IF(D139&gt;3000,"",IFERROR(SMALL('1st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IFERROR(VLOOKUP(D139,'1st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IFERROR(IF(D140="","",INDEX('1st Run'!A:I,MATCH('Youth Results'!$E140,'1st Run'!I:I,0),1)),"")</f>
        <v/>
      </c>
      <c r="B140" s="280" t="str">
        <f t="array" ref="B140">IFERROR(IF(D140="","",INDEX('1st Run'!A:I,MATCH('Youth Results'!$E140,'1st Run'!I:I,0),2)),"")</f>
        <v/>
      </c>
      <c r="C140" s="280" t="str">
        <f t="array" ref="C140">IFERROR(IF(D140="","",INDEX('1st Run'!A:I,MATCH('Youth Results'!$E140,'1st Run'!I:I,0),3)),"")</f>
        <v/>
      </c>
      <c r="D140" s="281" t="str">
        <f>IFERROR(IF(AND(SMALL('1st Run'!I:I,L140)&gt;1000,SMALL('1st Run'!I:I,L140)&lt;3000),"nt",IF(SMALL('1st Run'!I:I,L140)&gt;3000,"",SMALL('1st Run'!I:I,L140))),"")</f>
        <v/>
      </c>
      <c r="E140" s="282" t="str">
        <f>IF(D140="nt",IFERROR(SMALL('1st Run'!I:I,L140),""),IF(D140&gt;3000,"",IFERROR(SMALL('1st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IFERROR(VLOOKUP(D140,'1st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IFERROR(IF(D141="","",INDEX('1st Run'!A:I,MATCH('Youth Results'!$E141,'1st Run'!I:I,0),1)),"")</f>
        <v/>
      </c>
      <c r="B141" s="280" t="str">
        <f t="array" ref="B141">IFERROR(IF(D141="","",INDEX('1st Run'!A:I,MATCH('Youth Results'!$E141,'1st Run'!I:I,0),2)),"")</f>
        <v/>
      </c>
      <c r="C141" s="280" t="str">
        <f t="array" ref="C141">IFERROR(IF(D141="","",INDEX('1st Run'!A:I,MATCH('Youth Results'!$E141,'1st Run'!I:I,0),3)),"")</f>
        <v/>
      </c>
      <c r="D141" s="281" t="str">
        <f>IFERROR(IF(AND(SMALL('1st Run'!I:I,L141)&gt;1000,SMALL('1st Run'!I:I,L141)&lt;3000),"nt",IF(SMALL('1st Run'!I:I,L141)&gt;3000,"",SMALL('1st Run'!I:I,L141))),"")</f>
        <v/>
      </c>
      <c r="E141" s="282" t="str">
        <f>IF(D141="nt",IFERROR(SMALL('1st Run'!I:I,L141),""),IF(D141&gt;3000,"",IFERROR(SMALL('1st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IFERROR(VLOOKUP(D141,'1st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IFERROR(IF(D142="","",INDEX('1st Run'!A:I,MATCH('Youth Results'!$E142,'1st Run'!I:I,0),1)),"")</f>
        <v/>
      </c>
      <c r="B142" s="280" t="str">
        <f t="array" ref="B142">IFERROR(IF(D142="","",INDEX('1st Run'!A:I,MATCH('Youth Results'!$E142,'1st Run'!I:I,0),2)),"")</f>
        <v/>
      </c>
      <c r="C142" s="280" t="str">
        <f t="array" ref="C142">IFERROR(IF(D142="","",INDEX('1st Run'!A:I,MATCH('Youth Results'!$E142,'1st Run'!I:I,0),3)),"")</f>
        <v/>
      </c>
      <c r="D142" s="281" t="str">
        <f>IFERROR(IF(AND(SMALL('1st Run'!I:I,L142)&gt;1000,SMALL('1st Run'!I:I,L142)&lt;3000),"nt",IF(SMALL('1st Run'!I:I,L142)&gt;3000,"",SMALL('1st Run'!I:I,L142))),"")</f>
        <v/>
      </c>
      <c r="E142" s="282" t="str">
        <f>IF(D142="nt",IFERROR(SMALL('1st Run'!I:I,L142),""),IF(D142&gt;3000,"",IFERROR(SMALL('1st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IFERROR(VLOOKUP(D142,'1st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IFERROR(IF(D143="","",INDEX('1st Run'!A:I,MATCH('Youth Results'!$E143,'1st Run'!I:I,0),1)),"")</f>
        <v/>
      </c>
      <c r="B143" s="280" t="str">
        <f t="array" ref="B143">IFERROR(IF(D143="","",INDEX('1st Run'!A:I,MATCH('Youth Results'!$E143,'1st Run'!I:I,0),2)),"")</f>
        <v/>
      </c>
      <c r="C143" s="280" t="str">
        <f t="array" ref="C143">IFERROR(IF(D143="","",INDEX('1st Run'!A:I,MATCH('Youth Results'!$E143,'1st Run'!I:I,0),3)),"")</f>
        <v/>
      </c>
      <c r="D143" s="281" t="str">
        <f>IFERROR(IF(AND(SMALL('1st Run'!I:I,L143)&gt;1000,SMALL('1st Run'!I:I,L143)&lt;3000),"nt",IF(SMALL('1st Run'!I:I,L143)&gt;3000,"",SMALL('1st Run'!I:I,L143))),"")</f>
        <v/>
      </c>
      <c r="E143" s="282" t="str">
        <f>IF(D143="nt",IFERROR(SMALL('1st Run'!I:I,L143),""),IF(D143&gt;3000,"",IFERROR(SMALL('1st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IFERROR(VLOOKUP(D143,'1st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IFERROR(IF(D144="","",INDEX('1st Run'!A:I,MATCH('Youth Results'!$E144,'1st Run'!I:I,0),1)),"")</f>
        <v/>
      </c>
      <c r="B144" s="280" t="str">
        <f t="array" ref="B144">IFERROR(IF(D144="","",INDEX('1st Run'!A:I,MATCH('Youth Results'!$E144,'1st Run'!I:I,0),2)),"")</f>
        <v/>
      </c>
      <c r="C144" s="280" t="str">
        <f t="array" ref="C144">IFERROR(IF(D144="","",INDEX('1st Run'!A:I,MATCH('Youth Results'!$E144,'1st Run'!I:I,0),3)),"")</f>
        <v/>
      </c>
      <c r="D144" s="281" t="str">
        <f>IFERROR(IF(AND(SMALL('1st Run'!I:I,L144)&gt;1000,SMALL('1st Run'!I:I,L144)&lt;3000),"nt",IF(SMALL('1st Run'!I:I,L144)&gt;3000,"",SMALL('1st Run'!I:I,L144))),"")</f>
        <v/>
      </c>
      <c r="E144" s="282" t="str">
        <f>IF(D144="nt",IFERROR(SMALL('1st Run'!I:I,L144),""),IF(D144&gt;3000,"",IFERROR(SMALL('1st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IFERROR(VLOOKUP(D144,'1st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IFERROR(IF(D145="","",INDEX('1st Run'!A:I,MATCH('Youth Results'!$E145,'1st Run'!I:I,0),1)),"")</f>
        <v/>
      </c>
      <c r="B145" s="280" t="str">
        <f t="array" ref="B145">IFERROR(IF(D145="","",INDEX('1st Run'!A:I,MATCH('Youth Results'!$E145,'1st Run'!I:I,0),2)),"")</f>
        <v/>
      </c>
      <c r="C145" s="280" t="str">
        <f t="array" ref="C145">IFERROR(IF(D145="","",INDEX('1st Run'!A:I,MATCH('Youth Results'!$E145,'1st Run'!I:I,0),3)),"")</f>
        <v/>
      </c>
      <c r="D145" s="281" t="str">
        <f>IFERROR(IF(AND(SMALL('1st Run'!I:I,L145)&gt;1000,SMALL('1st Run'!I:I,L145)&lt;3000),"nt",IF(SMALL('1st Run'!I:I,L145)&gt;3000,"",SMALL('1st Run'!I:I,L145))),"")</f>
        <v/>
      </c>
      <c r="E145" s="282" t="str">
        <f>IF(D145="nt",IFERROR(SMALL('1st Run'!I:I,L145),""),IF(D145&gt;3000,"",IFERROR(SMALL('1st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IFERROR(VLOOKUP(D145,'1st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IFERROR(IF(D146="","",INDEX('1st Run'!A:I,MATCH('Youth Results'!$E146,'1st Run'!I:I,0),1)),"")</f>
        <v/>
      </c>
      <c r="B146" s="280" t="str">
        <f t="array" ref="B146">IFERROR(IF(D146="","",INDEX('1st Run'!A:I,MATCH('Youth Results'!$E146,'1st Run'!I:I,0),2)),"")</f>
        <v/>
      </c>
      <c r="C146" s="280" t="str">
        <f t="array" ref="C146">IFERROR(IF(D146="","",INDEX('1st Run'!A:I,MATCH('Youth Results'!$E146,'1st Run'!I:I,0),3)),"")</f>
        <v/>
      </c>
      <c r="D146" s="281" t="str">
        <f>IFERROR(IF(AND(SMALL('1st Run'!I:I,L146)&gt;1000,SMALL('1st Run'!I:I,L146)&lt;3000),"nt",IF(SMALL('1st Run'!I:I,L146)&gt;3000,"",SMALL('1st Run'!I:I,L146))),"")</f>
        <v/>
      </c>
      <c r="E146" s="282" t="str">
        <f>IF(D146="nt",IFERROR(SMALL('1st Run'!I:I,L146),""),IF(D146&gt;3000,"",IFERROR(SMALL('1st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IFERROR(VLOOKUP(D146,'1st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IFERROR(IF(D147="","",INDEX('1st Run'!A:I,MATCH('Youth Results'!$E147,'1st Run'!I:I,0),1)),"")</f>
        <v/>
      </c>
      <c r="B147" s="280" t="str">
        <f t="array" ref="B147">IFERROR(IF(D147="","",INDEX('1st Run'!A:I,MATCH('Youth Results'!$E147,'1st Run'!I:I,0),2)),"")</f>
        <v/>
      </c>
      <c r="C147" s="280" t="str">
        <f t="array" ref="C147">IFERROR(IF(D147="","",INDEX('1st Run'!A:I,MATCH('Youth Results'!$E147,'1st Run'!I:I,0),3)),"")</f>
        <v/>
      </c>
      <c r="D147" s="281" t="str">
        <f>IFERROR(IF(AND(SMALL('1st Run'!I:I,L147)&gt;1000,SMALL('1st Run'!I:I,L147)&lt;3000),"nt",IF(SMALL('1st Run'!I:I,L147)&gt;3000,"",SMALL('1st Run'!I:I,L147))),"")</f>
        <v/>
      </c>
      <c r="E147" s="282" t="str">
        <f>IF(D147="nt",IFERROR(SMALL('1st Run'!I:I,L147),""),IF(D147&gt;3000,"",IFERROR(SMALL('1st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IFERROR(VLOOKUP(D147,'1st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IFERROR(IF(D148="","",INDEX('1st Run'!A:I,MATCH('Youth Results'!$E148,'1st Run'!I:I,0),1)),"")</f>
        <v/>
      </c>
      <c r="B148" s="280" t="str">
        <f t="array" ref="B148">IFERROR(IF(D148="","",INDEX('1st Run'!A:I,MATCH('Youth Results'!$E148,'1st Run'!I:I,0),2)),"")</f>
        <v/>
      </c>
      <c r="C148" s="280" t="str">
        <f t="array" ref="C148">IFERROR(IF(D148="","",INDEX('1st Run'!A:I,MATCH('Youth Results'!$E148,'1st Run'!I:I,0),3)),"")</f>
        <v/>
      </c>
      <c r="D148" s="281" t="str">
        <f>IFERROR(IF(AND(SMALL('1st Run'!I:I,L148)&gt;1000,SMALL('1st Run'!I:I,L148)&lt;3000),"nt",IF(SMALL('1st Run'!I:I,L148)&gt;3000,"",SMALL('1st Run'!I:I,L148))),"")</f>
        <v/>
      </c>
      <c r="E148" s="282" t="str">
        <f>IF(D148="nt",IFERROR(SMALL('1st Run'!I:I,L148),""),IF(D148&gt;3000,"",IFERROR(SMALL('1st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IFERROR(VLOOKUP(D148,'1st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IFERROR(IF(D149="","",INDEX('1st Run'!A:I,MATCH('Youth Results'!$E149,'1st Run'!I:I,0),1)),"")</f>
        <v/>
      </c>
      <c r="B149" s="280" t="str">
        <f t="array" ref="B149">IFERROR(IF(D149="","",INDEX('1st Run'!A:I,MATCH('Youth Results'!$E149,'1st Run'!I:I,0),2)),"")</f>
        <v/>
      </c>
      <c r="C149" s="280" t="str">
        <f t="array" ref="C149">IFERROR(IF(D149="","",INDEX('1st Run'!A:I,MATCH('Youth Results'!$E149,'1st Run'!I:I,0),3)),"")</f>
        <v/>
      </c>
      <c r="D149" s="281" t="str">
        <f>IFERROR(IF(AND(SMALL('1st Run'!I:I,L149)&gt;1000,SMALL('1st Run'!I:I,L149)&lt;3000),"nt",IF(SMALL('1st Run'!I:I,L149)&gt;3000,"",SMALL('1st Run'!I:I,L149))),"")</f>
        <v/>
      </c>
      <c r="E149" s="282" t="str">
        <f>IF(D149="nt",IFERROR(SMALL('1st Run'!I:I,L149),""),IF(D149&gt;3000,"",IFERROR(SMALL('1st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IFERROR(VLOOKUP(D149,'1st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IFERROR(IF(D150="","",INDEX('1st Run'!A:I,MATCH('Youth Results'!$E150,'1st Run'!I:I,0),1)),"")</f>
        <v/>
      </c>
      <c r="B150" s="280" t="str">
        <f t="array" ref="B150">IFERROR(IF(D150="","",INDEX('1st Run'!A:I,MATCH('Youth Results'!$E150,'1st Run'!I:I,0),2)),"")</f>
        <v/>
      </c>
      <c r="C150" s="280" t="str">
        <f t="array" ref="C150">IFERROR(IF(D150="","",INDEX('1st Run'!A:I,MATCH('Youth Results'!$E150,'1st Run'!I:I,0),3)),"")</f>
        <v/>
      </c>
      <c r="D150" s="281" t="str">
        <f>IFERROR(IF(AND(SMALL('1st Run'!I:I,L150)&gt;1000,SMALL('1st Run'!I:I,L150)&lt;3000),"nt",IF(SMALL('1st Run'!I:I,L150)&gt;3000,"",SMALL('1st Run'!I:I,L150))),"")</f>
        <v/>
      </c>
      <c r="E150" s="282" t="str">
        <f>IF(D150="nt",IFERROR(SMALL('1st Run'!I:I,L150),""),IF(D150&gt;3000,"",IFERROR(SMALL('1st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IFERROR(VLOOKUP(D150,'1st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IFERROR(IF(D151="","",INDEX('1st Run'!A:I,MATCH('Youth Results'!$E151,'1st Run'!I:I,0),1)),"")</f>
        <v/>
      </c>
      <c r="B151" s="280" t="str">
        <f t="array" ref="B151">IFERROR(IF(D151="","",INDEX('1st Run'!A:I,MATCH('Youth Results'!$E151,'1st Run'!I:I,0),2)),"")</f>
        <v/>
      </c>
      <c r="C151" s="280" t="str">
        <f t="array" ref="C151">IFERROR(IF(D151="","",INDEX('1st Run'!A:I,MATCH('Youth Results'!$E151,'1st Run'!I:I,0),3)),"")</f>
        <v/>
      </c>
      <c r="D151" s="281" t="str">
        <f>IFERROR(IF(AND(SMALL('1st Run'!I:I,L151)&gt;1000,SMALL('1st Run'!I:I,L151)&lt;3000),"nt",IF(SMALL('1st Run'!I:I,L151)&gt;3000,"",SMALL('1st Run'!I:I,L151))),"")</f>
        <v/>
      </c>
      <c r="E151" s="282" t="str">
        <f>IF(D151="nt",IFERROR(SMALL('1st Run'!I:I,L151),""),IF(D151&gt;3000,"",IFERROR(SMALL('1st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IFERROR(VLOOKUP(D151,'1st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IFERROR(IF(D152="","",INDEX('1st Run'!A:I,MATCH('Youth Results'!$E152,'1st Run'!I:I,0),1)),"")</f>
        <v/>
      </c>
      <c r="B152" s="280" t="str">
        <f t="array" ref="B152">IFERROR(IF(D152="","",INDEX('1st Run'!A:I,MATCH('Youth Results'!$E152,'1st Run'!I:I,0),2)),"")</f>
        <v/>
      </c>
      <c r="C152" s="280" t="str">
        <f t="array" ref="C152">IFERROR(IF(D152="","",INDEX('1st Run'!A:I,MATCH('Youth Results'!$E152,'1st Run'!I:I,0),3)),"")</f>
        <v/>
      </c>
      <c r="D152" s="281" t="str">
        <f>IFERROR(IF(AND(SMALL('1st Run'!I:I,L152)&gt;1000,SMALL('1st Run'!I:I,L152)&lt;3000),"nt",IF(SMALL('1st Run'!I:I,L152)&gt;3000,"",SMALL('1st Run'!I:I,L152))),"")</f>
        <v/>
      </c>
      <c r="E152" s="282" t="str">
        <f>IF(D152="nt",IFERROR(SMALL('1st Run'!I:I,L152),""),IF(D152&gt;3000,"",IFERROR(SMALL('1st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IFERROR(VLOOKUP(D152,'1st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IFERROR(IF(D153="","",INDEX('1st Run'!A:I,MATCH('Youth Results'!$E153,'1st Run'!I:I,0),1)),"")</f>
        <v/>
      </c>
      <c r="B153" s="280" t="str">
        <f t="array" ref="B153">IFERROR(IF(D153="","",INDEX('1st Run'!A:I,MATCH('Youth Results'!$E153,'1st Run'!I:I,0),2)),"")</f>
        <v/>
      </c>
      <c r="C153" s="280" t="str">
        <f t="array" ref="C153">IFERROR(IF(D153="","",INDEX('1st Run'!A:I,MATCH('Youth Results'!$E153,'1st Run'!I:I,0),3)),"")</f>
        <v/>
      </c>
      <c r="D153" s="281" t="str">
        <f>IFERROR(IF(AND(SMALL('1st Run'!I:I,L153)&gt;1000,SMALL('1st Run'!I:I,L153)&lt;3000),"nt",IF(SMALL('1st Run'!I:I,L153)&gt;3000,"",SMALL('1st Run'!I:I,L153))),"")</f>
        <v/>
      </c>
      <c r="E153" s="282" t="str">
        <f>IF(D153="nt",IFERROR(SMALL('1st Run'!I:I,L153),""),IF(D153&gt;3000,"",IFERROR(SMALL('1st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IFERROR(VLOOKUP(D153,'1st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IFERROR(IF(D154="","",INDEX('1st Run'!A:I,MATCH('Youth Results'!$E154,'1st Run'!I:I,0),1)),"")</f>
        <v/>
      </c>
      <c r="B154" s="280" t="str">
        <f t="array" ref="B154">IFERROR(IF(D154="","",INDEX('1st Run'!A:I,MATCH('Youth Results'!$E154,'1st Run'!I:I,0),2)),"")</f>
        <v/>
      </c>
      <c r="C154" s="280" t="str">
        <f t="array" ref="C154">IFERROR(IF(D154="","",INDEX('1st Run'!A:I,MATCH('Youth Results'!$E154,'1st Run'!I:I,0),3)),"")</f>
        <v/>
      </c>
      <c r="D154" s="281" t="str">
        <f>IFERROR(IF(AND(SMALL('1st Run'!I:I,L154)&gt;1000,SMALL('1st Run'!I:I,L154)&lt;3000),"nt",IF(SMALL('1st Run'!I:I,L154)&gt;3000,"",SMALL('1st Run'!I:I,L154))),"")</f>
        <v/>
      </c>
      <c r="E154" s="282" t="str">
        <f>IF(D154="nt",IFERROR(SMALL('1st Run'!I:I,L154),""),IF(D154&gt;3000,"",IFERROR(SMALL('1st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IFERROR(VLOOKUP(D154,'1st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IFERROR(IF(D155="","",INDEX('1st Run'!A:I,MATCH('Youth Results'!$E155,'1st Run'!I:I,0),1)),"")</f>
        <v/>
      </c>
      <c r="B155" s="280" t="str">
        <f t="array" ref="B155">IFERROR(IF(D155="","",INDEX('1st Run'!A:I,MATCH('Youth Results'!$E155,'1st Run'!I:I,0),2)),"")</f>
        <v/>
      </c>
      <c r="C155" s="280" t="str">
        <f t="array" ref="C155">IFERROR(IF(D155="","",INDEX('1st Run'!A:I,MATCH('Youth Results'!$E155,'1st Run'!I:I,0),3)),"")</f>
        <v/>
      </c>
      <c r="D155" s="281" t="str">
        <f>IFERROR(IF(AND(SMALL('1st Run'!I:I,L155)&gt;1000,SMALL('1st Run'!I:I,L155)&lt;3000),"nt",IF(SMALL('1st Run'!I:I,L155)&gt;3000,"",SMALL('1st Run'!I:I,L155))),"")</f>
        <v/>
      </c>
      <c r="E155" s="282" t="str">
        <f>IF(D155="nt",IFERROR(SMALL('1st Run'!I:I,L155),""),IF(D155&gt;3000,"",IFERROR(SMALL('1st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IFERROR(VLOOKUP(D155,'1st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IFERROR(IF(D156="","",INDEX('1st Run'!A:I,MATCH('Youth Results'!$E156,'1st Run'!I:I,0),1)),"")</f>
        <v/>
      </c>
      <c r="B156" s="280" t="str">
        <f t="array" ref="B156">IFERROR(IF(D156="","",INDEX('1st Run'!A:I,MATCH('Youth Results'!$E156,'1st Run'!I:I,0),2)),"")</f>
        <v/>
      </c>
      <c r="C156" s="280" t="str">
        <f t="array" ref="C156">IFERROR(IF(D156="","",INDEX('1st Run'!A:I,MATCH('Youth Results'!$E156,'1st Run'!I:I,0),3)),"")</f>
        <v/>
      </c>
      <c r="D156" s="281" t="str">
        <f>IFERROR(IF(AND(SMALL('1st Run'!I:I,L156)&gt;1000,SMALL('1st Run'!I:I,L156)&lt;3000),"nt",IF(SMALL('1st Run'!I:I,L156)&gt;3000,"",SMALL('1st Run'!I:I,L156))),"")</f>
        <v/>
      </c>
      <c r="E156" s="282" t="str">
        <f>IF(D156="nt",IFERROR(SMALL('1st Run'!I:I,L156),""),IF(D156&gt;3000,"",IFERROR(SMALL('1st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IFERROR(VLOOKUP(D156,'1st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IFERROR(IF(D157="","",INDEX('1st Run'!A:I,MATCH('Youth Results'!$E157,'1st Run'!I:I,0),1)),"")</f>
        <v/>
      </c>
      <c r="B157" s="280" t="str">
        <f t="array" ref="B157">IFERROR(IF(D157="","",INDEX('1st Run'!A:I,MATCH('Youth Results'!$E157,'1st Run'!I:I,0),2)),"")</f>
        <v/>
      </c>
      <c r="C157" s="280" t="str">
        <f t="array" ref="C157">IFERROR(IF(D157="","",INDEX('1st Run'!A:I,MATCH('Youth Results'!$E157,'1st Run'!I:I,0),3)),"")</f>
        <v/>
      </c>
      <c r="D157" s="281" t="str">
        <f>IFERROR(IF(AND(SMALL('1st Run'!I:I,L157)&gt;1000,SMALL('1st Run'!I:I,L157)&lt;3000),"nt",IF(SMALL('1st Run'!I:I,L157)&gt;3000,"",SMALL('1st Run'!I:I,L157))),"")</f>
        <v/>
      </c>
      <c r="E157" s="282" t="str">
        <f>IF(D157="nt",IFERROR(SMALL('1st Run'!I:I,L157),""),IF(D157&gt;3000,"",IFERROR(SMALL('1st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IFERROR(VLOOKUP(D157,'1st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IFERROR(IF(D158="","",INDEX('1st Run'!A:I,MATCH('Youth Results'!$E158,'1st Run'!I:I,0),1)),"")</f>
        <v/>
      </c>
      <c r="B158" s="280" t="str">
        <f t="array" ref="B158">IFERROR(IF(D158="","",INDEX('1st Run'!A:I,MATCH('Youth Results'!$E158,'1st Run'!I:I,0),2)),"")</f>
        <v/>
      </c>
      <c r="C158" s="280" t="str">
        <f t="array" ref="C158">IFERROR(IF(D158="","",INDEX('1st Run'!A:I,MATCH('Youth Results'!$E158,'1st Run'!I:I,0),3)),"")</f>
        <v/>
      </c>
      <c r="D158" s="281" t="str">
        <f>IFERROR(IF(AND(SMALL('1st Run'!I:I,L158)&gt;1000,SMALL('1st Run'!I:I,L158)&lt;3000),"nt",IF(SMALL('1st Run'!I:I,L158)&gt;3000,"",SMALL('1st Run'!I:I,L158))),"")</f>
        <v/>
      </c>
      <c r="E158" s="282" t="str">
        <f>IF(D158="nt",IFERROR(SMALL('1st Run'!I:I,L158),""),IF(D158&gt;3000,"",IFERROR(SMALL('1st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IFERROR(VLOOKUP(D158,'1st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IFERROR(IF(D159="","",INDEX('1st Run'!A:I,MATCH('Youth Results'!$E159,'1st Run'!I:I,0),1)),"")</f>
        <v/>
      </c>
      <c r="B159" s="280" t="str">
        <f t="array" ref="B159">IFERROR(IF(D159="","",INDEX('1st Run'!A:I,MATCH('Youth Results'!$E159,'1st Run'!I:I,0),2)),"")</f>
        <v/>
      </c>
      <c r="C159" s="280" t="str">
        <f t="array" ref="C159">IFERROR(IF(D159="","",INDEX('1st Run'!A:I,MATCH('Youth Results'!$E159,'1st Run'!I:I,0),3)),"")</f>
        <v/>
      </c>
      <c r="D159" s="281" t="str">
        <f>IFERROR(IF(AND(SMALL('1st Run'!I:I,L159)&gt;1000,SMALL('1st Run'!I:I,L159)&lt;3000),"nt",IF(SMALL('1st Run'!I:I,L159)&gt;3000,"",SMALL('1st Run'!I:I,L159))),"")</f>
        <v/>
      </c>
      <c r="E159" s="282" t="str">
        <f>IF(D159="nt",IFERROR(SMALL('1st Run'!I:I,L159),""),IF(D159&gt;3000,"",IFERROR(SMALL('1st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IFERROR(VLOOKUP(D159,'1st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IFERROR(IF(D160="","",INDEX('1st Run'!A:I,MATCH('Youth Results'!$E160,'1st Run'!I:I,0),1)),"")</f>
        <v/>
      </c>
      <c r="B160" s="280" t="str">
        <f t="array" ref="B160">IFERROR(IF(D160="","",INDEX('1st Run'!A:I,MATCH('Youth Results'!$E160,'1st Run'!I:I,0),2)),"")</f>
        <v/>
      </c>
      <c r="C160" s="280" t="str">
        <f t="array" ref="C160">IFERROR(IF(D160="","",INDEX('1st Run'!A:I,MATCH('Youth Results'!$E160,'1st Run'!I:I,0),3)),"")</f>
        <v/>
      </c>
      <c r="D160" s="281" t="str">
        <f>IFERROR(IF(AND(SMALL('1st Run'!I:I,L160)&gt;1000,SMALL('1st Run'!I:I,L160)&lt;3000),"nt",IF(SMALL('1st Run'!I:I,L160)&gt;3000,"",SMALL('1st Run'!I:I,L160))),"")</f>
        <v/>
      </c>
      <c r="E160" s="282" t="str">
        <f>IF(D160="nt",IFERROR(SMALL('1st Run'!I:I,L160),""),IF(D160&gt;3000,"",IFERROR(SMALL('1st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IFERROR(VLOOKUP(D160,'1st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IFERROR(IF(D161="","",INDEX('1st Run'!A:I,MATCH('Youth Results'!$E161,'1st Run'!I:I,0),1)),"")</f>
        <v/>
      </c>
      <c r="B161" s="280" t="str">
        <f t="array" ref="B161">IFERROR(IF(D161="","",INDEX('1st Run'!A:I,MATCH('Youth Results'!$E161,'1st Run'!I:I,0),2)),"")</f>
        <v/>
      </c>
      <c r="C161" s="280" t="str">
        <f t="array" ref="C161">IFERROR(IF(D161="","",INDEX('1st Run'!A:I,MATCH('Youth Results'!$E161,'1st Run'!I:I,0),3)),"")</f>
        <v/>
      </c>
      <c r="D161" s="281" t="str">
        <f>IFERROR(IF(AND(SMALL('1st Run'!I:I,L161)&gt;1000,SMALL('1st Run'!I:I,L161)&lt;3000),"nt",IF(SMALL('1st Run'!I:I,L161)&gt;3000,"",SMALL('1st Run'!I:I,L161))),"")</f>
        <v/>
      </c>
      <c r="E161" s="282" t="str">
        <f>IF(D161="nt",IFERROR(SMALL('1st Run'!I:I,L161),""),IF(D161&gt;3000,"",IFERROR(SMALL('1st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IFERROR(VLOOKUP(D161,'1st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IFERROR(IF(D162="","",INDEX('1st Run'!A:I,MATCH('Youth Results'!$E162,'1st Run'!I:I,0),1)),"")</f>
        <v/>
      </c>
      <c r="B162" s="280" t="str">
        <f t="array" ref="B162">IFERROR(IF(D162="","",INDEX('1st Run'!A:I,MATCH('Youth Results'!$E162,'1st Run'!I:I,0),2)),"")</f>
        <v/>
      </c>
      <c r="C162" s="280" t="str">
        <f t="array" ref="C162">IFERROR(IF(D162="","",INDEX('1st Run'!A:I,MATCH('Youth Results'!$E162,'1st Run'!I:I,0),3)),"")</f>
        <v/>
      </c>
      <c r="D162" s="281" t="str">
        <f>IFERROR(IF(AND(SMALL('1st Run'!I:I,L162)&gt;1000,SMALL('1st Run'!I:I,L162)&lt;3000),"nt",IF(SMALL('1st Run'!I:I,L162)&gt;3000,"",SMALL('1st Run'!I:I,L162))),"")</f>
        <v/>
      </c>
      <c r="E162" s="282" t="str">
        <f>IF(D162="nt",IFERROR(SMALL('1st Run'!I:I,L162),""),IF(D162&gt;3000,"",IFERROR(SMALL('1st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IFERROR(VLOOKUP(D162,'1st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IFERROR(IF(D163="","",INDEX('1st Run'!A:I,MATCH('Youth Results'!$E163,'1st Run'!I:I,0),1)),"")</f>
        <v/>
      </c>
      <c r="B163" s="280" t="str">
        <f t="array" ref="B163">IFERROR(IF(D163="","",INDEX('1st Run'!A:I,MATCH('Youth Results'!$E163,'1st Run'!I:I,0),2)),"")</f>
        <v/>
      </c>
      <c r="C163" s="280" t="str">
        <f t="array" ref="C163">IFERROR(IF(D163="","",INDEX('1st Run'!A:I,MATCH('Youth Results'!$E163,'1st Run'!I:I,0),3)),"")</f>
        <v/>
      </c>
      <c r="D163" s="281" t="str">
        <f>IFERROR(IF(AND(SMALL('1st Run'!I:I,L163)&gt;1000,SMALL('1st Run'!I:I,L163)&lt;3000),"nt",IF(SMALL('1st Run'!I:I,L163)&gt;3000,"",SMALL('1st Run'!I:I,L163))),"")</f>
        <v/>
      </c>
      <c r="E163" s="282" t="str">
        <f>IF(D163="nt",IFERROR(SMALL('1st Run'!I:I,L163),""),IF(D163&gt;3000,"",IFERROR(SMALL('1st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IFERROR(VLOOKUP(D163,'1st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IFERROR(IF(D164="","",INDEX('1st Run'!A:I,MATCH('Youth Results'!$E164,'1st Run'!I:I,0),1)),"")</f>
        <v/>
      </c>
      <c r="B164" s="280" t="str">
        <f t="array" ref="B164">IFERROR(IF(D164="","",INDEX('1st Run'!A:I,MATCH('Youth Results'!$E164,'1st Run'!I:I,0),2)),"")</f>
        <v/>
      </c>
      <c r="C164" s="280" t="str">
        <f t="array" ref="C164">IFERROR(IF(D164="","",INDEX('1st Run'!A:I,MATCH('Youth Results'!$E164,'1st Run'!I:I,0),3)),"")</f>
        <v/>
      </c>
      <c r="D164" s="281" t="str">
        <f>IFERROR(IF(AND(SMALL('1st Run'!I:I,L164)&gt;1000,SMALL('1st Run'!I:I,L164)&lt;3000),"nt",IF(SMALL('1st Run'!I:I,L164)&gt;3000,"",SMALL('1st Run'!I:I,L164))),"")</f>
        <v/>
      </c>
      <c r="E164" s="282" t="str">
        <f>IF(D164="nt",IFERROR(SMALL('1st Run'!I:I,L164),""),IF(D164&gt;3000,"",IFERROR(SMALL('1st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IFERROR(VLOOKUP(D164,'1st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IFERROR(IF(D165="","",INDEX('1st Run'!A:I,MATCH('Youth Results'!$E165,'1st Run'!I:I,0),1)),"")</f>
        <v/>
      </c>
      <c r="B165" s="280" t="str">
        <f t="array" ref="B165">IFERROR(IF(D165="","",INDEX('1st Run'!A:I,MATCH('Youth Results'!$E165,'1st Run'!I:I,0),2)),"")</f>
        <v/>
      </c>
      <c r="C165" s="280" t="str">
        <f t="array" ref="C165">IFERROR(IF(D165="","",INDEX('1st Run'!A:I,MATCH('Youth Results'!$E165,'1st Run'!I:I,0),3)),"")</f>
        <v/>
      </c>
      <c r="D165" s="281" t="str">
        <f>IFERROR(IF(AND(SMALL('1st Run'!I:I,L165)&gt;1000,SMALL('1st Run'!I:I,L165)&lt;3000),"nt",IF(SMALL('1st Run'!I:I,L165)&gt;3000,"",SMALL('1st Run'!I:I,L165))),"")</f>
        <v/>
      </c>
      <c r="E165" s="282" t="str">
        <f>IF(D165="nt",IFERROR(SMALL('1st Run'!I:I,L165),""),IF(D165&gt;3000,"",IFERROR(SMALL('1st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IFERROR(VLOOKUP(D165,'1st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IFERROR(IF(D166="","",INDEX('1st Run'!A:I,MATCH('Youth Results'!$E166,'1st Run'!I:I,0),1)),"")</f>
        <v/>
      </c>
      <c r="B166" s="280" t="str">
        <f t="array" ref="B166">IFERROR(IF(D166="","",INDEX('1st Run'!A:I,MATCH('Youth Results'!$E166,'1st Run'!I:I,0),2)),"")</f>
        <v/>
      </c>
      <c r="C166" s="280" t="str">
        <f t="array" ref="C166">IFERROR(IF(D166="","",INDEX('1st Run'!A:I,MATCH('Youth Results'!$E166,'1st Run'!I:I,0),3)),"")</f>
        <v/>
      </c>
      <c r="D166" s="281" t="str">
        <f>IFERROR(IF(AND(SMALL('1st Run'!I:I,L166)&gt;1000,SMALL('1st Run'!I:I,L166)&lt;3000),"nt",IF(SMALL('1st Run'!I:I,L166)&gt;3000,"",SMALL('1st Run'!I:I,L166))),"")</f>
        <v/>
      </c>
      <c r="E166" s="282" t="str">
        <f>IF(D166="nt",IFERROR(SMALL('1st Run'!I:I,L166),""),IF(D166&gt;3000,"",IFERROR(SMALL('1st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IFERROR(VLOOKUP(D166,'1st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IFERROR(IF(D167="","",INDEX('1st Run'!A:I,MATCH('Youth Results'!$E167,'1st Run'!I:I,0),1)),"")</f>
        <v/>
      </c>
      <c r="B167" s="280" t="str">
        <f t="array" ref="B167">IFERROR(IF(D167="","",INDEX('1st Run'!A:I,MATCH('Youth Results'!$E167,'1st Run'!I:I,0),2)),"")</f>
        <v/>
      </c>
      <c r="C167" s="280" t="str">
        <f t="array" ref="C167">IFERROR(IF(D167="","",INDEX('1st Run'!A:I,MATCH('Youth Results'!$E167,'1st Run'!I:I,0),3)),"")</f>
        <v/>
      </c>
      <c r="D167" s="281" t="str">
        <f>IFERROR(IF(AND(SMALL('1st Run'!I:I,L167)&gt;1000,SMALL('1st Run'!I:I,L167)&lt;3000),"nt",IF(SMALL('1st Run'!I:I,L167)&gt;3000,"",SMALL('1st Run'!I:I,L167))),"")</f>
        <v/>
      </c>
      <c r="E167" s="282" t="str">
        <f>IF(D167="nt",IFERROR(SMALL('1st Run'!I:I,L167),""),IF(D167&gt;3000,"",IFERROR(SMALL('1st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IFERROR(VLOOKUP(D167,'1st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IFERROR(IF(D168="","",INDEX('1st Run'!A:I,MATCH('Youth Results'!$E168,'1st Run'!I:I,0),1)),"")</f>
        <v/>
      </c>
      <c r="B168" s="280" t="str">
        <f t="array" ref="B168">IFERROR(IF(D168="","",INDEX('1st Run'!A:I,MATCH('Youth Results'!$E168,'1st Run'!I:I,0),2)),"")</f>
        <v/>
      </c>
      <c r="C168" s="280" t="str">
        <f t="array" ref="C168">IFERROR(IF(D168="","",INDEX('1st Run'!A:I,MATCH('Youth Results'!$E168,'1st Run'!I:I,0),3)),"")</f>
        <v/>
      </c>
      <c r="D168" s="281" t="str">
        <f>IFERROR(IF(AND(SMALL('1st Run'!I:I,L168)&gt;1000,SMALL('1st Run'!I:I,L168)&lt;3000),"nt",IF(SMALL('1st Run'!I:I,L168)&gt;3000,"",SMALL('1st Run'!I:I,L168))),"")</f>
        <v/>
      </c>
      <c r="E168" s="282" t="str">
        <f>IF(D168="nt",IFERROR(SMALL('1st Run'!I:I,L168),""),IF(D168&gt;3000,"",IFERROR(SMALL('1st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IFERROR(VLOOKUP(D168,'1st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IFERROR(IF(D169="","",INDEX('1st Run'!A:I,MATCH('Youth Results'!$E169,'1st Run'!I:I,0),1)),"")</f>
        <v/>
      </c>
      <c r="B169" s="280" t="str">
        <f t="array" ref="B169">IFERROR(IF(D169="","",INDEX('1st Run'!A:I,MATCH('Youth Results'!$E169,'1st Run'!I:I,0),2)),"")</f>
        <v/>
      </c>
      <c r="C169" s="280" t="str">
        <f t="array" ref="C169">IFERROR(IF(D169="","",INDEX('1st Run'!A:I,MATCH('Youth Results'!$E169,'1st Run'!I:I,0),3)),"")</f>
        <v/>
      </c>
      <c r="D169" s="281" t="str">
        <f>IFERROR(IF(AND(SMALL('1st Run'!I:I,L169)&gt;1000,SMALL('1st Run'!I:I,L169)&lt;3000),"nt",IF(SMALL('1st Run'!I:I,L169)&gt;3000,"",SMALL('1st Run'!I:I,L169))),"")</f>
        <v/>
      </c>
      <c r="E169" s="282" t="str">
        <f>IF(D169="nt",IFERROR(SMALL('1st Run'!I:I,L169),""),IF(D169&gt;3000,"",IFERROR(SMALL('1st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IFERROR(VLOOKUP(D169,'1st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IFERROR(IF(D170="","",INDEX('1st Run'!A:I,MATCH('Youth Results'!$E170,'1st Run'!I:I,0),1)),"")</f>
        <v/>
      </c>
      <c r="B170" s="280" t="str">
        <f t="array" ref="B170">IFERROR(IF(D170="","",INDEX('1st Run'!A:I,MATCH('Youth Results'!$E170,'1st Run'!I:I,0),2)),"")</f>
        <v/>
      </c>
      <c r="C170" s="280" t="str">
        <f t="array" ref="C170">IFERROR(IF(D170="","",INDEX('1st Run'!A:I,MATCH('Youth Results'!$E170,'1st Run'!I:I,0),3)),"")</f>
        <v/>
      </c>
      <c r="D170" s="281" t="str">
        <f>IFERROR(IF(AND(SMALL('1st Run'!I:I,L170)&gt;1000,SMALL('1st Run'!I:I,L170)&lt;3000),"nt",IF(SMALL('1st Run'!I:I,L170)&gt;3000,"",SMALL('1st Run'!I:I,L170))),"")</f>
        <v/>
      </c>
      <c r="E170" s="282" t="str">
        <f>IF(D170="nt",IFERROR(SMALL('1st Run'!I:I,L170),""),IF(D170&gt;3000,"",IFERROR(SMALL('1st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IFERROR(VLOOKUP(D170,'1st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IFERROR(IF(D171="","",INDEX('1st Run'!A:I,MATCH('Youth Results'!$E171,'1st Run'!I:I,0),1)),"")</f>
        <v/>
      </c>
      <c r="B171" s="280" t="str">
        <f t="array" ref="B171">IFERROR(IF(D171="","",INDEX('1st Run'!A:I,MATCH('Youth Results'!$E171,'1st Run'!I:I,0),2)),"")</f>
        <v/>
      </c>
      <c r="C171" s="280" t="str">
        <f t="array" ref="C171">IFERROR(IF(D171="","",INDEX('1st Run'!A:I,MATCH('Youth Results'!$E171,'1st Run'!I:I,0),3)),"")</f>
        <v/>
      </c>
      <c r="D171" s="281" t="str">
        <f>IFERROR(IF(AND(SMALL('1st Run'!I:I,L171)&gt;1000,SMALL('1st Run'!I:I,L171)&lt;3000),"nt",IF(SMALL('1st Run'!I:I,L171)&gt;3000,"",SMALL('1st Run'!I:I,L171))),"")</f>
        <v/>
      </c>
      <c r="E171" s="282" t="str">
        <f>IF(D171="nt",IFERROR(SMALL('1st Run'!I:I,L171),""),IF(D171&gt;3000,"",IFERROR(SMALL('1st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IFERROR(VLOOKUP(D171,'1st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IFERROR(IF(D172="","",INDEX('1st Run'!A:I,MATCH('Youth Results'!$E172,'1st Run'!I:I,0),1)),"")</f>
        <v/>
      </c>
      <c r="B172" s="280" t="str">
        <f t="array" ref="B172">IFERROR(IF(D172="","",INDEX('1st Run'!A:I,MATCH('Youth Results'!$E172,'1st Run'!I:I,0),2)),"")</f>
        <v/>
      </c>
      <c r="C172" s="280" t="str">
        <f t="array" ref="C172">IFERROR(IF(D172="","",INDEX('1st Run'!A:I,MATCH('Youth Results'!$E172,'1st Run'!I:I,0),3)),"")</f>
        <v/>
      </c>
      <c r="D172" s="281" t="str">
        <f>IFERROR(IF(AND(SMALL('1st Run'!I:I,L172)&gt;1000,SMALL('1st Run'!I:I,L172)&lt;3000),"nt",IF(SMALL('1st Run'!I:I,L172)&gt;3000,"",SMALL('1st Run'!I:I,L172))),"")</f>
        <v/>
      </c>
      <c r="E172" s="282" t="str">
        <f>IF(D172="nt",IFERROR(SMALL('1st Run'!I:I,L172),""),IF(D172&gt;3000,"",IFERROR(SMALL('1st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IFERROR(VLOOKUP(D172,'1st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IFERROR(IF(D173="","",INDEX('1st Run'!A:I,MATCH('Youth Results'!$E173,'1st Run'!I:I,0),1)),"")</f>
        <v/>
      </c>
      <c r="B173" s="280" t="str">
        <f t="array" ref="B173">IFERROR(IF(D173="","",INDEX('1st Run'!A:I,MATCH('Youth Results'!$E173,'1st Run'!I:I,0),2)),"")</f>
        <v/>
      </c>
      <c r="C173" s="280" t="str">
        <f t="array" ref="C173">IFERROR(IF(D173="","",INDEX('1st Run'!A:I,MATCH('Youth Results'!$E173,'1st Run'!I:I,0),3)),"")</f>
        <v/>
      </c>
      <c r="D173" s="281" t="str">
        <f>IFERROR(IF(AND(SMALL('1st Run'!I:I,L173)&gt;1000,SMALL('1st Run'!I:I,L173)&lt;3000),"nt",IF(SMALL('1st Run'!I:I,L173)&gt;3000,"",SMALL('1st Run'!I:I,L173))),"")</f>
        <v/>
      </c>
      <c r="E173" s="282" t="str">
        <f>IF(D173="nt",IFERROR(SMALL('1st Run'!I:I,L173),""),IF(D173&gt;3000,"",IFERROR(SMALL('1st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IFERROR(VLOOKUP(D173,'1st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IFERROR(IF(D174="","",INDEX('1st Run'!A:I,MATCH('Youth Results'!$E174,'1st Run'!I:I,0),1)),"")</f>
        <v/>
      </c>
      <c r="B174" s="280" t="str">
        <f t="array" ref="B174">IFERROR(IF(D174="","",INDEX('1st Run'!A:I,MATCH('Youth Results'!$E174,'1st Run'!I:I,0),2)),"")</f>
        <v/>
      </c>
      <c r="C174" s="280" t="str">
        <f t="array" ref="C174">IFERROR(IF(D174="","",INDEX('1st Run'!A:I,MATCH('Youth Results'!$E174,'1st Run'!I:I,0),3)),"")</f>
        <v/>
      </c>
      <c r="D174" s="281" t="str">
        <f>IFERROR(IF(AND(SMALL('1st Run'!I:I,L174)&gt;1000,SMALL('1st Run'!I:I,L174)&lt;3000),"nt",IF(SMALL('1st Run'!I:I,L174)&gt;3000,"",SMALL('1st Run'!I:I,L174))),"")</f>
        <v/>
      </c>
      <c r="E174" s="282" t="str">
        <f>IF(D174="nt",IFERROR(SMALL('1st Run'!I:I,L174),""),IF(D174&gt;3000,"",IFERROR(SMALL('1st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IFERROR(VLOOKUP(D174,'1st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IFERROR(IF(D175="","",INDEX('1st Run'!A:I,MATCH('Youth Results'!$E175,'1st Run'!I:I,0),1)),"")</f>
        <v/>
      </c>
      <c r="B175" s="280" t="str">
        <f t="array" ref="B175">IFERROR(IF(D175="","",INDEX('1st Run'!A:I,MATCH('Youth Results'!$E175,'1st Run'!I:I,0),2)),"")</f>
        <v/>
      </c>
      <c r="C175" s="280" t="str">
        <f t="array" ref="C175">IFERROR(IF(D175="","",INDEX('1st Run'!A:I,MATCH('Youth Results'!$E175,'1st Run'!I:I,0),3)),"")</f>
        <v/>
      </c>
      <c r="D175" s="281" t="str">
        <f>IFERROR(IF(AND(SMALL('1st Run'!I:I,L175)&gt;1000,SMALL('1st Run'!I:I,L175)&lt;3000),"nt",IF(SMALL('1st Run'!I:I,L175)&gt;3000,"",SMALL('1st Run'!I:I,L175))),"")</f>
        <v/>
      </c>
      <c r="E175" s="282" t="str">
        <f>IF(D175="nt",IFERROR(SMALL('1st Run'!I:I,L175),""),IF(D175&gt;3000,"",IFERROR(SMALL('1st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IFERROR(VLOOKUP(D175,'1st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IFERROR(IF(D176="","",INDEX('1st Run'!A:I,MATCH('Youth Results'!$E176,'1st Run'!I:I,0),1)),"")</f>
        <v/>
      </c>
      <c r="B176" s="280" t="str">
        <f t="array" ref="B176">IFERROR(IF(D176="","",INDEX('1st Run'!A:I,MATCH('Youth Results'!$E176,'1st Run'!I:I,0),2)),"")</f>
        <v/>
      </c>
      <c r="C176" s="280" t="str">
        <f t="array" ref="C176">IFERROR(IF(D176="","",INDEX('1st Run'!A:I,MATCH('Youth Results'!$E176,'1st Run'!I:I,0),3)),"")</f>
        <v/>
      </c>
      <c r="D176" s="281" t="str">
        <f>IFERROR(IF(AND(SMALL('1st Run'!I:I,L176)&gt;1000,SMALL('1st Run'!I:I,L176)&lt;3000),"nt",IF(SMALL('1st Run'!I:I,L176)&gt;3000,"",SMALL('1st Run'!I:I,L176))),"")</f>
        <v/>
      </c>
      <c r="E176" s="282" t="str">
        <f>IF(D176="nt",IFERROR(SMALL('1st Run'!I:I,L176),""),IF(D176&gt;3000,"",IFERROR(SMALL('1st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IFERROR(VLOOKUP(D176,'1st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IFERROR(IF(D177="","",INDEX('1st Run'!A:I,MATCH('Youth Results'!$E177,'1st Run'!I:I,0),1)),"")</f>
        <v/>
      </c>
      <c r="B177" s="280" t="str">
        <f t="array" ref="B177">IFERROR(IF(D177="","",INDEX('1st Run'!A:I,MATCH('Youth Results'!$E177,'1st Run'!I:I,0),2)),"")</f>
        <v/>
      </c>
      <c r="C177" s="280" t="str">
        <f t="array" ref="C177">IFERROR(IF(D177="","",INDEX('1st Run'!A:I,MATCH('Youth Results'!$E177,'1st Run'!I:I,0),3)),"")</f>
        <v/>
      </c>
      <c r="D177" s="281" t="str">
        <f>IFERROR(IF(AND(SMALL('1st Run'!I:I,L177)&gt;1000,SMALL('1st Run'!I:I,L177)&lt;3000),"nt",IF(SMALL('1st Run'!I:I,L177)&gt;3000,"",SMALL('1st Run'!I:I,L177))),"")</f>
        <v/>
      </c>
      <c r="E177" s="282" t="str">
        <f>IF(D177="nt",IFERROR(SMALL('1st Run'!I:I,L177),""),IF(D177&gt;3000,"",IFERROR(SMALL('1st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IFERROR(VLOOKUP(D177,'1st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IFERROR(IF(D178="","",INDEX('1st Run'!A:I,MATCH('Youth Results'!$E178,'1st Run'!I:I,0),1)),"")</f>
        <v/>
      </c>
      <c r="B178" s="280" t="str">
        <f t="array" ref="B178">IFERROR(IF(D178="","",INDEX('1st Run'!A:I,MATCH('Youth Results'!$E178,'1st Run'!I:I,0),2)),"")</f>
        <v/>
      </c>
      <c r="C178" s="280" t="str">
        <f t="array" ref="C178">IFERROR(IF(D178="","",INDEX('1st Run'!A:I,MATCH('Youth Results'!$E178,'1st Run'!I:I,0),3)),"")</f>
        <v/>
      </c>
      <c r="D178" s="281" t="str">
        <f>IFERROR(IF(AND(SMALL('1st Run'!I:I,L178)&gt;1000,SMALL('1st Run'!I:I,L178)&lt;3000),"nt",IF(SMALL('1st Run'!I:I,L178)&gt;3000,"",SMALL('1st Run'!I:I,L178))),"")</f>
        <v/>
      </c>
      <c r="E178" s="282" t="str">
        <f>IF(D178="nt",IFERROR(SMALL('1st Run'!I:I,L178),""),IF(D178&gt;3000,"",IFERROR(SMALL('1st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IFERROR(VLOOKUP(D178,'1st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IFERROR(IF(D179="","",INDEX('1st Run'!A:I,MATCH('Youth Results'!$E179,'1st Run'!I:I,0),1)),"")</f>
        <v/>
      </c>
      <c r="B179" s="280" t="str">
        <f t="array" ref="B179">IFERROR(IF(D179="","",INDEX('1st Run'!A:I,MATCH('Youth Results'!$E179,'1st Run'!I:I,0),2)),"")</f>
        <v/>
      </c>
      <c r="C179" s="280" t="str">
        <f t="array" ref="C179">IFERROR(IF(D179="","",INDEX('1st Run'!A:I,MATCH('Youth Results'!$E179,'1st Run'!I:I,0),3)),"")</f>
        <v/>
      </c>
      <c r="D179" s="281" t="str">
        <f>IFERROR(IF(AND(SMALL('1st Run'!I:I,L179)&gt;1000,SMALL('1st Run'!I:I,L179)&lt;3000),"nt",IF(SMALL('1st Run'!I:I,L179)&gt;3000,"",SMALL('1st Run'!I:I,L179))),"")</f>
        <v/>
      </c>
      <c r="E179" s="282" t="str">
        <f>IF(D179="nt",IFERROR(SMALL('1st Run'!I:I,L179),""),IF(D179&gt;3000,"",IFERROR(SMALL('1st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IFERROR(VLOOKUP(D179,'1st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IFERROR(IF(D180="","",INDEX('1st Run'!A:I,MATCH('Youth Results'!$E180,'1st Run'!I:I,0),1)),"")</f>
        <v/>
      </c>
      <c r="B180" s="280" t="str">
        <f t="array" ref="B180">IFERROR(IF(D180="","",INDEX('1st Run'!A:I,MATCH('Youth Results'!$E180,'1st Run'!I:I,0),2)),"")</f>
        <v/>
      </c>
      <c r="C180" s="280" t="str">
        <f t="array" ref="C180">IFERROR(IF(D180="","",INDEX('1st Run'!A:I,MATCH('Youth Results'!$E180,'1st Run'!I:I,0),3)),"")</f>
        <v/>
      </c>
      <c r="D180" s="281" t="str">
        <f>IFERROR(IF(AND(SMALL('1st Run'!I:I,L180)&gt;1000,SMALL('1st Run'!I:I,L180)&lt;3000),"nt",IF(SMALL('1st Run'!I:I,L180)&gt;3000,"",SMALL('1st Run'!I:I,L180))),"")</f>
        <v/>
      </c>
      <c r="E180" s="282" t="str">
        <f>IF(D180="nt",IFERROR(SMALL('1st Run'!I:I,L180),""),IF(D180&gt;3000,"",IFERROR(SMALL('1st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IFERROR(VLOOKUP(D180,'1st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IFERROR(IF(D181="","",INDEX('1st Run'!A:I,MATCH('Youth Results'!$E181,'1st Run'!I:I,0),1)),"")</f>
        <v/>
      </c>
      <c r="B181" s="280" t="str">
        <f t="array" ref="B181">IFERROR(IF(D181="","",INDEX('1st Run'!A:I,MATCH('Youth Results'!$E181,'1st Run'!I:I,0),2)),"")</f>
        <v/>
      </c>
      <c r="C181" s="280" t="str">
        <f t="array" ref="C181">IFERROR(IF(D181="","",INDEX('1st Run'!A:I,MATCH('Youth Results'!$E181,'1st Run'!I:I,0),3)),"")</f>
        <v/>
      </c>
      <c r="D181" s="281" t="str">
        <f>IFERROR(IF(AND(SMALL('1st Run'!I:I,L181)&gt;1000,SMALL('1st Run'!I:I,L181)&lt;3000),"nt",IF(SMALL('1st Run'!I:I,L181)&gt;3000,"",SMALL('1st Run'!I:I,L181))),"")</f>
        <v/>
      </c>
      <c r="E181" s="282" t="str">
        <f>IF(D181="nt",IFERROR(SMALL('1st Run'!I:I,L181),""),IF(D181&gt;3000,"",IFERROR(SMALL('1st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IFERROR(VLOOKUP(D181,'1st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IFERROR(IF(D182="","",INDEX('1st Run'!A:I,MATCH('Youth Results'!$E182,'1st Run'!I:I,0),1)),"")</f>
        <v/>
      </c>
      <c r="B182" s="280" t="str">
        <f t="array" ref="B182">IFERROR(IF(D182="","",INDEX('1st Run'!A:I,MATCH('Youth Results'!$E182,'1st Run'!I:I,0),2)),"")</f>
        <v/>
      </c>
      <c r="C182" s="280" t="str">
        <f t="array" ref="C182">IFERROR(IF(D182="","",INDEX('1st Run'!A:I,MATCH('Youth Results'!$E182,'1st Run'!I:I,0),3)),"")</f>
        <v/>
      </c>
      <c r="D182" s="281" t="str">
        <f>IFERROR(IF(AND(SMALL('1st Run'!I:I,L182)&gt;1000,SMALL('1st Run'!I:I,L182)&lt;3000),"nt",IF(SMALL('1st Run'!I:I,L182)&gt;3000,"",SMALL('1st Run'!I:I,L182))),"")</f>
        <v/>
      </c>
      <c r="E182" s="282" t="str">
        <f>IF(D182="nt",IFERROR(SMALL('1st Run'!I:I,L182),""),IF(D182&gt;3000,"",IFERROR(SMALL('1st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IFERROR(VLOOKUP(D182,'1st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IFERROR(IF(D183="","",INDEX('1st Run'!A:I,MATCH('Youth Results'!$E183,'1st Run'!I:I,0),1)),"")</f>
        <v/>
      </c>
      <c r="B183" s="280" t="str">
        <f t="array" ref="B183">IFERROR(IF(D183="","",INDEX('1st Run'!A:I,MATCH('Youth Results'!$E183,'1st Run'!I:I,0),2)),"")</f>
        <v/>
      </c>
      <c r="C183" s="280" t="str">
        <f t="array" ref="C183">IFERROR(IF(D183="","",INDEX('1st Run'!A:I,MATCH('Youth Results'!$E183,'1st Run'!I:I,0),3)),"")</f>
        <v/>
      </c>
      <c r="D183" s="281" t="str">
        <f>IFERROR(IF(AND(SMALL('1st Run'!I:I,L183)&gt;1000,SMALL('1st Run'!I:I,L183)&lt;3000),"nt",IF(SMALL('1st Run'!I:I,L183)&gt;3000,"",SMALL('1st Run'!I:I,L183))),"")</f>
        <v/>
      </c>
      <c r="E183" s="282" t="str">
        <f>IF(D183="nt",IFERROR(SMALL('1st Run'!I:I,L183),""),IF(D183&gt;3000,"",IFERROR(SMALL('1st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IFERROR(VLOOKUP(D183,'1st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IFERROR(IF(D184="","",INDEX('1st Run'!A:I,MATCH('Youth Results'!$E184,'1st Run'!I:I,0),1)),"")</f>
        <v/>
      </c>
      <c r="B184" s="280" t="str">
        <f t="array" ref="B184">IFERROR(IF(D184="","",INDEX('1st Run'!A:I,MATCH('Youth Results'!$E184,'1st Run'!I:I,0),2)),"")</f>
        <v/>
      </c>
      <c r="C184" s="280" t="str">
        <f t="array" ref="C184">IFERROR(IF(D184="","",INDEX('1st Run'!A:I,MATCH('Youth Results'!$E184,'1st Run'!I:I,0),3)),"")</f>
        <v/>
      </c>
      <c r="D184" s="281" t="str">
        <f>IFERROR(IF(AND(SMALL('1st Run'!I:I,L184)&gt;1000,SMALL('1st Run'!I:I,L184)&lt;3000),"nt",IF(SMALL('1st Run'!I:I,L184)&gt;3000,"",SMALL('1st Run'!I:I,L184))),"")</f>
        <v/>
      </c>
      <c r="E184" s="282" t="str">
        <f>IF(D184="nt",IFERROR(SMALL('1st Run'!I:I,L184),""),IF(D184&gt;3000,"",IFERROR(SMALL('1st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IFERROR(VLOOKUP(D184,'1st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IFERROR(IF(D185="","",INDEX('1st Run'!A:I,MATCH('Youth Results'!$E185,'1st Run'!I:I,0),1)),"")</f>
        <v/>
      </c>
      <c r="B185" s="280" t="str">
        <f t="array" ref="B185">IFERROR(IF(D185="","",INDEX('1st Run'!A:I,MATCH('Youth Results'!$E185,'1st Run'!I:I,0),2)),"")</f>
        <v/>
      </c>
      <c r="C185" s="280" t="str">
        <f t="array" ref="C185">IFERROR(IF(D185="","",INDEX('1st Run'!A:I,MATCH('Youth Results'!$E185,'1st Run'!I:I,0),3)),"")</f>
        <v/>
      </c>
      <c r="D185" s="281" t="str">
        <f>IFERROR(IF(AND(SMALL('1st Run'!I:I,L185)&gt;1000,SMALL('1st Run'!I:I,L185)&lt;3000),"nt",IF(SMALL('1st Run'!I:I,L185)&gt;3000,"",SMALL('1st Run'!I:I,L185))),"")</f>
        <v/>
      </c>
      <c r="E185" s="282" t="str">
        <f>IF(D185="nt",IFERROR(SMALL('1st Run'!I:I,L185),""),IF(D185&gt;3000,"",IFERROR(SMALL('1st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IFERROR(VLOOKUP(D185,'1st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IFERROR(IF(D186="","",INDEX('1st Run'!A:I,MATCH('Youth Results'!$E186,'1st Run'!I:I,0),1)),"")</f>
        <v/>
      </c>
      <c r="B186" s="280" t="str">
        <f t="array" ref="B186">IFERROR(IF(D186="","",INDEX('1st Run'!A:I,MATCH('Youth Results'!$E186,'1st Run'!I:I,0),2)),"")</f>
        <v/>
      </c>
      <c r="C186" s="280" t="str">
        <f t="array" ref="C186">IFERROR(IF(D186="","",INDEX('1st Run'!A:I,MATCH('Youth Results'!$E186,'1st Run'!I:I,0),3)),"")</f>
        <v/>
      </c>
      <c r="D186" s="281" t="str">
        <f>IFERROR(IF(AND(SMALL('1st Run'!I:I,L186)&gt;1000,SMALL('1st Run'!I:I,L186)&lt;3000),"nt",IF(SMALL('1st Run'!I:I,L186)&gt;3000,"",SMALL('1st Run'!I:I,L186))),"")</f>
        <v/>
      </c>
      <c r="E186" s="282" t="str">
        <f>IF(D186="nt",IFERROR(SMALL('1st Run'!I:I,L186),""),IF(D186&gt;3000,"",IFERROR(SMALL('1st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IFERROR(VLOOKUP(D186,'1st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IFERROR(IF(D187="","",INDEX('1st Run'!A:I,MATCH('Youth Results'!$E187,'1st Run'!I:I,0),1)),"")</f>
        <v/>
      </c>
      <c r="B187" s="280" t="str">
        <f t="array" ref="B187">IFERROR(IF(D187="","",INDEX('1st Run'!A:I,MATCH('Youth Results'!$E187,'1st Run'!I:I,0),2)),"")</f>
        <v/>
      </c>
      <c r="C187" s="280" t="str">
        <f t="array" ref="C187">IFERROR(IF(D187="","",INDEX('1st Run'!A:I,MATCH('Youth Results'!$E187,'1st Run'!I:I,0),3)),"")</f>
        <v/>
      </c>
      <c r="D187" s="281" t="str">
        <f>IFERROR(IF(AND(SMALL('1st Run'!I:I,L187)&gt;1000,SMALL('1st Run'!I:I,L187)&lt;3000),"nt",IF(SMALL('1st Run'!I:I,L187)&gt;3000,"",SMALL('1st Run'!I:I,L187))),"")</f>
        <v/>
      </c>
      <c r="E187" s="282" t="str">
        <f>IF(D187="nt",IFERROR(SMALL('1st Run'!I:I,L187),""),IF(D187&gt;3000,"",IFERROR(SMALL('1st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IFERROR(VLOOKUP(D187,'1st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IFERROR(IF(D188="","",INDEX('1st Run'!A:I,MATCH('Youth Results'!$E188,'1st Run'!I:I,0),1)),"")</f>
        <v/>
      </c>
      <c r="B188" s="280" t="str">
        <f t="array" ref="B188">IFERROR(IF(D188="","",INDEX('1st Run'!A:I,MATCH('Youth Results'!$E188,'1st Run'!I:I,0),2)),"")</f>
        <v/>
      </c>
      <c r="C188" s="280" t="str">
        <f t="array" ref="C188">IFERROR(IF(D188="","",INDEX('1st Run'!A:I,MATCH('Youth Results'!$E188,'1st Run'!I:I,0),3)),"")</f>
        <v/>
      </c>
      <c r="D188" s="281" t="str">
        <f>IFERROR(IF(AND(SMALL('1st Run'!I:I,L188)&gt;1000,SMALL('1st Run'!I:I,L188)&lt;3000),"nt",IF(SMALL('1st Run'!I:I,L188)&gt;3000,"",SMALL('1st Run'!I:I,L188))),"")</f>
        <v/>
      </c>
      <c r="E188" s="282" t="str">
        <f>IF(D188="nt",IFERROR(SMALL('1st Run'!I:I,L188),""),IF(D188&gt;3000,"",IFERROR(SMALL('1st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IFERROR(VLOOKUP(D188,'1st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IFERROR(IF(D189="","",INDEX('1st Run'!A:I,MATCH('Youth Results'!$E189,'1st Run'!I:I,0),1)),"")</f>
        <v/>
      </c>
      <c r="B189" s="280" t="str">
        <f t="array" ref="B189">IFERROR(IF(D189="","",INDEX('1st Run'!A:I,MATCH('Youth Results'!$E189,'1st Run'!I:I,0),2)),"")</f>
        <v/>
      </c>
      <c r="C189" s="280" t="str">
        <f t="array" ref="C189">IFERROR(IF(D189="","",INDEX('1st Run'!A:I,MATCH('Youth Results'!$E189,'1st Run'!I:I,0),3)),"")</f>
        <v/>
      </c>
      <c r="D189" s="281" t="str">
        <f>IFERROR(IF(AND(SMALL('1st Run'!I:I,L189)&gt;1000,SMALL('1st Run'!I:I,L189)&lt;3000),"nt",IF(SMALL('1st Run'!I:I,L189)&gt;3000,"",SMALL('1st Run'!I:I,L189))),"")</f>
        <v/>
      </c>
      <c r="E189" s="282" t="str">
        <f>IF(D189="nt",IFERROR(SMALL('1st Run'!I:I,L189),""),IF(D189&gt;3000,"",IFERROR(SMALL('1st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IFERROR(VLOOKUP(D189,'1st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IFERROR(IF(D190="","",INDEX('1st Run'!A:I,MATCH('Youth Results'!$E190,'1st Run'!I:I,0),1)),"")</f>
        <v/>
      </c>
      <c r="B190" s="280" t="str">
        <f t="array" ref="B190">IFERROR(IF(D190="","",INDEX('1st Run'!A:I,MATCH('Youth Results'!$E190,'1st Run'!I:I,0),2)),"")</f>
        <v/>
      </c>
      <c r="C190" s="280" t="str">
        <f t="array" ref="C190">IFERROR(IF(D190="","",INDEX('1st Run'!A:I,MATCH('Youth Results'!$E190,'1st Run'!I:I,0),3)),"")</f>
        <v/>
      </c>
      <c r="D190" s="281" t="str">
        <f>IFERROR(IF(AND(SMALL('1st Run'!I:I,L190)&gt;1000,SMALL('1st Run'!I:I,L190)&lt;3000),"nt",IF(SMALL('1st Run'!I:I,L190)&gt;3000,"",SMALL('1st Run'!I:I,L190))),"")</f>
        <v/>
      </c>
      <c r="E190" s="282" t="str">
        <f>IF(D190="nt",IFERROR(SMALL('1st Run'!I:I,L190),""),IF(D190&gt;3000,"",IFERROR(SMALL('1st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IFERROR(VLOOKUP(D190,'1st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IFERROR(IF(D191="","",INDEX('1st Run'!A:I,MATCH('Youth Results'!$E191,'1st Run'!I:I,0),1)),"")</f>
        <v/>
      </c>
      <c r="B191" s="280" t="str">
        <f t="array" ref="B191">IFERROR(IF(D191="","",INDEX('1st Run'!A:I,MATCH('Youth Results'!$E191,'1st Run'!I:I,0),2)),"")</f>
        <v/>
      </c>
      <c r="C191" s="280" t="str">
        <f t="array" ref="C191">IFERROR(IF(D191="","",INDEX('1st Run'!A:I,MATCH('Youth Results'!$E191,'1st Run'!I:I,0),3)),"")</f>
        <v/>
      </c>
      <c r="D191" s="281" t="str">
        <f>IFERROR(IF(AND(SMALL('1st Run'!I:I,L191)&gt;1000,SMALL('1st Run'!I:I,L191)&lt;3000),"nt",IF(SMALL('1st Run'!I:I,L191)&gt;3000,"",SMALL('1st Run'!I:I,L191))),"")</f>
        <v/>
      </c>
      <c r="E191" s="282" t="str">
        <f>IF(D191="nt",IFERROR(SMALL('1st Run'!I:I,L191),""),IF(D191&gt;3000,"",IFERROR(SMALL('1st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IFERROR(VLOOKUP(D191,'1st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IFERROR(IF(D192="","",INDEX('1st Run'!A:I,MATCH('Youth Results'!$E192,'1st Run'!I:I,0),1)),"")</f>
        <v/>
      </c>
      <c r="B192" s="280" t="str">
        <f t="array" ref="B192">IFERROR(IF(D192="","",INDEX('1st Run'!A:I,MATCH('Youth Results'!$E192,'1st Run'!I:I,0),2)),"")</f>
        <v/>
      </c>
      <c r="C192" s="280" t="str">
        <f t="array" ref="C192">IFERROR(IF(D192="","",INDEX('1st Run'!A:I,MATCH('Youth Results'!$E192,'1st Run'!I:I,0),3)),"")</f>
        <v/>
      </c>
      <c r="D192" s="281" t="str">
        <f>IFERROR(IF(AND(SMALL('1st Run'!I:I,L192)&gt;1000,SMALL('1st Run'!I:I,L192)&lt;3000),"nt",IF(SMALL('1st Run'!I:I,L192)&gt;3000,"",SMALL('1st Run'!I:I,L192))),"")</f>
        <v/>
      </c>
      <c r="E192" s="282" t="str">
        <f>IF(D192="nt",IFERROR(SMALL('1st Run'!I:I,L192),""),IF(D192&gt;3000,"",IFERROR(SMALL('1st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IFERROR(VLOOKUP(D192,'1st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IFERROR(IF(D193="","",INDEX('1st Run'!A:I,MATCH('Youth Results'!$E193,'1st Run'!I:I,0),1)),"")</f>
        <v/>
      </c>
      <c r="B193" s="280" t="str">
        <f t="array" ref="B193">IFERROR(IF(D193="","",INDEX('1st Run'!A:I,MATCH('Youth Results'!$E193,'1st Run'!I:I,0),2)),"")</f>
        <v/>
      </c>
      <c r="C193" s="280" t="str">
        <f t="array" ref="C193">IFERROR(IF(D193="","",INDEX('1st Run'!A:I,MATCH('Youth Results'!$E193,'1st Run'!I:I,0),3)),"")</f>
        <v/>
      </c>
      <c r="D193" s="281" t="str">
        <f>IFERROR(IF(AND(SMALL('1st Run'!I:I,L193)&gt;1000,SMALL('1st Run'!I:I,L193)&lt;3000),"nt",IF(SMALL('1st Run'!I:I,L193)&gt;3000,"",SMALL('1st Run'!I:I,L193))),"")</f>
        <v/>
      </c>
      <c r="E193" s="282" t="str">
        <f>IF(D193="nt",IFERROR(SMALL('1st Run'!I:I,L193),""),IF(D193&gt;3000,"",IFERROR(SMALL('1st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IFERROR(VLOOKUP(D193,'1st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IFERROR(IF(D194="","",INDEX('1st Run'!A:I,MATCH('Youth Results'!$E194,'1st Run'!I:I,0),1)),"")</f>
        <v/>
      </c>
      <c r="B194" s="280" t="str">
        <f t="array" ref="B194">IFERROR(IF(D194="","",INDEX('1st Run'!A:I,MATCH('Youth Results'!$E194,'1st Run'!I:I,0),2)),"")</f>
        <v/>
      </c>
      <c r="C194" s="280" t="str">
        <f t="array" ref="C194">IFERROR(IF(D194="","",INDEX('1st Run'!A:I,MATCH('Youth Results'!$E194,'1st Run'!I:I,0),3)),"")</f>
        <v/>
      </c>
      <c r="D194" s="281" t="str">
        <f>IFERROR(IF(AND(SMALL('1st Run'!I:I,L194)&gt;1000,SMALL('1st Run'!I:I,L194)&lt;3000),"nt",IF(SMALL('1st Run'!I:I,L194)&gt;3000,"",SMALL('1st Run'!I:I,L194))),"")</f>
        <v/>
      </c>
      <c r="E194" s="282" t="str">
        <f>IF(D194="nt",IFERROR(SMALL('1st Run'!I:I,L194),""),IF(D194&gt;3000,"",IFERROR(SMALL('1st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IFERROR(VLOOKUP(D194,'1st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IFERROR(IF(D195="","",INDEX('1st Run'!A:I,MATCH('Youth Results'!$E195,'1st Run'!I:I,0),1)),"")</f>
        <v/>
      </c>
      <c r="B195" s="280" t="str">
        <f t="array" ref="B195">IFERROR(IF(D195="","",INDEX('1st Run'!A:I,MATCH('Youth Results'!$E195,'1st Run'!I:I,0),2)),"")</f>
        <v/>
      </c>
      <c r="C195" s="280" t="str">
        <f t="array" ref="C195">IFERROR(IF(D195="","",INDEX('1st Run'!A:I,MATCH('Youth Results'!$E195,'1st Run'!I:I,0),3)),"")</f>
        <v/>
      </c>
      <c r="D195" s="281" t="str">
        <f>IFERROR(IF(AND(SMALL('1st Run'!I:I,L195)&gt;1000,SMALL('1st Run'!I:I,L195)&lt;3000),"nt",IF(SMALL('1st Run'!I:I,L195)&gt;3000,"",SMALL('1st Run'!I:I,L195))),"")</f>
        <v/>
      </c>
      <c r="E195" s="282" t="str">
        <f>IF(D195="nt",IFERROR(SMALL('1st Run'!I:I,L195),""),IF(D195&gt;3000,"",IFERROR(SMALL('1st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IFERROR(VLOOKUP(D195,'1st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IFERROR(IF(D196="","",INDEX('1st Run'!A:I,MATCH('Youth Results'!$E196,'1st Run'!I:I,0),1)),"")</f>
        <v/>
      </c>
      <c r="B196" s="280" t="str">
        <f t="array" ref="B196">IFERROR(IF(D196="","",INDEX('1st Run'!A:I,MATCH('Youth Results'!$E196,'1st Run'!I:I,0),2)),"")</f>
        <v/>
      </c>
      <c r="C196" s="280" t="str">
        <f t="array" ref="C196">IFERROR(IF(D196="","",INDEX('1st Run'!A:I,MATCH('Youth Results'!$E196,'1st Run'!I:I,0),3)),"")</f>
        <v/>
      </c>
      <c r="D196" s="281" t="str">
        <f>IFERROR(IF(AND(SMALL('1st Run'!I:I,L196)&gt;1000,SMALL('1st Run'!I:I,L196)&lt;3000),"nt",IF(SMALL('1st Run'!I:I,L196)&gt;3000,"",SMALL('1st Run'!I:I,L196))),"")</f>
        <v/>
      </c>
      <c r="E196" s="282" t="str">
        <f>IF(D196="nt",IFERROR(SMALL('1st Run'!I:I,L196),""),IF(D196&gt;3000,"",IFERROR(SMALL('1st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IFERROR(VLOOKUP(D196,'1st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IFERROR(IF(D197="","",INDEX('1st Run'!A:I,MATCH('Youth Results'!$E197,'1st Run'!I:I,0),1)),"")</f>
        <v/>
      </c>
      <c r="B197" s="280" t="str">
        <f t="array" ref="B197">IFERROR(IF(D197="","",INDEX('1st Run'!A:I,MATCH('Youth Results'!$E197,'1st Run'!I:I,0),2)),"")</f>
        <v/>
      </c>
      <c r="C197" s="280" t="str">
        <f t="array" ref="C197">IFERROR(IF(D197="","",INDEX('1st Run'!A:I,MATCH('Youth Results'!$E197,'1st Run'!I:I,0),3)),"")</f>
        <v/>
      </c>
      <c r="D197" s="281" t="str">
        <f>IFERROR(IF(AND(SMALL('1st Run'!I:I,L197)&gt;1000,SMALL('1st Run'!I:I,L197)&lt;3000),"nt",IF(SMALL('1st Run'!I:I,L197)&gt;3000,"",SMALL('1st Run'!I:I,L197))),"")</f>
        <v/>
      </c>
      <c r="E197" s="282" t="str">
        <f>IF(D197="nt",IFERROR(SMALL('1st Run'!I:I,L197),""),IF(D197&gt;3000,"",IFERROR(SMALL('1st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IFERROR(VLOOKUP(D197,'1st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IFERROR(IF(D198="","",INDEX('1st Run'!A:I,MATCH('Youth Results'!$E198,'1st Run'!I:I,0),1)),"")</f>
        <v/>
      </c>
      <c r="B198" s="280" t="str">
        <f t="array" ref="B198">IFERROR(IF(D198="","",INDEX('1st Run'!A:I,MATCH('Youth Results'!$E198,'1st Run'!I:I,0),2)),"")</f>
        <v/>
      </c>
      <c r="C198" s="280" t="str">
        <f t="array" ref="C198">IFERROR(IF(D198="","",INDEX('1st Run'!A:I,MATCH('Youth Results'!$E198,'1st Run'!I:I,0),3)),"")</f>
        <v/>
      </c>
      <c r="D198" s="281" t="str">
        <f>IFERROR(IF(AND(SMALL('1st Run'!I:I,L198)&gt;1000,SMALL('1st Run'!I:I,L198)&lt;3000),"nt",IF(SMALL('1st Run'!I:I,L198)&gt;3000,"",SMALL('1st Run'!I:I,L198))),"")</f>
        <v/>
      </c>
      <c r="E198" s="282" t="str">
        <f>IF(D198="nt",IFERROR(SMALL('1st Run'!I:I,L198),""),IF(D198&gt;3000,"",IFERROR(SMALL('1st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IFERROR(VLOOKUP(D198,'1st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IFERROR(IF(D199="","",INDEX('1st Run'!A:I,MATCH('Youth Results'!$E199,'1st Run'!I:I,0),1)),"")</f>
        <v/>
      </c>
      <c r="B199" s="280" t="str">
        <f t="array" ref="B199">IFERROR(IF(D199="","",INDEX('1st Run'!A:I,MATCH('Youth Results'!$E199,'1st Run'!I:I,0),2)),"")</f>
        <v/>
      </c>
      <c r="C199" s="280" t="str">
        <f t="array" ref="C199">IFERROR(IF(D199="","",INDEX('1st Run'!A:I,MATCH('Youth Results'!$E199,'1st Run'!I:I,0),3)),"")</f>
        <v/>
      </c>
      <c r="D199" s="281" t="str">
        <f>IFERROR(IF(AND(SMALL('1st Run'!I:I,L199)&gt;1000,SMALL('1st Run'!I:I,L199)&lt;3000),"nt",IF(SMALL('1st Run'!I:I,L199)&gt;3000,"",SMALL('1st Run'!I:I,L199))),"")</f>
        <v/>
      </c>
      <c r="E199" s="282" t="str">
        <f>IF(D199="nt",IFERROR(SMALL('1st Run'!I:I,L199),""),IF(D199&gt;3000,"",IFERROR(SMALL('1st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IFERROR(VLOOKUP(D199,'1st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IFERROR(IF(D200="","",INDEX('1st Run'!A:I,MATCH('Youth Results'!$E200,'1st Run'!I:I,0),1)),"")</f>
        <v/>
      </c>
      <c r="B200" s="280" t="str">
        <f t="array" ref="B200">IFERROR(IF(D200="","",INDEX('1st Run'!A:I,MATCH('Youth Results'!$E200,'1st Run'!I:I,0),2)),"")</f>
        <v/>
      </c>
      <c r="C200" s="280" t="str">
        <f t="array" ref="C200">IFERROR(IF(D200="","",INDEX('1st Run'!A:I,MATCH('Youth Results'!$E200,'1st Run'!I:I,0),3)),"")</f>
        <v/>
      </c>
      <c r="D200" s="281" t="str">
        <f>IFERROR(IF(AND(SMALL('1st Run'!I:I,L200)&gt;1000,SMALL('1st Run'!I:I,L200)&lt;3000),"nt",IF(SMALL('1st Run'!I:I,L200)&gt;3000,"",SMALL('1st Run'!I:I,L200))),"")</f>
        <v/>
      </c>
      <c r="E200" s="282" t="str">
        <f>IF(D200="nt",IFERROR(SMALL('1st Run'!I:I,L200),""),IF(D200&gt;3000,"",IFERROR(SMALL('1st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IFERROR(VLOOKUP(D200,'1st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IFERROR(IF(D201="","",INDEX('1st Run'!A:I,MATCH('Youth Results'!$E201,'1st Run'!I:I,0),1)),"")</f>
        <v/>
      </c>
      <c r="B201" s="280" t="str">
        <f t="array" ref="B201">IFERROR(IF(D201="","",INDEX('1st Run'!A:I,MATCH('Youth Results'!$E201,'1st Run'!I:I,0),2)),"")</f>
        <v/>
      </c>
      <c r="C201" s="280" t="str">
        <f t="array" ref="C201">IFERROR(IF(D201="","",INDEX('1st Run'!A:I,MATCH('Youth Results'!$E201,'1st Run'!I:I,0),3)),"")</f>
        <v/>
      </c>
      <c r="D201" s="281" t="str">
        <f>IFERROR(IF(AND(SMALL('1st Run'!I:I,L201)&gt;1000,SMALL('1st Run'!I:I,L201)&lt;3000),"nt",IF(SMALL('1st Run'!I:I,L201)&gt;3000,"",SMALL('1st Run'!I:I,L201))),"")</f>
        <v/>
      </c>
      <c r="E201" s="282" t="str">
        <f>IF(D201="nt",IFERROR(SMALL('1st Run'!I:I,L201),""),IF(D201&gt;3000,"",IFERROR(SMALL('1st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IFERROR(VLOOKUP(D201,'1st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IFERROR(IF(D202="","",INDEX('1st Run'!A:I,MATCH('Youth Results'!$E202,'1st Run'!I:I,0),1)),"")</f>
        <v/>
      </c>
      <c r="B202" s="280" t="str">
        <f t="array" ref="B202">IFERROR(IF(D202="","",INDEX('1st Run'!A:I,MATCH('Youth Results'!$E202,'1st Run'!I:I,0),2)),"")</f>
        <v/>
      </c>
      <c r="C202" s="280" t="str">
        <f t="array" ref="C202">IFERROR(IF(D202="","",INDEX('1st Run'!A:I,MATCH('Youth Results'!$E202,'1st Run'!I:I,0),3)),"")</f>
        <v/>
      </c>
      <c r="D202" s="281" t="str">
        <f>IFERROR(IF(AND(SMALL('1st Run'!I:I,L202)&gt;1000,SMALL('1st Run'!I:I,L202)&lt;3000),"nt",IF(SMALL('1st Run'!I:I,L202)&gt;3000,"",SMALL('1st Run'!I:I,L202))),"")</f>
        <v/>
      </c>
      <c r="E202" s="282" t="str">
        <f>IF(D202="nt",IFERROR(SMALL('1st Run'!I:I,L202),""),IF(D202&gt;3000,"",IFERROR(SMALL('1st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IFERROR(VLOOKUP(D202,'1st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IFERROR(IF(D203="","",INDEX('1st Run'!A:I,MATCH('Youth Results'!$E203,'1st Run'!I:I,0),1)),"")</f>
        <v/>
      </c>
      <c r="B203" s="280" t="str">
        <f t="array" ref="B203">IFERROR(IF(D203="","",INDEX('1st Run'!A:I,MATCH('Youth Results'!$E203,'1st Run'!I:I,0),2)),"")</f>
        <v/>
      </c>
      <c r="C203" s="280" t="str">
        <f t="array" ref="C203">IFERROR(IF(D203="","",INDEX('1st Run'!A:I,MATCH('Youth Results'!$E203,'1st Run'!I:I,0),3)),"")</f>
        <v/>
      </c>
      <c r="D203" s="281" t="str">
        <f>IFERROR(IF(AND(SMALL('1st Run'!I:I,L203)&gt;1000,SMALL('1st Run'!I:I,L203)&lt;3000),"nt",IF(SMALL('1st Run'!I:I,L203)&gt;3000,"",SMALL('1st Run'!I:I,L203))),"")</f>
        <v/>
      </c>
      <c r="E203" s="282" t="str">
        <f>IF(D203="nt",IFERROR(SMALL('1st Run'!I:I,L203),""),IF(D203&gt;3000,"",IFERROR(SMALL('1st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IFERROR(VLOOKUP(D203,'1st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IFERROR(IF(D204="","",INDEX('1st Run'!A:I,MATCH('Youth Results'!$E204,'1st Run'!I:I,0),1)),"")</f>
        <v/>
      </c>
      <c r="B204" s="280" t="str">
        <f t="array" ref="B204">IFERROR(IF(D204="","",INDEX('1st Run'!A:I,MATCH('Youth Results'!$E204,'1st Run'!I:I,0),2)),"")</f>
        <v/>
      </c>
      <c r="C204" s="280" t="str">
        <f t="array" ref="C204">IFERROR(IF(D204="","",INDEX('1st Run'!A:I,MATCH('Youth Results'!$E204,'1st Run'!I:I,0),3)),"")</f>
        <v/>
      </c>
      <c r="D204" s="281" t="str">
        <f>IFERROR(IF(AND(SMALL('1st Run'!I:I,L204)&gt;1000,SMALL('1st Run'!I:I,L204)&lt;3000),"nt",IF(SMALL('1st Run'!I:I,L204)&gt;3000,"",SMALL('1st Run'!I:I,L204))),"")</f>
        <v/>
      </c>
      <c r="E204" s="282" t="str">
        <f>IF(D204="nt",IFERROR(SMALL('1st Run'!I:I,L204),""),IF(D204&gt;3000,"",IFERROR(SMALL('1st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IFERROR(VLOOKUP(D204,'1st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IFERROR(IF(D205="","",INDEX('1st Run'!A:I,MATCH('Youth Results'!$E205,'1st Run'!I:I,0),1)),"")</f>
        <v/>
      </c>
      <c r="B205" s="280" t="str">
        <f t="array" ref="B205">IFERROR(IF(D205="","",INDEX('1st Run'!A:I,MATCH('Youth Results'!$E205,'1st Run'!I:I,0),2)),"")</f>
        <v/>
      </c>
      <c r="C205" s="280" t="str">
        <f t="array" ref="C205">IFERROR(IF(D205="","",INDEX('1st Run'!A:I,MATCH('Youth Results'!$E205,'1st Run'!I:I,0),3)),"")</f>
        <v/>
      </c>
      <c r="D205" s="281" t="str">
        <f>IFERROR(IF(AND(SMALL('1st Run'!I:I,L205)&gt;1000,SMALL('1st Run'!I:I,L205)&lt;3000),"nt",IF(SMALL('1st Run'!I:I,L205)&gt;3000,"",SMALL('1st Run'!I:I,L205))),"")</f>
        <v/>
      </c>
      <c r="E205" s="282" t="str">
        <f>IF(D205="nt",IFERROR(SMALL('1st Run'!I:I,L205),""),IF(D205&gt;3000,"",IFERROR(SMALL('1st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IFERROR(VLOOKUP(D205,'1st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IFERROR(IF(D206="","",INDEX('1st Run'!A:I,MATCH('Youth Results'!$E206,'1st Run'!I:I,0),1)),"")</f>
        <v/>
      </c>
      <c r="B206" s="280" t="str">
        <f t="array" ref="B206">IFERROR(IF(D206="","",INDEX('1st Run'!A:I,MATCH('Youth Results'!$E206,'1st Run'!I:I,0),2)),"")</f>
        <v/>
      </c>
      <c r="C206" s="280" t="str">
        <f t="array" ref="C206">IFERROR(IF(D206="","",INDEX('1st Run'!A:I,MATCH('Youth Results'!$E206,'1st Run'!I:I,0),3)),"")</f>
        <v/>
      </c>
      <c r="D206" s="281" t="str">
        <f>IFERROR(IF(AND(SMALL('1st Run'!I:I,L206)&gt;1000,SMALL('1st Run'!I:I,L206)&lt;3000),"nt",IF(SMALL('1st Run'!I:I,L206)&gt;3000,"",SMALL('1st Run'!I:I,L206))),"")</f>
        <v/>
      </c>
      <c r="E206" s="282" t="str">
        <f>IF(D206="nt",IFERROR(SMALL('1st Run'!I:I,L206),""),IF(D206&gt;3000,"",IFERROR(SMALL('1st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IFERROR(VLOOKUP(D206,'1st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IFERROR(IF(D207="","",INDEX('1st Run'!A:I,MATCH('Youth Results'!$E207,'1st Run'!I:I,0),1)),"")</f>
        <v/>
      </c>
      <c r="B207" s="280" t="str">
        <f t="array" ref="B207">IFERROR(IF(D207="","",INDEX('1st Run'!A:I,MATCH('Youth Results'!$E207,'1st Run'!I:I,0),2)),"")</f>
        <v/>
      </c>
      <c r="C207" s="280" t="str">
        <f t="array" ref="C207">IFERROR(IF(D207="","",INDEX('1st Run'!A:I,MATCH('Youth Results'!$E207,'1st Run'!I:I,0),3)),"")</f>
        <v/>
      </c>
      <c r="D207" s="281" t="str">
        <f>IFERROR(IF(AND(SMALL('1st Run'!I:I,L207)&gt;1000,SMALL('1st Run'!I:I,L207)&lt;3000),"nt",IF(SMALL('1st Run'!I:I,L207)&gt;3000,"",SMALL('1st Run'!I:I,L207))),"")</f>
        <v/>
      </c>
      <c r="E207" s="282" t="str">
        <f>IF(D207="nt",IFERROR(SMALL('1st Run'!I:I,L207),""),IF(D207&gt;3000,"",IFERROR(SMALL('1st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IFERROR(VLOOKUP(D207,'1st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IFERROR(IF(D208="","",INDEX('1st Run'!A:I,MATCH('Youth Results'!$E208,'1st Run'!I:I,0),1)),"")</f>
        <v/>
      </c>
      <c r="B208" s="280" t="str">
        <f t="array" ref="B208">IFERROR(IF(D208="","",INDEX('1st Run'!A:I,MATCH('Youth Results'!$E208,'1st Run'!I:I,0),2)),"")</f>
        <v/>
      </c>
      <c r="C208" s="280" t="str">
        <f t="array" ref="C208">IFERROR(IF(D208="","",INDEX('1st Run'!A:I,MATCH('Youth Results'!$E208,'1st Run'!I:I,0),3)),"")</f>
        <v/>
      </c>
      <c r="D208" s="281" t="str">
        <f>IFERROR(IF(AND(SMALL('1st Run'!I:I,L208)&gt;1000,SMALL('1st Run'!I:I,L208)&lt;3000),"nt",IF(SMALL('1st Run'!I:I,L208)&gt;3000,"",SMALL('1st Run'!I:I,L208))),"")</f>
        <v/>
      </c>
      <c r="E208" s="282" t="str">
        <f>IF(D208="nt",IFERROR(SMALL('1st Run'!I:I,L208),""),IF(D208&gt;3000,"",IFERROR(SMALL('1st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IFERROR(VLOOKUP(D208,'1st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IFERROR(IF(D209="","",INDEX('1st Run'!A:I,MATCH('Youth Results'!$E209,'1st Run'!I:I,0),1)),"")</f>
        <v/>
      </c>
      <c r="B209" s="280" t="str">
        <f t="array" ref="B209">IFERROR(IF(D209="","",INDEX('1st Run'!A:I,MATCH('Youth Results'!$E209,'1st Run'!I:I,0),2)),"")</f>
        <v/>
      </c>
      <c r="C209" s="280" t="str">
        <f t="array" ref="C209">IFERROR(IF(D209="","",INDEX('1st Run'!A:I,MATCH('Youth Results'!$E209,'1st Run'!I:I,0),3)),"")</f>
        <v/>
      </c>
      <c r="D209" s="281" t="str">
        <f>IFERROR(IF(AND(SMALL('1st Run'!I:I,L209)&gt;1000,SMALL('1st Run'!I:I,L209)&lt;3000),"nt",IF(SMALL('1st Run'!I:I,L209)&gt;3000,"",SMALL('1st Run'!I:I,L209))),"")</f>
        <v/>
      </c>
      <c r="E209" s="282" t="str">
        <f>IF(D209="nt",IFERROR(SMALL('1st Run'!I:I,L209),""),IF(D209&gt;3000,"",IFERROR(SMALL('1st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IFERROR(VLOOKUP(D209,'1st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IFERROR(IF(D210="","",INDEX('1st Run'!A:I,MATCH('Youth Results'!$E210,'1st Run'!I:I,0),1)),"")</f>
        <v/>
      </c>
      <c r="B210" s="280" t="str">
        <f t="array" ref="B210">IFERROR(IF(D210="","",INDEX('1st Run'!A:I,MATCH('Youth Results'!$E210,'1st Run'!I:I,0),2)),"")</f>
        <v/>
      </c>
      <c r="C210" s="280" t="str">
        <f t="array" ref="C210">IFERROR(IF(D210="","",INDEX('1st Run'!A:I,MATCH('Youth Results'!$E210,'1st Run'!I:I,0),3)),"")</f>
        <v/>
      </c>
      <c r="D210" s="281" t="str">
        <f>IFERROR(IF(AND(SMALL('1st Run'!I:I,L210)&gt;1000,SMALL('1st Run'!I:I,L210)&lt;3000),"nt",IF(SMALL('1st Run'!I:I,L210)&gt;3000,"",SMALL('1st Run'!I:I,L210))),"")</f>
        <v/>
      </c>
      <c r="E210" s="282" t="str">
        <f>IF(D210="nt",IFERROR(SMALL('1st Run'!I:I,L210),""),IF(D210&gt;3000,"",IFERROR(SMALL('1st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IFERROR(VLOOKUP(D210,'1st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IFERROR(IF(D211="","",INDEX('1st Run'!A:I,MATCH('Youth Results'!$E211,'1st Run'!I:I,0),1)),"")</f>
        <v/>
      </c>
      <c r="B211" s="280" t="str">
        <f t="array" ref="B211">IFERROR(IF(D211="","",INDEX('1st Run'!A:I,MATCH('Youth Results'!$E211,'1st Run'!I:I,0),2)),"")</f>
        <v/>
      </c>
      <c r="C211" s="280" t="str">
        <f t="array" ref="C211">IFERROR(IF(D211="","",INDEX('1st Run'!A:I,MATCH('Youth Results'!$E211,'1st Run'!I:I,0),3)),"")</f>
        <v/>
      </c>
      <c r="D211" s="281" t="str">
        <f>IFERROR(IF(AND(SMALL('1st Run'!I:I,L211)&gt;1000,SMALL('1st Run'!I:I,L211)&lt;3000),"nt",IF(SMALL('1st Run'!I:I,L211)&gt;3000,"",SMALL('1st Run'!I:I,L211))),"")</f>
        <v/>
      </c>
      <c r="E211" s="282" t="str">
        <f>IF(D211="nt",IFERROR(SMALL('1st Run'!I:I,L211),""),IF(D211&gt;3000,"",IFERROR(SMALL('1st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IFERROR(VLOOKUP(D211,'1st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IFERROR(IF(D212="","",INDEX('1st Run'!A:I,MATCH('Youth Results'!$E212,'1st Run'!I:I,0),1)),"")</f>
        <v/>
      </c>
      <c r="B212" s="280" t="str">
        <f t="array" ref="B212">IFERROR(IF(D212="","",INDEX('1st Run'!A:I,MATCH('Youth Results'!$E212,'1st Run'!I:I,0),2)),"")</f>
        <v/>
      </c>
      <c r="C212" s="280" t="str">
        <f t="array" ref="C212">IFERROR(IF(D212="","",INDEX('1st Run'!A:I,MATCH('Youth Results'!$E212,'1st Run'!I:I,0),3)),"")</f>
        <v/>
      </c>
      <c r="D212" s="281" t="str">
        <f>IFERROR(IF(AND(SMALL('1st Run'!I:I,L212)&gt;1000,SMALL('1st Run'!I:I,L212)&lt;3000),"nt",IF(SMALL('1st Run'!I:I,L212)&gt;3000,"",SMALL('1st Run'!I:I,L212))),"")</f>
        <v/>
      </c>
      <c r="E212" s="282" t="str">
        <f>IF(D212="nt",IFERROR(SMALL('1st Run'!I:I,L212),""),IF(D212&gt;3000,"",IFERROR(SMALL('1st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IFERROR(VLOOKUP(D212,'1st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IFERROR(IF(D213="","",INDEX('1st Run'!A:I,MATCH('Youth Results'!$E213,'1st Run'!I:I,0),1)),"")</f>
        <v/>
      </c>
      <c r="B213" s="280" t="str">
        <f t="array" ref="B213">IFERROR(IF(D213="","",INDEX('1st Run'!A:I,MATCH('Youth Results'!$E213,'1st Run'!I:I,0),2)),"")</f>
        <v/>
      </c>
      <c r="C213" s="280" t="str">
        <f t="array" ref="C213">IFERROR(IF(D213="","",INDEX('1st Run'!A:I,MATCH('Youth Results'!$E213,'1st Run'!I:I,0),3)),"")</f>
        <v/>
      </c>
      <c r="D213" s="281" t="str">
        <f>IFERROR(IF(AND(SMALL('1st Run'!I:I,L213)&gt;1000,SMALL('1st Run'!I:I,L213)&lt;3000),"nt",IF(SMALL('1st Run'!I:I,L213)&gt;3000,"",SMALL('1st Run'!I:I,L213))),"")</f>
        <v/>
      </c>
      <c r="E213" s="282" t="str">
        <f>IF(D213="nt",IFERROR(SMALL('1st Run'!I:I,L213),""),IF(D213&gt;3000,"",IFERROR(SMALL('1st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IFERROR(VLOOKUP(D213,'1st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IFERROR(IF(D214="","",INDEX('1st Run'!A:I,MATCH('Youth Results'!$E214,'1st Run'!I:I,0),1)),"")</f>
        <v/>
      </c>
      <c r="B214" s="280" t="str">
        <f t="array" ref="B214">IFERROR(IF(D214="","",INDEX('1st Run'!A:I,MATCH('Youth Results'!$E214,'1st Run'!I:I,0),2)),"")</f>
        <v/>
      </c>
      <c r="C214" s="280" t="str">
        <f t="array" ref="C214">IFERROR(IF(D214="","",INDEX('1st Run'!A:I,MATCH('Youth Results'!$E214,'1st Run'!I:I,0),3)),"")</f>
        <v/>
      </c>
      <c r="D214" s="281" t="str">
        <f>IFERROR(IF(AND(SMALL('1st Run'!I:I,L214)&gt;1000,SMALL('1st Run'!I:I,L214)&lt;3000),"nt",IF(SMALL('1st Run'!I:I,L214)&gt;3000,"",SMALL('1st Run'!I:I,L214))),"")</f>
        <v/>
      </c>
      <c r="E214" s="282" t="str">
        <f>IF(D214="nt",IFERROR(SMALL('1st Run'!I:I,L214),""),IF(D214&gt;3000,"",IFERROR(SMALL('1st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IFERROR(VLOOKUP(D214,'1st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IFERROR(IF(D215="","",INDEX('1st Run'!A:I,MATCH('Youth Results'!$E215,'1st Run'!I:I,0),1)),"")</f>
        <v/>
      </c>
      <c r="B215" s="280" t="str">
        <f t="array" ref="B215">IFERROR(IF(D215="","",INDEX('1st Run'!A:I,MATCH('Youth Results'!$E215,'1st Run'!I:I,0),2)),"")</f>
        <v/>
      </c>
      <c r="C215" s="280" t="str">
        <f t="array" ref="C215">IFERROR(IF(D215="","",INDEX('1st Run'!A:I,MATCH('Youth Results'!$E215,'1st Run'!I:I,0),3)),"")</f>
        <v/>
      </c>
      <c r="D215" s="281" t="str">
        <f>IFERROR(IF(AND(SMALL('1st Run'!I:I,L215)&gt;1000,SMALL('1st Run'!I:I,L215)&lt;3000),"nt",IF(SMALL('1st Run'!I:I,L215)&gt;3000,"",SMALL('1st Run'!I:I,L215))),"")</f>
        <v/>
      </c>
      <c r="E215" s="282" t="str">
        <f>IF(D215="nt",IFERROR(SMALL('1st Run'!I:I,L215),""),IF(D215&gt;3000,"",IFERROR(SMALL('1st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IFERROR(VLOOKUP(D215,'1st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IFERROR(IF(D216="","",INDEX('1st Run'!A:I,MATCH('Youth Results'!$E216,'1st Run'!I:I,0),1)),"")</f>
        <v/>
      </c>
      <c r="B216" s="280" t="str">
        <f t="array" ref="B216">IFERROR(IF(D216="","",INDEX('1st Run'!A:I,MATCH('Youth Results'!$E216,'1st Run'!I:I,0),2)),"")</f>
        <v/>
      </c>
      <c r="C216" s="280" t="str">
        <f t="array" ref="C216">IFERROR(IF(D216="","",INDEX('1st Run'!A:I,MATCH('Youth Results'!$E216,'1st Run'!I:I,0),3)),"")</f>
        <v/>
      </c>
      <c r="D216" s="281" t="str">
        <f>IFERROR(IF(AND(SMALL('1st Run'!I:I,L216)&gt;1000,SMALL('1st Run'!I:I,L216)&lt;3000),"nt",IF(SMALL('1st Run'!I:I,L216)&gt;3000,"",SMALL('1st Run'!I:I,L216))),"")</f>
        <v/>
      </c>
      <c r="E216" s="282" t="str">
        <f>IF(D216="nt",IFERROR(SMALL('1st Run'!I:I,L216),""),IF(D216&gt;3000,"",IFERROR(SMALL('1st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IFERROR(VLOOKUP(D216,'1st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IFERROR(IF(D217="","",INDEX('1st Run'!A:I,MATCH('Youth Results'!$E217,'1st Run'!I:I,0),1)),"")</f>
        <v/>
      </c>
      <c r="B217" s="280" t="str">
        <f t="array" ref="B217">IFERROR(IF(D217="","",INDEX('1st Run'!A:I,MATCH('Youth Results'!$E217,'1st Run'!I:I,0),2)),"")</f>
        <v/>
      </c>
      <c r="C217" s="280" t="str">
        <f t="array" ref="C217">IFERROR(IF(D217="","",INDEX('1st Run'!A:I,MATCH('Youth Results'!$E217,'1st Run'!I:I,0),3)),"")</f>
        <v/>
      </c>
      <c r="D217" s="281" t="str">
        <f>IFERROR(IF(AND(SMALL('1st Run'!I:I,L217)&gt;1000,SMALL('1st Run'!I:I,L217)&lt;3000),"nt",IF(SMALL('1st Run'!I:I,L217)&gt;3000,"",SMALL('1st Run'!I:I,L217))),"")</f>
        <v/>
      </c>
      <c r="E217" s="282" t="str">
        <f>IF(D217="nt",IFERROR(SMALL('1st Run'!I:I,L217),""),IF(D217&gt;3000,"",IFERROR(SMALL('1st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IFERROR(VLOOKUP(D217,'1st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IFERROR(IF(D218="","",INDEX('1st Run'!A:I,MATCH('Youth Results'!$E218,'1st Run'!I:I,0),1)),"")</f>
        <v/>
      </c>
      <c r="B218" s="280" t="str">
        <f t="array" ref="B218">IFERROR(IF(D218="","",INDEX('1st Run'!A:I,MATCH('Youth Results'!$E218,'1st Run'!I:I,0),2)),"")</f>
        <v/>
      </c>
      <c r="C218" s="280" t="str">
        <f t="array" ref="C218">IFERROR(IF(D218="","",INDEX('1st Run'!A:I,MATCH('Youth Results'!$E218,'1st Run'!I:I,0),3)),"")</f>
        <v/>
      </c>
      <c r="D218" s="281" t="str">
        <f>IFERROR(IF(AND(SMALL('1st Run'!I:I,L218)&gt;1000,SMALL('1st Run'!I:I,L218)&lt;3000),"nt",IF(SMALL('1st Run'!I:I,L218)&gt;3000,"",SMALL('1st Run'!I:I,L218))),"")</f>
        <v/>
      </c>
      <c r="E218" s="282" t="str">
        <f>IF(D218="nt",IFERROR(SMALL('1st Run'!I:I,L218),""),IF(D218&gt;3000,"",IFERROR(SMALL('1st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IFERROR(VLOOKUP(D218,'1st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IFERROR(IF(D219="","",INDEX('1st Run'!A:I,MATCH('Youth Results'!$E219,'1st Run'!I:I,0),1)),"")</f>
        <v/>
      </c>
      <c r="B219" s="280" t="str">
        <f t="array" ref="B219">IFERROR(IF(D219="","",INDEX('1st Run'!A:I,MATCH('Youth Results'!$E219,'1st Run'!I:I,0),2)),"")</f>
        <v/>
      </c>
      <c r="C219" s="280" t="str">
        <f t="array" ref="C219">IFERROR(IF(D219="","",INDEX('1st Run'!A:I,MATCH('Youth Results'!$E219,'1st Run'!I:I,0),3)),"")</f>
        <v/>
      </c>
      <c r="D219" s="281" t="str">
        <f>IFERROR(IF(AND(SMALL('1st Run'!I:I,L219)&gt;1000,SMALL('1st Run'!I:I,L219)&lt;3000),"nt",IF(SMALL('1st Run'!I:I,L219)&gt;3000,"",SMALL('1st Run'!I:I,L219))),"")</f>
        <v/>
      </c>
      <c r="E219" s="282" t="str">
        <f>IF(D219="nt",IFERROR(SMALL('1st Run'!I:I,L219),""),IF(D219&gt;3000,"",IFERROR(SMALL('1st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IFERROR(VLOOKUP(D219,'1st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IFERROR(IF(D220="","",INDEX('1st Run'!A:I,MATCH('Youth Results'!$E220,'1st Run'!I:I,0),1)),"")</f>
        <v/>
      </c>
      <c r="B220" s="280" t="str">
        <f t="array" ref="B220">IFERROR(IF(D220="","",INDEX('1st Run'!A:I,MATCH('Youth Results'!$E220,'1st Run'!I:I,0),2)),"")</f>
        <v/>
      </c>
      <c r="C220" s="280" t="str">
        <f t="array" ref="C220">IFERROR(IF(D220="","",INDEX('1st Run'!A:I,MATCH('Youth Results'!$E220,'1st Run'!I:I,0),3)),"")</f>
        <v/>
      </c>
      <c r="D220" s="281" t="str">
        <f>IFERROR(IF(AND(SMALL('1st Run'!I:I,L220)&gt;1000,SMALL('1st Run'!I:I,L220)&lt;3000),"nt",IF(SMALL('1st Run'!I:I,L220)&gt;3000,"",SMALL('1st Run'!I:I,L220))),"")</f>
        <v/>
      </c>
      <c r="E220" s="282" t="str">
        <f>IF(D220="nt",IFERROR(SMALL('1st Run'!I:I,L220),""),IF(D220&gt;3000,"",IFERROR(SMALL('1st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IFERROR(VLOOKUP(D220,'1st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IFERROR(IF(D221="","",INDEX('1st Run'!A:I,MATCH('Youth Results'!$E221,'1st Run'!I:I,0),1)),"")</f>
        <v/>
      </c>
      <c r="B221" s="280" t="str">
        <f t="array" ref="B221">IFERROR(IF(D221="","",INDEX('1st Run'!A:I,MATCH('Youth Results'!$E221,'1st Run'!I:I,0),2)),"")</f>
        <v/>
      </c>
      <c r="C221" s="280" t="str">
        <f t="array" ref="C221">IFERROR(IF(D221="","",INDEX('1st Run'!A:I,MATCH('Youth Results'!$E221,'1st Run'!I:I,0),3)),"")</f>
        <v/>
      </c>
      <c r="D221" s="281" t="str">
        <f>IFERROR(IF(AND(SMALL('1st Run'!I:I,L221)&gt;1000,SMALL('1st Run'!I:I,L221)&lt;3000),"nt",IF(SMALL('1st Run'!I:I,L221)&gt;3000,"",SMALL('1st Run'!I:I,L221))),"")</f>
        <v/>
      </c>
      <c r="E221" s="282" t="str">
        <f>IF(D221="nt",IFERROR(SMALL('1st Run'!I:I,L221),""),IF(D221&gt;3000,"",IFERROR(SMALL('1st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IFERROR(VLOOKUP(D221,'1st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IFERROR(IF(D222="","",INDEX('1st Run'!A:I,MATCH('Youth Results'!$E222,'1st Run'!I:I,0),1)),"")</f>
        <v/>
      </c>
      <c r="B222" s="280" t="str">
        <f t="array" ref="B222">IFERROR(IF(D222="","",INDEX('1st Run'!A:I,MATCH('Youth Results'!$E222,'1st Run'!I:I,0),2)),"")</f>
        <v/>
      </c>
      <c r="C222" s="280" t="str">
        <f t="array" ref="C222">IFERROR(IF(D222="","",INDEX('1st Run'!A:I,MATCH('Youth Results'!$E222,'1st Run'!I:I,0),3)),"")</f>
        <v/>
      </c>
      <c r="D222" s="281" t="str">
        <f>IFERROR(IF(AND(SMALL('1st Run'!I:I,L222)&gt;1000,SMALL('1st Run'!I:I,L222)&lt;3000),"nt",IF(SMALL('1st Run'!I:I,L222)&gt;3000,"",SMALL('1st Run'!I:I,L222))),"")</f>
        <v/>
      </c>
      <c r="E222" s="282" t="str">
        <f>IF(D222="nt",IFERROR(SMALL('1st Run'!I:I,L222),""),IF(D222&gt;3000,"",IFERROR(SMALL('1st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IFERROR(VLOOKUP(D222,'1st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IFERROR(IF(D223="","",INDEX('1st Run'!A:I,MATCH('Youth Results'!$E223,'1st Run'!I:I,0),1)),"")</f>
        <v/>
      </c>
      <c r="B223" s="280" t="str">
        <f t="array" ref="B223">IFERROR(IF(D223="","",INDEX('1st Run'!A:I,MATCH('Youth Results'!$E223,'1st Run'!I:I,0),2)),"")</f>
        <v/>
      </c>
      <c r="C223" s="280" t="str">
        <f t="array" ref="C223">IFERROR(IF(D223="","",INDEX('1st Run'!A:I,MATCH('Youth Results'!$E223,'1st Run'!I:I,0),3)),"")</f>
        <v/>
      </c>
      <c r="D223" s="281" t="str">
        <f>IFERROR(IF(AND(SMALL('1st Run'!I:I,L223)&gt;1000,SMALL('1st Run'!I:I,L223)&lt;3000),"nt",IF(SMALL('1st Run'!I:I,L223)&gt;3000,"",SMALL('1st Run'!I:I,L223))),"")</f>
        <v/>
      </c>
      <c r="E223" s="282" t="str">
        <f>IF(D223="nt",IFERROR(SMALL('1st Run'!I:I,L223),""),IF(D223&gt;3000,"",IFERROR(SMALL('1st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IFERROR(VLOOKUP(D223,'1st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IFERROR(IF(D224="","",INDEX('1st Run'!A:I,MATCH('Youth Results'!$E224,'1st Run'!I:I,0),1)),"")</f>
        <v/>
      </c>
      <c r="B224" s="280" t="str">
        <f t="array" ref="B224">IFERROR(IF(D224="","",INDEX('1st Run'!A:I,MATCH('Youth Results'!$E224,'1st Run'!I:I,0),2)),"")</f>
        <v/>
      </c>
      <c r="C224" s="280" t="str">
        <f t="array" ref="C224">IFERROR(IF(D224="","",INDEX('1st Run'!A:I,MATCH('Youth Results'!$E224,'1st Run'!I:I,0),3)),"")</f>
        <v/>
      </c>
      <c r="D224" s="281" t="str">
        <f>IFERROR(IF(AND(SMALL('1st Run'!I:I,L224)&gt;1000,SMALL('1st Run'!I:I,L224)&lt;3000),"nt",IF(SMALL('1st Run'!I:I,L224)&gt;3000,"",SMALL('1st Run'!I:I,L224))),"")</f>
        <v/>
      </c>
      <c r="E224" s="282" t="str">
        <f>IF(D224="nt",IFERROR(SMALL('1st Run'!I:I,L224),""),IF(D224&gt;3000,"",IFERROR(SMALL('1st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IFERROR(VLOOKUP(D224,'1st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IFERROR(IF(D225="","",INDEX('1st Run'!A:I,MATCH('Youth Results'!$E225,'1st Run'!I:I,0),1)),"")</f>
        <v/>
      </c>
      <c r="B225" s="280" t="str">
        <f t="array" ref="B225">IFERROR(IF(D225="","",INDEX('1st Run'!A:I,MATCH('Youth Results'!$E225,'1st Run'!I:I,0),2)),"")</f>
        <v/>
      </c>
      <c r="C225" s="280" t="str">
        <f t="array" ref="C225">IFERROR(IF(D225="","",INDEX('1st Run'!A:I,MATCH('Youth Results'!$E225,'1st Run'!I:I,0),3)),"")</f>
        <v/>
      </c>
      <c r="D225" s="281" t="str">
        <f>IFERROR(IF(AND(SMALL('1st Run'!I:I,L225)&gt;1000,SMALL('1st Run'!I:I,L225)&lt;3000),"nt",IF(SMALL('1st Run'!I:I,L225)&gt;3000,"",SMALL('1st Run'!I:I,L225))),"")</f>
        <v/>
      </c>
      <c r="E225" s="282" t="str">
        <f>IF(D225="nt",IFERROR(SMALL('1st Run'!I:I,L225),""),IF(D225&gt;3000,"",IFERROR(SMALL('1st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IFERROR(VLOOKUP(D225,'1st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IFERROR(IF(D226="","",INDEX('1st Run'!A:I,MATCH('Youth Results'!$E226,'1st Run'!I:I,0),1)),"")</f>
        <v/>
      </c>
      <c r="B226" s="280" t="str">
        <f t="array" ref="B226">IFERROR(IF(D226="","",INDEX('1st Run'!A:I,MATCH('Youth Results'!$E226,'1st Run'!I:I,0),2)),"")</f>
        <v/>
      </c>
      <c r="C226" s="280" t="str">
        <f t="array" ref="C226">IFERROR(IF(D226="","",INDEX('1st Run'!A:I,MATCH('Youth Results'!$E226,'1st Run'!I:I,0),3)),"")</f>
        <v/>
      </c>
      <c r="D226" s="281" t="str">
        <f>IFERROR(IF(AND(SMALL('1st Run'!I:I,L226)&gt;1000,SMALL('1st Run'!I:I,L226)&lt;3000),"nt",IF(SMALL('1st Run'!I:I,L226)&gt;3000,"",SMALL('1st Run'!I:I,L226))),"")</f>
        <v/>
      </c>
      <c r="E226" s="282" t="str">
        <f>IF(D226="nt",IFERROR(SMALL('1st Run'!I:I,L226),""),IF(D226&gt;3000,"",IFERROR(SMALL('1st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IFERROR(VLOOKUP(D226,'1st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IFERROR(IF(D227="","",INDEX('1st Run'!A:I,MATCH('Youth Results'!$E227,'1st Run'!I:I,0),1)),"")</f>
        <v/>
      </c>
      <c r="B227" s="280" t="str">
        <f t="array" ref="B227">IFERROR(IF(D227="","",INDEX('1st Run'!A:I,MATCH('Youth Results'!$E227,'1st Run'!I:I,0),2)),"")</f>
        <v/>
      </c>
      <c r="C227" s="280" t="str">
        <f t="array" ref="C227">IFERROR(IF(D227="","",INDEX('1st Run'!A:I,MATCH('Youth Results'!$E227,'1st Run'!I:I,0),3)),"")</f>
        <v/>
      </c>
      <c r="D227" s="281" t="str">
        <f>IFERROR(IF(AND(SMALL('1st Run'!I:I,L227)&gt;1000,SMALL('1st Run'!I:I,L227)&lt;3000),"nt",IF(SMALL('1st Run'!I:I,L227)&gt;3000,"",SMALL('1st Run'!I:I,L227))),"")</f>
        <v/>
      </c>
      <c r="E227" s="282" t="str">
        <f>IF(D227="nt",IFERROR(SMALL('1st Run'!I:I,L227),""),IF(D227&gt;3000,"",IFERROR(SMALL('1st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IFERROR(VLOOKUP(D227,'1st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IFERROR(IF(D228="","",INDEX('1st Run'!A:I,MATCH('Youth Results'!$E228,'1st Run'!I:I,0),1)),"")</f>
        <v/>
      </c>
      <c r="B228" s="280" t="str">
        <f t="array" ref="B228">IFERROR(IF(D228="","",INDEX('1st Run'!A:I,MATCH('Youth Results'!$E228,'1st Run'!I:I,0),2)),"")</f>
        <v/>
      </c>
      <c r="C228" s="280" t="str">
        <f t="array" ref="C228">IFERROR(IF(D228="","",INDEX('1st Run'!A:I,MATCH('Youth Results'!$E228,'1st Run'!I:I,0),3)),"")</f>
        <v/>
      </c>
      <c r="D228" s="281" t="str">
        <f>IFERROR(IF(AND(SMALL('1st Run'!I:I,L228)&gt;1000,SMALL('1st Run'!I:I,L228)&lt;3000),"nt",IF(SMALL('1st Run'!I:I,L228)&gt;3000,"",SMALL('1st Run'!I:I,L228))),"")</f>
        <v/>
      </c>
      <c r="E228" s="282" t="str">
        <f>IF(D228="nt",IFERROR(SMALL('1st Run'!I:I,L228),""),IF(D228&gt;3000,"",IFERROR(SMALL('1st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IFERROR(VLOOKUP(D228,'1st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IFERROR(IF(D229="","",INDEX('1st Run'!A:I,MATCH('Youth Results'!$E229,'1st Run'!I:I,0),1)),"")</f>
        <v/>
      </c>
      <c r="B229" s="280" t="str">
        <f t="array" ref="B229">IFERROR(IF(D229="","",INDEX('1st Run'!A:I,MATCH('Youth Results'!$E229,'1st Run'!I:I,0),2)),"")</f>
        <v/>
      </c>
      <c r="C229" s="280" t="str">
        <f t="array" ref="C229">IFERROR(IF(D229="","",INDEX('1st Run'!A:I,MATCH('Youth Results'!$E229,'1st Run'!I:I,0),3)),"")</f>
        <v/>
      </c>
      <c r="D229" s="281" t="str">
        <f>IFERROR(IF(AND(SMALL('1st Run'!I:I,L229)&gt;1000,SMALL('1st Run'!I:I,L229)&lt;3000),"nt",IF(SMALL('1st Run'!I:I,L229)&gt;3000,"",SMALL('1st Run'!I:I,L229))),"")</f>
        <v/>
      </c>
      <c r="E229" s="282" t="str">
        <f>IF(D229="nt",IFERROR(SMALL('1st Run'!I:I,L229),""),IF(D229&gt;3000,"",IFERROR(SMALL('1st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IFERROR(VLOOKUP(D229,'1st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IFERROR(IF(D230="","",INDEX('1st Run'!A:I,MATCH('Youth Results'!$E230,'1st Run'!I:I,0),1)),"")</f>
        <v/>
      </c>
      <c r="B230" s="280" t="str">
        <f t="array" ref="B230">IFERROR(IF(D230="","",INDEX('1st Run'!A:I,MATCH('Youth Results'!$E230,'1st Run'!I:I,0),2)),"")</f>
        <v/>
      </c>
      <c r="C230" s="280" t="str">
        <f t="array" ref="C230">IFERROR(IF(D230="","",INDEX('1st Run'!A:I,MATCH('Youth Results'!$E230,'1st Run'!I:I,0),3)),"")</f>
        <v/>
      </c>
      <c r="D230" s="281" t="str">
        <f>IFERROR(IF(AND(SMALL('1st Run'!I:I,L230)&gt;1000,SMALL('1st Run'!I:I,L230)&lt;3000),"nt",IF(SMALL('1st Run'!I:I,L230)&gt;3000,"",SMALL('1st Run'!I:I,L230))),"")</f>
        <v/>
      </c>
      <c r="E230" s="282" t="str">
        <f>IF(D230="nt",IFERROR(SMALL('1st Run'!I:I,L230),""),IF(D230&gt;3000,"",IFERROR(SMALL('1st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IFERROR(VLOOKUP(D230,'1st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IFERROR(IF(D231="","",INDEX('1st Run'!A:I,MATCH('Youth Results'!$E231,'1st Run'!I:I,0),1)),"")</f>
        <v/>
      </c>
      <c r="B231" s="280" t="str">
        <f t="array" ref="B231">IFERROR(IF(D231="","",INDEX('1st Run'!A:I,MATCH('Youth Results'!$E231,'1st Run'!I:I,0),2)),"")</f>
        <v/>
      </c>
      <c r="C231" s="280" t="str">
        <f t="array" ref="C231">IFERROR(IF(D231="","",INDEX('1st Run'!A:I,MATCH('Youth Results'!$E231,'1st Run'!I:I,0),3)),"")</f>
        <v/>
      </c>
      <c r="D231" s="281" t="str">
        <f>IFERROR(IF(AND(SMALL('1st Run'!I:I,L231)&gt;1000,SMALL('1st Run'!I:I,L231)&lt;3000),"nt",IF(SMALL('1st Run'!I:I,L231)&gt;3000,"",SMALL('1st Run'!I:I,L231))),"")</f>
        <v/>
      </c>
      <c r="E231" s="282" t="str">
        <f>IF(D231="nt",IFERROR(SMALL('1st Run'!I:I,L231),""),IF(D231&gt;3000,"",IFERROR(SMALL('1st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IFERROR(VLOOKUP(D231,'1st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IFERROR(IF(D232="","",INDEX('1st Run'!A:I,MATCH('Youth Results'!$E232,'1st Run'!I:I,0),1)),"")</f>
        <v/>
      </c>
      <c r="B232" s="280" t="str">
        <f t="array" ref="B232">IFERROR(IF(D232="","",INDEX('1st Run'!A:I,MATCH('Youth Results'!$E232,'1st Run'!I:I,0),2)),"")</f>
        <v/>
      </c>
      <c r="C232" s="280" t="str">
        <f t="array" ref="C232">IFERROR(IF(D232="","",INDEX('1st Run'!A:I,MATCH('Youth Results'!$E232,'1st Run'!I:I,0),3)),"")</f>
        <v/>
      </c>
      <c r="D232" s="281" t="str">
        <f>IFERROR(IF(AND(SMALL('1st Run'!I:I,L232)&gt;1000,SMALL('1st Run'!I:I,L232)&lt;3000),"nt",IF(SMALL('1st Run'!I:I,L232)&gt;3000,"",SMALL('1st Run'!I:I,L232))),"")</f>
        <v/>
      </c>
      <c r="E232" s="282" t="str">
        <f>IF(D232="nt",IFERROR(SMALL('1st Run'!I:I,L232),""),IF(D232&gt;3000,"",IFERROR(SMALL('1st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IFERROR(VLOOKUP(D232,'1st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IFERROR(IF(D233="","",INDEX('1st Run'!A:I,MATCH('Youth Results'!$E233,'1st Run'!I:I,0),1)),"")</f>
        <v/>
      </c>
      <c r="B233" s="280" t="str">
        <f t="array" ref="B233">IFERROR(IF(D233="","",INDEX('1st Run'!A:I,MATCH('Youth Results'!$E233,'1st Run'!I:I,0),2)),"")</f>
        <v/>
      </c>
      <c r="C233" s="280" t="str">
        <f t="array" ref="C233">IFERROR(IF(D233="","",INDEX('1st Run'!A:I,MATCH('Youth Results'!$E233,'1st Run'!I:I,0),3)),"")</f>
        <v/>
      </c>
      <c r="D233" s="281" t="str">
        <f>IFERROR(IF(AND(SMALL('1st Run'!I:I,L233)&gt;1000,SMALL('1st Run'!I:I,L233)&lt;3000),"nt",IF(SMALL('1st Run'!I:I,L233)&gt;3000,"",SMALL('1st Run'!I:I,L233))),"")</f>
        <v/>
      </c>
      <c r="E233" s="282" t="str">
        <f>IF(D233="nt",IFERROR(SMALL('1st Run'!I:I,L233),""),IF(D233&gt;3000,"",IFERROR(SMALL('1st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IFERROR(VLOOKUP(D233,'1st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IFERROR(IF(D234="","",INDEX('1st Run'!A:I,MATCH('Youth Results'!$E234,'1st Run'!I:I,0),1)),"")</f>
        <v/>
      </c>
      <c r="B234" s="280" t="str">
        <f t="array" ref="B234">IFERROR(IF(D234="","",INDEX('1st Run'!A:I,MATCH('Youth Results'!$E234,'1st Run'!I:I,0),2)),"")</f>
        <v/>
      </c>
      <c r="C234" s="280" t="str">
        <f t="array" ref="C234">IFERROR(IF(D234="","",INDEX('1st Run'!A:I,MATCH('Youth Results'!$E234,'1st Run'!I:I,0),3)),"")</f>
        <v/>
      </c>
      <c r="D234" s="281" t="str">
        <f>IFERROR(IF(AND(SMALL('1st Run'!I:I,L234)&gt;1000,SMALL('1st Run'!I:I,L234)&lt;3000),"nt",IF(SMALL('1st Run'!I:I,L234)&gt;3000,"",SMALL('1st Run'!I:I,L234))),"")</f>
        <v/>
      </c>
      <c r="E234" s="282" t="str">
        <f>IF(D234="nt",IFERROR(SMALL('1st Run'!I:I,L234),""),IF(D234&gt;3000,"",IFERROR(SMALL('1st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IFERROR(VLOOKUP(D234,'1st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IFERROR(IF(D235="","",INDEX('1st Run'!A:I,MATCH('Youth Results'!$E235,'1st Run'!I:I,0),1)),"")</f>
        <v/>
      </c>
      <c r="B235" s="280" t="str">
        <f t="array" ref="B235">IFERROR(IF(D235="","",INDEX('1st Run'!A:I,MATCH('Youth Results'!$E235,'1st Run'!I:I,0),2)),"")</f>
        <v/>
      </c>
      <c r="C235" s="280" t="str">
        <f t="array" ref="C235">IFERROR(IF(D235="","",INDEX('1st Run'!A:I,MATCH('Youth Results'!$E235,'1st Run'!I:I,0),3)),"")</f>
        <v/>
      </c>
      <c r="D235" s="281" t="str">
        <f>IFERROR(IF(AND(SMALL('1st Run'!I:I,L235)&gt;1000,SMALL('1st Run'!I:I,L235)&lt;3000),"nt",IF(SMALL('1st Run'!I:I,L235)&gt;3000,"",SMALL('1st Run'!I:I,L235))),"")</f>
        <v/>
      </c>
      <c r="E235" s="282" t="str">
        <f>IF(D235="nt",IFERROR(SMALL('1st Run'!I:I,L235),""),IF(D235&gt;3000,"",IFERROR(SMALL('1st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IFERROR(VLOOKUP(D235,'1st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IFERROR(IF(D236="","",INDEX('1st Run'!A:I,MATCH('Youth Results'!$E236,'1st Run'!I:I,0),1)),"")</f>
        <v/>
      </c>
      <c r="B236" s="280" t="str">
        <f t="array" ref="B236">IFERROR(IF(D236="","",INDEX('1st Run'!A:I,MATCH('Youth Results'!$E236,'1st Run'!I:I,0),2)),"")</f>
        <v/>
      </c>
      <c r="C236" s="280" t="str">
        <f t="array" ref="C236">IFERROR(IF(D236="","",INDEX('1st Run'!A:I,MATCH('Youth Results'!$E236,'1st Run'!I:I,0),3)),"")</f>
        <v/>
      </c>
      <c r="D236" s="281" t="str">
        <f>IFERROR(IF(AND(SMALL('1st Run'!I:I,L236)&gt;1000,SMALL('1st Run'!I:I,L236)&lt;3000),"nt",IF(SMALL('1st Run'!I:I,L236)&gt;3000,"",SMALL('1st Run'!I:I,L236))),"")</f>
        <v/>
      </c>
      <c r="E236" s="282" t="str">
        <f>IF(D236="nt",IFERROR(SMALL('1st Run'!I:I,L236),""),IF(D236&gt;3000,"",IFERROR(SMALL('1st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IFERROR(VLOOKUP(D236,'1st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IFERROR(IF(D237="","",INDEX('1st Run'!A:I,MATCH('Youth Results'!$E237,'1st Run'!I:I,0),1)),"")</f>
        <v/>
      </c>
      <c r="B237" s="280" t="str">
        <f t="array" ref="B237">IFERROR(IF(D237="","",INDEX('1st Run'!A:I,MATCH('Youth Results'!$E237,'1st Run'!I:I,0),2)),"")</f>
        <v/>
      </c>
      <c r="C237" s="280" t="str">
        <f t="array" ref="C237">IFERROR(IF(D237="","",INDEX('1st Run'!A:I,MATCH('Youth Results'!$E237,'1st Run'!I:I,0),3)),"")</f>
        <v/>
      </c>
      <c r="D237" s="281" t="str">
        <f>IFERROR(IF(AND(SMALL('1st Run'!I:I,L237)&gt;1000,SMALL('1st Run'!I:I,L237)&lt;3000),"nt",IF(SMALL('1st Run'!I:I,L237)&gt;3000,"",SMALL('1st Run'!I:I,L237))),"")</f>
        <v/>
      </c>
      <c r="E237" s="282" t="str">
        <f>IF(D237="nt",IFERROR(SMALL('1st Run'!I:I,L237),""),IF(D237&gt;3000,"",IFERROR(SMALL('1st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IFERROR(VLOOKUP(D237,'1st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IFERROR(IF(D238="","",INDEX('1st Run'!A:I,MATCH('Youth Results'!$E238,'1st Run'!I:I,0),1)),"")</f>
        <v/>
      </c>
      <c r="B238" s="280" t="str">
        <f t="array" ref="B238">IFERROR(IF(D238="","",INDEX('1st Run'!A:I,MATCH('Youth Results'!$E238,'1st Run'!I:I,0),2)),"")</f>
        <v/>
      </c>
      <c r="C238" s="280" t="str">
        <f t="array" ref="C238">IFERROR(IF(D238="","",INDEX('1st Run'!A:I,MATCH('Youth Results'!$E238,'1st Run'!I:I,0),3)),"")</f>
        <v/>
      </c>
      <c r="D238" s="281" t="str">
        <f>IFERROR(IF(AND(SMALL('1st Run'!I:I,L238)&gt;1000,SMALL('1st Run'!I:I,L238)&lt;3000),"nt",IF(SMALL('1st Run'!I:I,L238)&gt;3000,"",SMALL('1st Run'!I:I,L238))),"")</f>
        <v/>
      </c>
      <c r="E238" s="282" t="str">
        <f>IF(D238="nt",IFERROR(SMALL('1st Run'!I:I,L238),""),IF(D238&gt;3000,"",IFERROR(SMALL('1st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IFERROR(VLOOKUP(D238,'1st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IFERROR(IF(D239="","",INDEX('1st Run'!A:I,MATCH('Youth Results'!$E239,'1st Run'!I:I,0),1)),"")</f>
        <v/>
      </c>
      <c r="B239" s="280" t="str">
        <f t="array" ref="B239">IFERROR(IF(D239="","",INDEX('1st Run'!A:I,MATCH('Youth Results'!$E239,'1st Run'!I:I,0),2)),"")</f>
        <v/>
      </c>
      <c r="C239" s="280" t="str">
        <f t="array" ref="C239">IFERROR(IF(D239="","",INDEX('1st Run'!A:I,MATCH('Youth Results'!$E239,'1st Run'!I:I,0),3)),"")</f>
        <v/>
      </c>
      <c r="D239" s="281" t="str">
        <f>IFERROR(IF(AND(SMALL('1st Run'!I:I,L239)&gt;1000,SMALL('1st Run'!I:I,L239)&lt;3000),"nt",IF(SMALL('1st Run'!I:I,L239)&gt;3000,"",SMALL('1st Run'!I:I,L239))),"")</f>
        <v/>
      </c>
      <c r="E239" s="282" t="str">
        <f>IF(D239="nt",IFERROR(SMALL('1st Run'!I:I,L239),""),IF(D239&gt;3000,"",IFERROR(SMALL('1st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IFERROR(VLOOKUP(D239,'1st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IFERROR(IF(D240="","",INDEX('1st Run'!A:I,MATCH('Youth Results'!$E240,'1st Run'!I:I,0),1)),"")</f>
        <v/>
      </c>
      <c r="B240" s="280" t="str">
        <f t="array" ref="B240">IFERROR(IF(D240="","",INDEX('1st Run'!A:I,MATCH('Youth Results'!$E240,'1st Run'!I:I,0),2)),"")</f>
        <v/>
      </c>
      <c r="C240" s="280" t="str">
        <f t="array" ref="C240">IFERROR(IF(D240="","",INDEX('1st Run'!A:I,MATCH('Youth Results'!$E240,'1st Run'!I:I,0),3)),"")</f>
        <v/>
      </c>
      <c r="D240" s="281" t="str">
        <f>IFERROR(IF(AND(SMALL('1st Run'!I:I,L240)&gt;1000,SMALL('1st Run'!I:I,L240)&lt;3000),"nt",IF(SMALL('1st Run'!I:I,L240)&gt;3000,"",SMALL('1st Run'!I:I,L240))),"")</f>
        <v/>
      </c>
      <c r="E240" s="282" t="str">
        <f>IF(D240="nt",IFERROR(SMALL('1st Run'!I:I,L240),""),IF(D240&gt;3000,"",IFERROR(SMALL('1st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IFERROR(VLOOKUP(D240,'1st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IFERROR(IF(D241="","",INDEX('1st Run'!A:I,MATCH('Youth Results'!$E241,'1st Run'!I:I,0),1)),"")</f>
        <v/>
      </c>
      <c r="B241" s="280" t="str">
        <f t="array" ref="B241">IFERROR(IF(D241="","",INDEX('1st Run'!A:I,MATCH('Youth Results'!$E241,'1st Run'!I:I,0),2)),"")</f>
        <v/>
      </c>
      <c r="C241" s="280" t="str">
        <f t="array" ref="C241">IFERROR(IF(D241="","",INDEX('1st Run'!A:I,MATCH('Youth Results'!$E241,'1st Run'!I:I,0),3)),"")</f>
        <v/>
      </c>
      <c r="D241" s="281" t="str">
        <f>IFERROR(IF(AND(SMALL('1st Run'!I:I,L241)&gt;1000,SMALL('1st Run'!I:I,L241)&lt;3000),"nt",IF(SMALL('1st Run'!I:I,L241)&gt;3000,"",SMALL('1st Run'!I:I,L241))),"")</f>
        <v/>
      </c>
      <c r="E241" s="282" t="str">
        <f>IF(D241="nt",IFERROR(SMALL('1st Run'!I:I,L241),""),IF(D241&gt;3000,"",IFERROR(SMALL('1st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IFERROR(VLOOKUP(D241,'1st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IFERROR(IF(D242="","",INDEX('1st Run'!A:I,MATCH('Youth Results'!$E242,'1st Run'!I:I,0),1)),"")</f>
        <v/>
      </c>
      <c r="B242" s="280" t="str">
        <f t="array" ref="B242">IFERROR(IF(D242="","",INDEX('1st Run'!A:I,MATCH('Youth Results'!$E242,'1st Run'!I:I,0),2)),"")</f>
        <v/>
      </c>
      <c r="C242" s="280" t="str">
        <f t="array" ref="C242">IFERROR(IF(D242="","",INDEX('1st Run'!A:I,MATCH('Youth Results'!$E242,'1st Run'!I:I,0),3)),"")</f>
        <v/>
      </c>
      <c r="D242" s="281" t="str">
        <f>IFERROR(IF(AND(SMALL('1st Run'!I:I,L242)&gt;1000,SMALL('1st Run'!I:I,L242)&lt;3000),"nt",IF(SMALL('1st Run'!I:I,L242)&gt;3000,"",SMALL('1st Run'!I:I,L242))),"")</f>
        <v/>
      </c>
      <c r="E242" s="282" t="str">
        <f>IF(D242="nt",IFERROR(SMALL('1st Run'!I:I,L242),""),IF(D242&gt;3000,"",IFERROR(SMALL('1st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IFERROR(VLOOKUP(D242,'1st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IFERROR(IF(D243="","",INDEX('1st Run'!A:I,MATCH('Youth Results'!$E243,'1st Run'!I:I,0),1)),"")</f>
        <v/>
      </c>
      <c r="B243" s="280" t="str">
        <f t="array" ref="B243">IFERROR(IF(D243="","",INDEX('1st Run'!A:I,MATCH('Youth Results'!$E243,'1st Run'!I:I,0),2)),"")</f>
        <v/>
      </c>
      <c r="C243" s="280" t="str">
        <f t="array" ref="C243">IFERROR(IF(D243="","",INDEX('1st Run'!A:I,MATCH('Youth Results'!$E243,'1st Run'!I:I,0),3)),"")</f>
        <v/>
      </c>
      <c r="D243" s="281" t="str">
        <f>IFERROR(IF(AND(SMALL('1st Run'!I:I,L243)&gt;1000,SMALL('1st Run'!I:I,L243)&lt;3000),"nt",IF(SMALL('1st Run'!I:I,L243)&gt;3000,"",SMALL('1st Run'!I:I,L243))),"")</f>
        <v/>
      </c>
      <c r="E243" s="282" t="str">
        <f>IF(D243="nt",IFERROR(SMALL('1st Run'!I:I,L243),""),IF(D243&gt;3000,"",IFERROR(SMALL('1st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IFERROR(VLOOKUP(D243,'1st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IFERROR(IF(D244="","",INDEX('1st Run'!A:I,MATCH('Youth Results'!$E244,'1st Run'!I:I,0),1)),"")</f>
        <v/>
      </c>
      <c r="B244" s="280" t="str">
        <f t="array" ref="B244">IFERROR(IF(D244="","",INDEX('1st Run'!A:I,MATCH('Youth Results'!$E244,'1st Run'!I:I,0),2)),"")</f>
        <v/>
      </c>
      <c r="C244" s="280" t="str">
        <f t="array" ref="C244">IFERROR(IF(D244="","",INDEX('1st Run'!A:I,MATCH('Youth Results'!$E244,'1st Run'!I:I,0),3)),"")</f>
        <v/>
      </c>
      <c r="D244" s="281" t="str">
        <f>IFERROR(IF(AND(SMALL('1st Run'!I:I,L244)&gt;1000,SMALL('1st Run'!I:I,L244)&lt;3000),"nt",IF(SMALL('1st Run'!I:I,L244)&gt;3000,"",SMALL('1st Run'!I:I,L244))),"")</f>
        <v/>
      </c>
      <c r="E244" s="282" t="str">
        <f>IF(D244="nt",IFERROR(SMALL('1st Run'!I:I,L244),""),IF(D244&gt;3000,"",IFERROR(SMALL('1st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IFERROR(VLOOKUP(D244,'1st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IFERROR(IF(D245="","",INDEX('1st Run'!A:I,MATCH('Youth Results'!$E245,'1st Run'!I:I,0),1)),"")</f>
        <v/>
      </c>
      <c r="B245" s="280" t="str">
        <f t="array" ref="B245">IFERROR(IF(D245="","",INDEX('1st Run'!A:I,MATCH('Youth Results'!$E245,'1st Run'!I:I,0),2)),"")</f>
        <v/>
      </c>
      <c r="C245" s="280" t="str">
        <f t="array" ref="C245">IFERROR(IF(D245="","",INDEX('1st Run'!A:I,MATCH('Youth Results'!$E245,'1st Run'!I:I,0),3)),"")</f>
        <v/>
      </c>
      <c r="D245" s="281" t="str">
        <f>IFERROR(IF(AND(SMALL('1st Run'!I:I,L245)&gt;1000,SMALL('1st Run'!I:I,L245)&lt;3000),"nt",IF(SMALL('1st Run'!I:I,L245)&gt;3000,"",SMALL('1st Run'!I:I,L245))),"")</f>
        <v/>
      </c>
      <c r="E245" s="282" t="str">
        <f>IF(D245="nt",IFERROR(SMALL('1st Run'!I:I,L245),""),IF(D245&gt;3000,"",IFERROR(SMALL('1st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IFERROR(VLOOKUP(D245,'1st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IFERROR(IF(D246="","",INDEX('1st Run'!A:I,MATCH('Youth Results'!$E246,'1st Run'!I:I,0),1)),"")</f>
        <v/>
      </c>
      <c r="B246" s="280" t="str">
        <f t="array" ref="B246">IFERROR(IF(D246="","",INDEX('1st Run'!A:I,MATCH('Youth Results'!$E246,'1st Run'!I:I,0),2)),"")</f>
        <v/>
      </c>
      <c r="C246" s="280" t="str">
        <f t="array" ref="C246">IFERROR(IF(D246="","",INDEX('1st Run'!A:I,MATCH('Youth Results'!$E246,'1st Run'!I:I,0),3)),"")</f>
        <v/>
      </c>
      <c r="D246" s="281" t="str">
        <f>IFERROR(IF(AND(SMALL('1st Run'!I:I,L246)&gt;1000,SMALL('1st Run'!I:I,L246)&lt;3000),"nt",IF(SMALL('1st Run'!I:I,L246)&gt;3000,"",SMALL('1st Run'!I:I,L246))),"")</f>
        <v/>
      </c>
      <c r="E246" s="282" t="str">
        <f>IF(D246="nt",IFERROR(SMALL('1st Run'!I:I,L246),""),IF(D246&gt;3000,"",IFERROR(SMALL('1st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IFERROR(VLOOKUP(D246,'1st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IFERROR(IF(D247="","",INDEX('1st Run'!A:I,MATCH('Youth Results'!$E247,'1st Run'!I:I,0),1)),"")</f>
        <v/>
      </c>
      <c r="B247" s="280" t="str">
        <f t="array" ref="B247">IFERROR(IF(D247="","",INDEX('1st Run'!A:I,MATCH('Youth Results'!$E247,'1st Run'!I:I,0),2)),"")</f>
        <v/>
      </c>
      <c r="C247" s="280" t="str">
        <f t="array" ref="C247">IFERROR(IF(D247="","",INDEX('1st Run'!A:I,MATCH('Youth Results'!$E247,'1st Run'!I:I,0),3)),"")</f>
        <v/>
      </c>
      <c r="D247" s="281" t="str">
        <f>IFERROR(IF(AND(SMALL('1st Run'!I:I,L247)&gt;1000,SMALL('1st Run'!I:I,L247)&lt;3000),"nt",IF(SMALL('1st Run'!I:I,L247)&gt;3000,"",SMALL('1st Run'!I:I,L247))),"")</f>
        <v/>
      </c>
      <c r="E247" s="282" t="str">
        <f>IF(D247="nt",IFERROR(SMALL('1st Run'!I:I,L247),""),IF(D247&gt;3000,"",IFERROR(SMALL('1st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IFERROR(VLOOKUP(D247,'1st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IFERROR(IF(D248="","",INDEX('1st Run'!A:I,MATCH('Youth Results'!$E248,'1st Run'!I:I,0),1)),"")</f>
        <v/>
      </c>
      <c r="B248" s="280" t="str">
        <f t="array" ref="B248">IFERROR(IF(D248="","",INDEX('1st Run'!A:I,MATCH('Youth Results'!$E248,'1st Run'!I:I,0),2)),"")</f>
        <v/>
      </c>
      <c r="C248" s="280" t="str">
        <f t="array" ref="C248">IFERROR(IF(D248="","",INDEX('1st Run'!A:I,MATCH('Youth Results'!$E248,'1st Run'!I:I,0),3)),"")</f>
        <v/>
      </c>
      <c r="D248" s="281" t="str">
        <f>IFERROR(IF(AND(SMALL('1st Run'!I:I,L248)&gt;1000,SMALL('1st Run'!I:I,L248)&lt;3000),"nt",IF(SMALL('1st Run'!I:I,L248)&gt;3000,"",SMALL('1st Run'!I:I,L248))),"")</f>
        <v/>
      </c>
      <c r="E248" s="282" t="str">
        <f>IF(D248="nt",IFERROR(SMALL('1st Run'!I:I,L248),""),IF(D248&gt;3000,"",IFERROR(SMALL('1st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IFERROR(VLOOKUP(D248,'1st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IFERROR(IF(D249="","",INDEX('1st Run'!A:I,MATCH('Youth Results'!$E249,'1st Run'!I:I,0),1)),"")</f>
        <v/>
      </c>
      <c r="B249" s="280" t="str">
        <f t="array" ref="B249">IFERROR(IF(D249="","",INDEX('1st Run'!A:I,MATCH('Youth Results'!$E249,'1st Run'!I:I,0),2)),"")</f>
        <v/>
      </c>
      <c r="C249" s="280" t="str">
        <f t="array" ref="C249">IFERROR(IF(D249="","",INDEX('1st Run'!A:I,MATCH('Youth Results'!$E249,'1st Run'!I:I,0),3)),"")</f>
        <v/>
      </c>
      <c r="D249" s="281" t="str">
        <f>IFERROR(IF(AND(SMALL('1st Run'!I:I,L249)&gt;1000,SMALL('1st Run'!I:I,L249)&lt;3000),"nt",IF(SMALL('1st Run'!I:I,L249)&gt;3000,"",SMALL('1st Run'!I:I,L249))),"")</f>
        <v/>
      </c>
      <c r="E249" s="282" t="str">
        <f>IF(D249="nt",IFERROR(SMALL('1st Run'!I:I,L249),""),IF(D249&gt;3000,"",IFERROR(SMALL('1st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IFERROR(VLOOKUP(D249,'1st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IFERROR(IF(D250="","",INDEX('1st Run'!A:I,MATCH('Youth Results'!$E250,'1st Run'!I:I,0),1)),"")</f>
        <v/>
      </c>
      <c r="B250" s="280" t="str">
        <f t="array" ref="B250">IFERROR(IF(D250="","",INDEX('1st Run'!A:I,MATCH('Youth Results'!$E250,'1st Run'!I:I,0),2)),"")</f>
        <v/>
      </c>
      <c r="C250" s="280" t="str">
        <f t="array" ref="C250">IFERROR(IF(D250="","",INDEX('1st Run'!A:I,MATCH('Youth Results'!$E250,'1st Run'!I:I,0),3)),"")</f>
        <v/>
      </c>
      <c r="D250" s="281" t="str">
        <f>IFERROR(IF(AND(SMALL('1st Run'!I:I,L250)&gt;1000,SMALL('1st Run'!I:I,L250)&lt;3000),"nt",IF(SMALL('1st Run'!I:I,L250)&gt;3000,"",SMALL('1st Run'!I:I,L250))),"")</f>
        <v/>
      </c>
      <c r="E250" s="282" t="str">
        <f>IF(D250="nt",IFERROR(SMALL('1st Run'!I:I,L250),""),IF(D250&gt;3000,"",IFERROR(SMALL('1st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IFERROR(VLOOKUP(D250,'1st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IFERROR(IF(D251="","",INDEX('1st Run'!A:I,MATCH('Youth Results'!$E251,'1st Run'!I:I,0),1)),"")</f>
        <v/>
      </c>
      <c r="B251" s="280" t="str">
        <f t="array" ref="B251">IFERROR(IF(D251="","",INDEX('1st Run'!A:I,MATCH('Youth Results'!$E251,'1st Run'!I:I,0),2)),"")</f>
        <v/>
      </c>
      <c r="C251" s="280" t="str">
        <f t="array" ref="C251">IFERROR(IF(D251="","",INDEX('1st Run'!A:I,MATCH('Youth Results'!$E251,'1st Run'!I:I,0),3)),"")</f>
        <v/>
      </c>
      <c r="D251" s="281" t="str">
        <f>IFERROR(IF(AND(SMALL('1st Run'!I:I,L251)&gt;1000,SMALL('1st Run'!I:I,L251)&lt;3000),"nt",IF(SMALL('1st Run'!I:I,L251)&gt;3000,"",SMALL('1st Run'!I:I,L251))),"")</f>
        <v/>
      </c>
      <c r="E251" s="282" t="str">
        <f>IF(D251="nt",IFERROR(SMALL('1st Run'!I:I,L251),""),IF(D251&gt;3000,"",IFERROR(SMALL('1st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IFERROR(VLOOKUP(D251,'1st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IFERROR(IF(D252="","",INDEX('1st Run'!A:I,MATCH('Youth Results'!$E252,'1st Run'!I:I,0),1)),"")</f>
        <v/>
      </c>
      <c r="B252" s="280" t="str">
        <f t="array" ref="B252">IFERROR(IF(D252="","",INDEX('1st Run'!A:I,MATCH('Youth Results'!$E252,'1st Run'!I:I,0),2)),"")</f>
        <v/>
      </c>
      <c r="C252" s="280" t="str">
        <f t="array" ref="C252">IFERROR(IF(D252="","",INDEX('1st Run'!A:I,MATCH('Youth Results'!$E252,'1st Run'!I:I,0),3)),"")</f>
        <v/>
      </c>
      <c r="D252" s="281" t="str">
        <f>IFERROR(IF(AND(SMALL('1st Run'!I:I,L252)&gt;1000,SMALL('1st Run'!I:I,L252)&lt;3000),"nt",IF(SMALL('1st Run'!I:I,L252)&gt;3000,"",SMALL('1st Run'!I:I,L252))),"")</f>
        <v/>
      </c>
      <c r="E252" s="282" t="str">
        <f>IF(D252="nt",IFERROR(SMALL('1st Run'!I:I,L252),""),IF(D252&gt;3000,"",IFERROR(SMALL('1st Run'!I:I,L252),"")))</f>
        <v/>
      </c>
      <c r="F252" s="283" t="str">
        <f t="shared" si="0"/>
        <v/>
      </c>
      <c r="G252" s="277"/>
      <c r="H252" s="159" t="str">
        <f>IFERROR(VLOOKUP(D252,'1st Run'!$S$36:$U$58,3,FALSE),"")</f>
        <v/>
      </c>
      <c r="K252" s="285"/>
    </row>
    <row r="253" spans="1:12" ht="15.75" customHeight="1">
      <c r="A253" s="279" t="str">
        <f t="array" ref="A253">IFERROR(IF(D253="","",INDEX('1st Run'!A:I,MATCH('Youth Results'!$E253,'1st Run'!I:I,0),1)),"")</f>
        <v/>
      </c>
      <c r="B253" s="280" t="str">
        <f t="array" ref="B253">IFERROR(IF(D253="","",INDEX('1st Run'!A:I,MATCH('Youth Results'!$E253,'1st Run'!I:I,0),2)),"")</f>
        <v/>
      </c>
      <c r="C253" s="280" t="str">
        <f t="array" ref="C253">IFERROR(IF(D253="","",INDEX('1st Run'!A:I,MATCH('Youth Results'!$E253,'1st Run'!I:I,0),3)),"")</f>
        <v/>
      </c>
      <c r="D253" s="281" t="str">
        <f>IFERROR(IF(AND(SMALL('1st Run'!I:I,L253)&gt;1000,SMALL('1st Run'!I:I,L253)&lt;3000),"nt",IF(SMALL('1st Run'!I:I,L253)&gt;3000,"",SMALL('1st Run'!I:I,L253))),"")</f>
        <v/>
      </c>
      <c r="E253" s="282" t="str">
        <f>IF(D253="nt",IFERROR(SMALL('1st Run'!I:I,L253),""),IF(D253&gt;3000,"",IFERROR(SMALL('1st Run'!I:I,L253),"")))</f>
        <v/>
      </c>
      <c r="F253" s="283" t="str">
        <f t="shared" si="0"/>
        <v/>
      </c>
      <c r="G253" s="277"/>
      <c r="H253" s="159" t="str">
        <f>IFERROR(VLOOKUP(D253,'1st Run'!$S$36:$U$58,3,FALSE),"")</f>
        <v/>
      </c>
      <c r="K253" s="285"/>
    </row>
    <row r="254" spans="1:12" ht="15.75" customHeight="1">
      <c r="A254" s="279" t="str">
        <f t="array" ref="A254">IFERROR(IF(D254="","",INDEX('1st Run'!A:I,MATCH('Youth Results'!$E254,'1st Run'!I:I,0),1)),"")</f>
        <v/>
      </c>
      <c r="B254" s="280" t="str">
        <f t="array" ref="B254">IFERROR(IF(D254="","",INDEX('1st Run'!A:I,MATCH('Youth Results'!$E254,'1st Run'!I:I,0),2)),"")</f>
        <v/>
      </c>
      <c r="C254" s="280" t="str">
        <f t="array" ref="C254">IFERROR(IF(D254="","",INDEX('1st Run'!A:I,MATCH('Youth Results'!$E254,'1st Run'!I:I,0),3)),"")</f>
        <v/>
      </c>
      <c r="D254" s="281" t="str">
        <f>IFERROR(IF(AND(SMALL('1st Run'!I:I,L254)&gt;1000,SMALL('1st Run'!I:I,L254)&lt;3000),"nt",IF(SMALL('1st Run'!I:I,L254)&gt;3000,"",SMALL('1st Run'!I:I,L254))),"")</f>
        <v/>
      </c>
      <c r="E254" s="282" t="str">
        <f>IF(D254="nt",IFERROR(SMALL('1st Run'!I:I,L254),""),IF(D254&gt;3000,"",IFERROR(SMALL('1st Run'!I:I,L254),"")))</f>
        <v/>
      </c>
      <c r="F254" s="283" t="str">
        <f t="shared" si="0"/>
        <v/>
      </c>
      <c r="G254" s="277"/>
      <c r="H254" s="159" t="str">
        <f>IFERROR(VLOOKUP(D254,'1st Run'!$S$36:$U$58,3,FALSE),"")</f>
        <v/>
      </c>
      <c r="K254" s="285"/>
    </row>
    <row r="255" spans="1:12" ht="15.75" customHeight="1">
      <c r="A255" s="279" t="str">
        <f t="array" ref="A255">IFERROR(IF(D255="","",INDEX('1st Run'!A:I,MATCH('Youth Results'!$E255,'1st Run'!I:I,0),1)),"")</f>
        <v/>
      </c>
      <c r="B255" s="280" t="str">
        <f t="array" ref="B255">IFERROR(IF(D255="","",INDEX('1st Run'!A:I,MATCH('Youth Results'!$E255,'1st Run'!I:I,0),2)),"")</f>
        <v/>
      </c>
      <c r="C255" s="280" t="str">
        <f t="array" ref="C255">IFERROR(IF(D255="","",INDEX('1st Run'!A:I,MATCH('Youth Results'!$E255,'1st Run'!I:I,0),3)),"")</f>
        <v/>
      </c>
      <c r="D255" s="281" t="str">
        <f>IFERROR(IF(AND(SMALL('1st Run'!I:I,L255)&gt;1000,SMALL('1st Run'!I:I,L255)&lt;3000),"nt",IF(SMALL('1st Run'!I:I,L255)&gt;3000,"",SMALL('1st Run'!I:I,L255))),"")</f>
        <v/>
      </c>
      <c r="E255" s="282" t="str">
        <f>IF(D255="nt",IFERROR(SMALL('1st Run'!I:I,L255),""),IF(D255&gt;3000,"",IFERROR(SMALL('1st Run'!I:I,L255),"")))</f>
        <v/>
      </c>
      <c r="F255" s="283" t="str">
        <f t="shared" si="0"/>
        <v/>
      </c>
      <c r="G255" s="277"/>
      <c r="H255" s="159" t="str">
        <f>IFERROR(VLOOKUP(D255,'1st Run'!$S$36:$U$58,3,FALSE),"")</f>
        <v/>
      </c>
      <c r="K255" s="285"/>
    </row>
    <row r="256" spans="1:12" ht="15.75" customHeight="1">
      <c r="A256" s="279" t="str">
        <f t="array" ref="A256">IFERROR(IF(D256="","",INDEX('1st Run'!A:I,MATCH('Youth Results'!$E256,'1st Run'!I:I,0),1)),"")</f>
        <v/>
      </c>
      <c r="B256" s="280" t="str">
        <f t="array" ref="B256">IFERROR(IF(D256="","",INDEX('1st Run'!A:I,MATCH('Youth Results'!$E256,'1st Run'!I:I,0),2)),"")</f>
        <v/>
      </c>
      <c r="C256" s="280" t="str">
        <f t="array" ref="C256">IFERROR(IF(D256="","",INDEX('1st Run'!A:I,MATCH('Youth Results'!$E256,'1st Run'!I:I,0),3)),"")</f>
        <v/>
      </c>
      <c r="D256" s="281" t="str">
        <f>IFERROR(IF(AND(SMALL('1st Run'!I:I,L256)&gt;1000,SMALL('1st Run'!I:I,L256)&lt;3000),"nt",IF(SMALL('1st Run'!I:I,L256)&gt;3000,"",SMALL('1st Run'!I:I,L256))),"")</f>
        <v/>
      </c>
      <c r="E256" s="282" t="str">
        <f>IF(D256="nt",IFERROR(SMALL('1st Run'!I:I,L256),""),IF(D256&gt;3000,"",IFERROR(SMALL('1st Run'!I:I,L256),"")))</f>
        <v/>
      </c>
      <c r="F256" s="283" t="str">
        <f t="shared" si="0"/>
        <v/>
      </c>
      <c r="G256" s="277"/>
      <c r="H256" s="159" t="str">
        <f>IFERROR(VLOOKUP(D256,'1st Run'!$S$36:$U$58,3,FALSE),"")</f>
        <v/>
      </c>
      <c r="K256" s="285"/>
    </row>
    <row r="257" spans="1:11" ht="15.75" customHeight="1">
      <c r="A257" s="279" t="str">
        <f t="array" ref="A257">IFERROR(IF(D257="","",INDEX('1st Run'!A:I,MATCH('Youth Results'!$E257,'1st Run'!I:I,0),1)),"")</f>
        <v/>
      </c>
      <c r="B257" s="280" t="str">
        <f t="array" ref="B257">IFERROR(IF(D257="","",INDEX('1st Run'!A:I,MATCH('Youth Results'!$E257,'1st Run'!I:I,0),2)),"")</f>
        <v/>
      </c>
      <c r="C257" s="280" t="str">
        <f t="array" ref="C257">IFERROR(IF(D257="","",INDEX('1st Run'!A:I,MATCH('Youth Results'!$E257,'1st Run'!I:I,0),3)),"")</f>
        <v/>
      </c>
      <c r="D257" s="281" t="str">
        <f>IFERROR(IF(AND(SMALL('1st Run'!I:I,L257)&gt;1000,SMALL('1st Run'!I:I,L257)&lt;3000),"nt",IF(SMALL('1st Run'!I:I,L257)&gt;3000,"",SMALL('1st Run'!I:I,L257))),"")</f>
        <v/>
      </c>
      <c r="E257" s="282" t="str">
        <f>IF(D257="nt",IFERROR(SMALL('1st Run'!I:I,L257),""),IF(D257&gt;3000,"",IFERROR(SMALL('1st Run'!I:I,L257),"")))</f>
        <v/>
      </c>
      <c r="F257" s="283" t="str">
        <f t="shared" ref="F257:F343" si="2">IFERROR(VLOOKUP(D257,$I$3:$J$5,2,TRUE),"")</f>
        <v/>
      </c>
      <c r="G257" s="277"/>
      <c r="H257" s="159" t="str">
        <f>IFERROR(VLOOKUP(D257,'1st Run'!$S$36:$U$58,3,FALSE),"")</f>
        <v/>
      </c>
      <c r="K257" s="285"/>
    </row>
    <row r="258" spans="1:11" ht="15.75" customHeight="1">
      <c r="A258" s="279" t="str">
        <f t="array" ref="A258">IFERROR(IF(D258="","",INDEX('1st Run'!A:I,MATCH('Youth Results'!$E258,'1st Run'!I:I,0),1)),"")</f>
        <v/>
      </c>
      <c r="B258" s="280" t="str">
        <f t="array" ref="B258">IFERROR(IF(D258="","",INDEX('1st Run'!A:I,MATCH('Youth Results'!$E258,'1st Run'!I:I,0),2)),"")</f>
        <v/>
      </c>
      <c r="C258" s="280" t="str">
        <f t="array" ref="C258">IFERROR(IF(D258="","",INDEX('1st Run'!A:I,MATCH('Youth Results'!$E258,'1st Run'!I:I,0),3)),"")</f>
        <v/>
      </c>
      <c r="D258" s="281" t="str">
        <f>IFERROR(IF(AND(SMALL('1st Run'!I:I,L258)&gt;1000,SMALL('1st Run'!I:I,L258)&lt;3000),"nt",IF(SMALL('1st Run'!I:I,L258)&gt;3000,"",SMALL('1st Run'!I:I,L258))),"")</f>
        <v/>
      </c>
      <c r="E258" s="282" t="str">
        <f>IF(D258="nt",IFERROR(SMALL('1st Run'!I:I,L258),""),IF(D258&gt;3000,"",IFERROR(SMALL('1st Run'!I:I,L258),"")))</f>
        <v/>
      </c>
      <c r="F258" s="283" t="str">
        <f t="shared" si="2"/>
        <v/>
      </c>
      <c r="G258" s="277"/>
      <c r="H258" s="159" t="str">
        <f>IFERROR(VLOOKUP(D258,'1st Run'!$S$36:$U$58,3,FALSE),"")</f>
        <v/>
      </c>
      <c r="K258" s="285"/>
    </row>
    <row r="259" spans="1:11" ht="15.75" customHeight="1">
      <c r="A259" s="279" t="str">
        <f t="array" ref="A259">IFERROR(IF(D259="","",INDEX('1st Run'!A:I,MATCH('Youth Results'!$E259,'1st Run'!I:I,0),1)),"")</f>
        <v/>
      </c>
      <c r="B259" s="280" t="str">
        <f t="array" ref="B259">IFERROR(IF(D259="","",INDEX('1st Run'!A:I,MATCH('Youth Results'!$E259,'1st Run'!I:I,0),2)),"")</f>
        <v/>
      </c>
      <c r="C259" s="280" t="str">
        <f t="array" ref="C259">IFERROR(IF(D259="","",INDEX('1st Run'!A:I,MATCH('Youth Results'!$E259,'1st Run'!I:I,0),3)),"")</f>
        <v/>
      </c>
      <c r="D259" s="281" t="str">
        <f>IFERROR(IF(AND(SMALL('1st Run'!I:I,L259)&gt;1000,SMALL('1st Run'!I:I,L259)&lt;3000),"nt",IF(SMALL('1st Run'!I:I,L259)&gt;3000,"",SMALL('1st Run'!I:I,L259))),"")</f>
        <v/>
      </c>
      <c r="E259" s="282" t="str">
        <f>IF(D259="nt",IFERROR(SMALL('1st Run'!I:I,L259),""),IF(D259&gt;3000,"",IFERROR(SMALL('1st Run'!I:I,L259),"")))</f>
        <v/>
      </c>
      <c r="F259" s="283" t="str">
        <f t="shared" si="2"/>
        <v/>
      </c>
      <c r="G259" s="277"/>
      <c r="H259" s="159" t="str">
        <f>IFERROR(VLOOKUP(D259,'1st Run'!$S$36:$U$58,3,FALSE),"")</f>
        <v/>
      </c>
      <c r="K259" s="285"/>
    </row>
    <row r="260" spans="1:11" ht="15.75" customHeight="1">
      <c r="A260" s="279" t="str">
        <f t="array" ref="A260">IFERROR(IF(D260="","",INDEX('1st Run'!A:I,MATCH('Youth Results'!$E260,'1st Run'!I:I,0),1)),"")</f>
        <v/>
      </c>
      <c r="B260" s="280" t="str">
        <f t="array" ref="B260">IFERROR(IF(D260="","",INDEX('1st Run'!A:I,MATCH('Youth Results'!$E260,'1st Run'!I:I,0),2)),"")</f>
        <v/>
      </c>
      <c r="C260" s="280" t="str">
        <f t="array" ref="C260">IFERROR(IF(D260="","",INDEX('1st Run'!A:I,MATCH('Youth Results'!$E260,'1st Run'!I:I,0),3)),"")</f>
        <v/>
      </c>
      <c r="D260" s="281" t="str">
        <f>IFERROR(IF(AND(SMALL('1st Run'!I:I,L260)&gt;1000,SMALL('1st Run'!I:I,L260)&lt;3000),"nt",IF(SMALL('1st Run'!I:I,L260)&gt;3000,"",SMALL('1st Run'!I:I,L260))),"")</f>
        <v/>
      </c>
      <c r="E260" s="282" t="str">
        <f>IF(D260="nt",IFERROR(SMALL('1st Run'!I:I,L260),""),IF(D260&gt;3000,"",IFERROR(SMALL('1st Run'!I:I,L260),"")))</f>
        <v/>
      </c>
      <c r="F260" s="283" t="str">
        <f t="shared" si="2"/>
        <v/>
      </c>
      <c r="G260" s="277"/>
      <c r="H260" s="159" t="str">
        <f>IFERROR(VLOOKUP(D260,'1st Run'!$S$36:$U$58,3,FALSE),"")</f>
        <v/>
      </c>
      <c r="K260" s="285"/>
    </row>
    <row r="261" spans="1:11" ht="15.75" customHeight="1">
      <c r="A261" s="279" t="str">
        <f t="array" ref="A261">IFERROR(IF(D261="","",INDEX('1st Run'!A:I,MATCH('Youth Results'!$E261,'1st Run'!I:I,0),1)),"")</f>
        <v/>
      </c>
      <c r="B261" s="280" t="str">
        <f t="array" ref="B261">IFERROR(IF(D261="","",INDEX('1st Run'!A:I,MATCH('Youth Results'!$E261,'1st Run'!I:I,0),2)),"")</f>
        <v/>
      </c>
      <c r="C261" s="280" t="str">
        <f t="array" ref="C261">IFERROR(IF(D261="","",INDEX('1st Run'!A:I,MATCH('Youth Results'!$E261,'1st Run'!I:I,0),3)),"")</f>
        <v/>
      </c>
      <c r="D261" s="281" t="str">
        <f>IFERROR(IF(AND(SMALL('1st Run'!I:I,L261)&gt;1000,SMALL('1st Run'!I:I,L261)&lt;3000),"nt",IF(SMALL('1st Run'!I:I,L261)&gt;3000,"",SMALL('1st Run'!I:I,L261))),"")</f>
        <v/>
      </c>
      <c r="E261" s="282" t="str">
        <f>IF(D261="nt",IFERROR(SMALL('1st Run'!I:I,L261),""),IF(D261&gt;3000,"",IFERROR(SMALL('1st Run'!I:I,L261),"")))</f>
        <v/>
      </c>
      <c r="F261" s="283" t="str">
        <f t="shared" si="2"/>
        <v/>
      </c>
      <c r="G261" s="277"/>
      <c r="H261" s="159" t="str">
        <f>IFERROR(VLOOKUP(D261,'1st Run'!$S$36:$U$58,3,FALSE),"")</f>
        <v/>
      </c>
      <c r="K261" s="285"/>
    </row>
    <row r="262" spans="1:11" ht="15.75" customHeight="1">
      <c r="A262" s="279" t="str">
        <f t="array" ref="A262">IFERROR(IF(D262="","",INDEX('1st Run'!A:I,MATCH('Youth Results'!$E262,'1st Run'!I:I,0),1)),"")</f>
        <v/>
      </c>
      <c r="B262" s="280" t="str">
        <f t="array" ref="B262">IFERROR(IF(D262="","",INDEX('1st Run'!A:I,MATCH('Youth Results'!$E262,'1st Run'!I:I,0),2)),"")</f>
        <v/>
      </c>
      <c r="C262" s="280" t="str">
        <f t="array" ref="C262">IFERROR(IF(D262="","",INDEX('1st Run'!A:I,MATCH('Youth Results'!$E262,'1st Run'!I:I,0),3)),"")</f>
        <v/>
      </c>
      <c r="D262" s="281" t="str">
        <f>IFERROR(IF(AND(SMALL('1st Run'!I:I,L262)&gt;1000,SMALL('1st Run'!I:I,L262)&lt;3000),"nt",IF(SMALL('1st Run'!I:I,L262)&gt;3000,"",SMALL('1st Run'!I:I,L262))),"")</f>
        <v/>
      </c>
      <c r="E262" s="282" t="str">
        <f>IF(D262="nt",IFERROR(SMALL('1st Run'!I:I,L262),""),IF(D262&gt;3000,"",IFERROR(SMALL('1st Run'!I:I,L262),"")))</f>
        <v/>
      </c>
      <c r="F262" s="283" t="str">
        <f t="shared" si="2"/>
        <v/>
      </c>
      <c r="G262" s="277"/>
      <c r="H262" s="159" t="str">
        <f>IFERROR(VLOOKUP(D262,'1st Run'!$S$36:$U$58,3,FALSE),"")</f>
        <v/>
      </c>
      <c r="K262" s="285"/>
    </row>
    <row r="263" spans="1:11" ht="15.75" customHeight="1">
      <c r="A263" s="279" t="str">
        <f t="array" ref="A263">IFERROR(IF(D263="","",INDEX('1st Run'!A:I,MATCH('Youth Results'!$E263,'1st Run'!I:I,0),1)),"")</f>
        <v/>
      </c>
      <c r="B263" s="280" t="str">
        <f t="array" ref="B263">IFERROR(IF(D263="","",INDEX('1st Run'!A:I,MATCH('Youth Results'!$E263,'1st Run'!I:I,0),2)),"")</f>
        <v/>
      </c>
      <c r="C263" s="280" t="str">
        <f t="array" ref="C263">IFERROR(IF(D263="","",INDEX('1st Run'!A:I,MATCH('Youth Results'!$E263,'1st Run'!I:I,0),3)),"")</f>
        <v/>
      </c>
      <c r="D263" s="281" t="str">
        <f>IFERROR(IF(AND(SMALL('1st Run'!I:I,L263)&gt;1000,SMALL('1st Run'!I:I,L263)&lt;3000),"nt",IF(SMALL('1st Run'!I:I,L263)&gt;3000,"",SMALL('1st Run'!I:I,L263))),"")</f>
        <v/>
      </c>
      <c r="E263" s="282" t="str">
        <f>IF(D263="nt",IFERROR(SMALL('1st Run'!I:I,L263),""),IF(D263&gt;3000,"",IFERROR(SMALL('1st Run'!I:I,L263),"")))</f>
        <v/>
      </c>
      <c r="F263" s="283" t="str">
        <f t="shared" si="2"/>
        <v/>
      </c>
      <c r="G263" s="277"/>
      <c r="H263" s="159" t="str">
        <f>IFERROR(VLOOKUP(D263,'1st Run'!$S$36:$U$58,3,FALSE),"")</f>
        <v/>
      </c>
      <c r="K263" s="285"/>
    </row>
    <row r="264" spans="1:11" ht="15.75" customHeight="1">
      <c r="A264" s="279" t="str">
        <f t="array" ref="A264">IFERROR(IF(D264="","",INDEX('1st Run'!A:I,MATCH('Youth Results'!$E264,'1st Run'!I:I,0),1)),"")</f>
        <v/>
      </c>
      <c r="B264" s="280" t="str">
        <f t="array" ref="B264">IFERROR(IF(D264="","",INDEX('1st Run'!A:I,MATCH('Youth Results'!$E264,'1st Run'!I:I,0),2)),"")</f>
        <v/>
      </c>
      <c r="C264" s="280" t="str">
        <f t="array" ref="C264">IFERROR(IF(D264="","",INDEX('1st Run'!A:I,MATCH('Youth Results'!$E264,'1st Run'!I:I,0),3)),"")</f>
        <v/>
      </c>
      <c r="D264" s="281" t="str">
        <f>IFERROR(IF(AND(SMALL('1st Run'!I:I,L264)&gt;1000,SMALL('1st Run'!I:I,L264)&lt;3000),"nt",IF(SMALL('1st Run'!I:I,L264)&gt;3000,"",SMALL('1st Run'!I:I,L264))),"")</f>
        <v/>
      </c>
      <c r="E264" s="282" t="str">
        <f>IF(D264="nt",IFERROR(SMALL('1st Run'!I:I,L264),""),IF(D264&gt;3000,"",IFERROR(SMALL('1st Run'!I:I,L264),"")))</f>
        <v/>
      </c>
      <c r="F264" s="283" t="str">
        <f t="shared" si="2"/>
        <v/>
      </c>
      <c r="G264" s="277"/>
      <c r="H264" s="159" t="str">
        <f>IFERROR(VLOOKUP(D264,'1st Run'!$S$36:$U$58,3,FALSE),"")</f>
        <v/>
      </c>
      <c r="K264" s="285"/>
    </row>
    <row r="265" spans="1:11" ht="15.75" customHeight="1">
      <c r="A265" s="279" t="str">
        <f t="array" ref="A265">IFERROR(IF(D265="","",INDEX('1st Run'!A:I,MATCH('Youth Results'!$E265,'1st Run'!I:I,0),1)),"")</f>
        <v/>
      </c>
      <c r="B265" s="280" t="str">
        <f t="array" ref="B265">IFERROR(IF(D265="","",INDEX('1st Run'!A:I,MATCH('Youth Results'!$E265,'1st Run'!I:I,0),2)),"")</f>
        <v/>
      </c>
      <c r="C265" s="280" t="str">
        <f t="array" ref="C265">IFERROR(IF(D265="","",INDEX('1st Run'!A:I,MATCH('Youth Results'!$E265,'1st Run'!I:I,0),3)),"")</f>
        <v/>
      </c>
      <c r="D265" s="281" t="str">
        <f>IFERROR(IF(AND(SMALL('1st Run'!I:I,L265)&gt;1000,SMALL('1st Run'!I:I,L265)&lt;3000),"nt",IF(SMALL('1st Run'!I:I,L265)&gt;3000,"",SMALL('1st Run'!I:I,L265))),"")</f>
        <v/>
      </c>
      <c r="E265" s="282" t="str">
        <f>IF(D265="nt",IFERROR(SMALL('1st Run'!I:I,L265),""),IF(D265&gt;3000,"",IFERROR(SMALL('1st Run'!I:I,L265),"")))</f>
        <v/>
      </c>
      <c r="F265" s="283" t="str">
        <f t="shared" si="2"/>
        <v/>
      </c>
      <c r="G265" s="277"/>
      <c r="H265" s="159" t="str">
        <f>IFERROR(VLOOKUP(D265,'1st Run'!$S$36:$U$58,3,FALSE),"")</f>
        <v/>
      </c>
      <c r="K265" s="285"/>
    </row>
    <row r="266" spans="1:11" ht="15.75" customHeight="1">
      <c r="A266" s="279" t="str">
        <f t="array" ref="A266">IFERROR(IF(D266="","",INDEX('1st Run'!A:I,MATCH('Youth Results'!$E266,'1st Run'!I:I,0),1)),"")</f>
        <v/>
      </c>
      <c r="B266" s="280" t="str">
        <f t="array" ref="B266">IFERROR(IF(D266="","",INDEX('1st Run'!A:I,MATCH('Youth Results'!$E266,'1st Run'!I:I,0),2)),"")</f>
        <v/>
      </c>
      <c r="C266" s="280" t="str">
        <f t="array" ref="C266">IFERROR(IF(D266="","",INDEX('1st Run'!A:I,MATCH('Youth Results'!$E266,'1st Run'!I:I,0),3)),"")</f>
        <v/>
      </c>
      <c r="D266" s="281" t="str">
        <f>IFERROR(IF(AND(SMALL('1st Run'!I:I,L266)&gt;1000,SMALL('1st Run'!I:I,L266)&lt;3000),"nt",IF(SMALL('1st Run'!I:I,L266)&gt;3000,"",SMALL('1st Run'!I:I,L266))),"")</f>
        <v/>
      </c>
      <c r="E266" s="287"/>
      <c r="F266" s="283" t="str">
        <f t="shared" si="2"/>
        <v/>
      </c>
      <c r="G266" s="277"/>
      <c r="H266" s="159" t="str">
        <f>IFERROR(VLOOKUP(D266,'1st Run'!$S$36:$U$58,3,FALSE),"")</f>
        <v/>
      </c>
      <c r="K266" s="285"/>
    </row>
    <row r="267" spans="1:11" ht="15.75" customHeight="1">
      <c r="A267" s="279" t="str">
        <f t="array" ref="A267">IFERROR(IF(D267="","",INDEX('1st Run'!A:I,MATCH('Youth Results'!$E267,'1st Run'!I:I,0),1)),"")</f>
        <v/>
      </c>
      <c r="B267" s="280" t="str">
        <f t="array" ref="B267">IFERROR(IF(D267="","",INDEX('1st Run'!A:I,MATCH('Youth Results'!$E267,'1st Run'!I:I,0),2)),"")</f>
        <v/>
      </c>
      <c r="C267" s="280" t="str">
        <f t="array" ref="C267">IFERROR(IF(D267="","",INDEX('1st Run'!A:I,MATCH('Youth Results'!$E267,'1st Run'!I:I,0),3)),"")</f>
        <v/>
      </c>
      <c r="D267" s="281" t="str">
        <f>IFERROR(IF(AND(SMALL('1st Run'!I:I,L267)&gt;1000,SMALL('1st Run'!I:I,L267)&lt;3000),"nt",IF(SMALL('1st Run'!I:I,L267)&gt;3000,"",SMALL('1st Run'!I:I,L267))),"")</f>
        <v/>
      </c>
      <c r="E267" s="287"/>
      <c r="F267" s="283" t="str">
        <f t="shared" si="2"/>
        <v/>
      </c>
      <c r="G267" s="277"/>
      <c r="H267" s="159" t="str">
        <f>IFERROR(VLOOKUP(D267,'1st Run'!$S$36:$U$58,3,FALSE),"")</f>
        <v/>
      </c>
      <c r="K267" s="285"/>
    </row>
    <row r="268" spans="1:11" ht="15.75" customHeight="1">
      <c r="A268" s="279" t="str">
        <f t="array" ref="A268">IFERROR(IF(D268="","",INDEX('1st Run'!A:I,MATCH('Youth Results'!$E268,'1st Run'!I:I,0),1)),"")</f>
        <v/>
      </c>
      <c r="B268" s="280" t="str">
        <f t="array" ref="B268">IFERROR(IF(D268="","",INDEX('1st Run'!A:I,MATCH('Youth Results'!$E268,'1st Run'!I:I,0),2)),"")</f>
        <v/>
      </c>
      <c r="C268" s="280" t="str">
        <f t="array" ref="C268">IFERROR(IF(D268="","",INDEX('1st Run'!A:I,MATCH('Youth Results'!$E268,'1st Run'!I:I,0),3)),"")</f>
        <v/>
      </c>
      <c r="D268" s="281" t="str">
        <f>IFERROR(IF(AND(SMALL('1st Run'!I:I,L268)&gt;1000,SMALL('1st Run'!I:I,L268)&lt;3000),"nt",IF(SMALL('1st Run'!I:I,L268)&gt;3000,"",SMALL('1st Run'!I:I,L268))),"")</f>
        <v/>
      </c>
      <c r="E268" s="287"/>
      <c r="F268" s="283" t="str">
        <f t="shared" si="2"/>
        <v/>
      </c>
      <c r="G268" s="277"/>
      <c r="H268" s="159" t="str">
        <f>IFERROR(VLOOKUP(D268,'1st Run'!$S$36:$U$58,3,FALSE),"")</f>
        <v/>
      </c>
      <c r="K268" s="285"/>
    </row>
    <row r="269" spans="1:11" ht="15.75" customHeight="1">
      <c r="A269" s="279" t="str">
        <f t="array" ref="A269">IFERROR(IF(D269="","",INDEX('1st Run'!A:I,MATCH('Youth Results'!$E269,'1st Run'!I:I,0),1)),"")</f>
        <v/>
      </c>
      <c r="B269" s="280" t="str">
        <f t="array" ref="B269">IFERROR(IF(D269="","",INDEX('1st Run'!A:I,MATCH('Youth Results'!$E269,'1st Run'!I:I,0),2)),"")</f>
        <v/>
      </c>
      <c r="C269" s="280" t="str">
        <f t="array" ref="C269">IFERROR(IF(D269="","",INDEX('1st Run'!A:I,MATCH('Youth Results'!$E269,'1st Run'!I:I,0),3)),"")</f>
        <v/>
      </c>
      <c r="D269" s="281" t="str">
        <f>IFERROR(IF(AND(SMALL('1st Run'!I:I,L269)&gt;1000,SMALL('1st Run'!I:I,L269)&lt;3000),"nt",IF(SMALL('1st Run'!I:I,L269)&gt;3000,"",SMALL('1st Run'!I:I,L269))),"")</f>
        <v/>
      </c>
      <c r="E269" s="287"/>
      <c r="F269" s="283" t="str">
        <f t="shared" si="2"/>
        <v/>
      </c>
      <c r="G269" s="277"/>
      <c r="H269" s="159" t="str">
        <f>IFERROR(VLOOKUP(D269,'1st Run'!$S$36:$U$58,3,FALSE),"")</f>
        <v/>
      </c>
      <c r="K269" s="285"/>
    </row>
    <row r="270" spans="1:11" ht="15.75" customHeight="1">
      <c r="A270" s="279" t="str">
        <f t="array" ref="A270">IFERROR(IF(D270="","",INDEX('1st Run'!A:I,MATCH('Youth Results'!$E270,'1st Run'!I:I,0),1)),"")</f>
        <v/>
      </c>
      <c r="B270" s="280" t="str">
        <f t="array" ref="B270">IFERROR(IF(D270="","",INDEX('1st Run'!A:I,MATCH('Youth Results'!$E270,'1st Run'!I:I,0),2)),"")</f>
        <v/>
      </c>
      <c r="C270" s="280" t="str">
        <f t="array" ref="C270">IFERROR(IF(D270="","",INDEX('1st Run'!A:I,MATCH('Youth Results'!$E270,'1st Run'!I:I,0),3)),"")</f>
        <v/>
      </c>
      <c r="D270" s="281" t="str">
        <f>IFERROR(IF(AND(SMALL('1st Run'!I:I,L270)&gt;1000,SMALL('1st Run'!I:I,L270)&lt;3000),"nt",IF(SMALL('1st Run'!I:I,L270)&gt;3000,"",SMALL('1st Run'!I:I,L270))),"")</f>
        <v/>
      </c>
      <c r="E270" s="287"/>
      <c r="F270" s="283" t="str">
        <f t="shared" si="2"/>
        <v/>
      </c>
      <c r="G270" s="277"/>
      <c r="H270" s="159" t="str">
        <f>IFERROR(VLOOKUP(D270,'1st Run'!$S$36:$U$58,3,FALSE),"")</f>
        <v/>
      </c>
      <c r="K270" s="285"/>
    </row>
    <row r="271" spans="1:11" ht="15.75" customHeight="1">
      <c r="A271" s="279" t="str">
        <f t="array" ref="A271">IFERROR(IF(D271="","",INDEX('1st Run'!A:I,MATCH('Youth Results'!$E271,'1st Run'!I:I,0),1)),"")</f>
        <v/>
      </c>
      <c r="B271" s="280" t="str">
        <f t="array" ref="B271">IFERROR(IF(D271="","",INDEX('1st Run'!A:I,MATCH('Youth Results'!$E271,'1st Run'!I:I,0),2)),"")</f>
        <v/>
      </c>
      <c r="C271" s="280" t="str">
        <f t="array" ref="C271">IFERROR(IF(D271="","",INDEX('1st Run'!A:I,MATCH('Youth Results'!$E271,'1st Run'!I:I,0),3)),"")</f>
        <v/>
      </c>
      <c r="D271" s="281" t="str">
        <f>IFERROR(IF(AND(SMALL('1st Run'!I:I,L271)&gt;1000,SMALL('1st Run'!I:I,L271)&lt;3000),"nt",IF(SMALL('1st Run'!I:I,L271)&gt;3000,"",SMALL('1st Run'!I:I,L271))),"")</f>
        <v/>
      </c>
      <c r="E271" s="287"/>
      <c r="F271" s="283" t="str">
        <f t="shared" si="2"/>
        <v/>
      </c>
      <c r="G271" s="277"/>
      <c r="H271" s="159" t="str">
        <f>IFERROR(VLOOKUP(D271,'1st Run'!$S$36:$U$58,3,FALSE),"")</f>
        <v/>
      </c>
      <c r="K271" s="285"/>
    </row>
    <row r="272" spans="1:11" ht="15.75" customHeight="1">
      <c r="A272" s="279" t="str">
        <f t="array" ref="A272">IFERROR(IF(D272="","",INDEX('1st Run'!A:I,MATCH('Youth Results'!$E272,'1st Run'!I:I,0),1)),"")</f>
        <v/>
      </c>
      <c r="B272" s="280" t="str">
        <f t="array" ref="B272">IFERROR(IF(D272="","",INDEX('1st Run'!A:I,MATCH('Youth Results'!$E272,'1st Run'!I:I,0),2)),"")</f>
        <v/>
      </c>
      <c r="C272" s="280" t="str">
        <f t="array" ref="C272">IFERROR(IF(D272="","",INDEX('1st Run'!A:I,MATCH('Youth Results'!$E272,'1st Run'!I:I,0),3)),"")</f>
        <v/>
      </c>
      <c r="D272" s="281" t="str">
        <f>IFERROR(IF(AND(SMALL('1st Run'!I:I,L272)&gt;1000,SMALL('1st Run'!I:I,L272)&lt;3000),"nt",IF(SMALL('1st Run'!I:I,L272)&gt;3000,"",SMALL('1st Run'!I:I,L272))),"")</f>
        <v/>
      </c>
      <c r="E272" s="287"/>
      <c r="F272" s="283" t="str">
        <f t="shared" si="2"/>
        <v/>
      </c>
      <c r="G272" s="277"/>
      <c r="H272" s="159" t="str">
        <f>IFERROR(VLOOKUP(D272,'1st Run'!$S$36:$U$58,3,FALSE),"")</f>
        <v/>
      </c>
      <c r="K272" s="285"/>
    </row>
    <row r="273" spans="1:11" ht="15.75" customHeight="1">
      <c r="A273" s="279" t="str">
        <f t="array" ref="A273">IFERROR(IF(D273="","",INDEX('1st Run'!A:I,MATCH('Youth Results'!$E273,'1st Run'!I:I,0),1)),"")</f>
        <v/>
      </c>
      <c r="B273" s="280" t="str">
        <f t="array" ref="B273">IFERROR(IF(D273="","",INDEX('1st Run'!A:I,MATCH('Youth Results'!$E273,'1st Run'!I:I,0),2)),"")</f>
        <v/>
      </c>
      <c r="C273" s="280" t="str">
        <f t="array" ref="C273">IFERROR(IF(D273="","",INDEX('1st Run'!A:I,MATCH('Youth Results'!$E273,'1st Run'!I:I,0),3)),"")</f>
        <v/>
      </c>
      <c r="D273" s="281" t="str">
        <f>IFERROR(IF(AND(SMALL('1st Run'!I:I,L273)&gt;1000,SMALL('1st Run'!I:I,L273)&lt;3000),"nt",IF(SMALL('1st Run'!I:I,L273)&gt;3000,"",SMALL('1st Run'!I:I,L273))),"")</f>
        <v/>
      </c>
      <c r="E273" s="287"/>
      <c r="F273" s="283" t="str">
        <f t="shared" si="2"/>
        <v/>
      </c>
      <c r="G273" s="277"/>
      <c r="H273" s="159" t="str">
        <f>IFERROR(VLOOKUP(D273,'1st Run'!$S$36:$U$58,3,FALSE),"")</f>
        <v/>
      </c>
      <c r="K273" s="285"/>
    </row>
    <row r="274" spans="1:11" ht="15.75" customHeight="1">
      <c r="A274" s="279" t="str">
        <f t="array" ref="A274">IFERROR(IF(D274="","",INDEX('1st Run'!A:I,MATCH('Youth Results'!$E274,'1st Run'!I:I,0),1)),"")</f>
        <v/>
      </c>
      <c r="B274" s="280" t="str">
        <f t="array" ref="B274">IFERROR(IF(D274="","",INDEX('1st Run'!A:I,MATCH('Youth Results'!$E274,'1st Run'!I:I,0),2)),"")</f>
        <v/>
      </c>
      <c r="C274" s="280" t="str">
        <f t="array" ref="C274">IFERROR(IF(D274="","",INDEX('1st Run'!A:I,MATCH('Youth Results'!$E274,'1st Run'!I:I,0),3)),"")</f>
        <v/>
      </c>
      <c r="D274" s="281" t="str">
        <f>IFERROR(IF(AND(SMALL('1st Run'!I:I,L274)&gt;1000,SMALL('1st Run'!I:I,L274)&lt;3000),"nt",IF(SMALL('1st Run'!I:I,L274)&gt;3000,"",SMALL('1st Run'!I:I,L274))),"")</f>
        <v/>
      </c>
      <c r="E274" s="287"/>
      <c r="F274" s="283" t="str">
        <f t="shared" si="2"/>
        <v/>
      </c>
      <c r="G274" s="277"/>
      <c r="H274" s="159" t="str">
        <f>IFERROR(VLOOKUP(D274,'1st Run'!$S$36:$U$58,3,FALSE),"")</f>
        <v/>
      </c>
      <c r="K274" s="285"/>
    </row>
    <row r="275" spans="1:11" ht="15.75" customHeight="1">
      <c r="A275" s="279" t="str">
        <f t="array" ref="A275">IFERROR(IF(D275="","",INDEX('1st Run'!A:I,MATCH('Youth Results'!$E275,'1st Run'!I:I,0),1)),"")</f>
        <v/>
      </c>
      <c r="B275" s="280" t="str">
        <f t="array" ref="B275">IFERROR(IF(D275="","",INDEX('1st Run'!A:I,MATCH('Youth Results'!$E275,'1st Run'!I:I,0),2)),"")</f>
        <v/>
      </c>
      <c r="C275" s="280" t="str">
        <f t="array" ref="C275">IFERROR(IF(D275="","",INDEX('1st Run'!A:I,MATCH('Youth Results'!$E275,'1st Run'!I:I,0),3)),"")</f>
        <v/>
      </c>
      <c r="D275" s="281" t="str">
        <f>IFERROR(IF(AND(SMALL('1st Run'!I:I,L275)&gt;1000,SMALL('1st Run'!I:I,L275)&lt;3000),"nt",IF(SMALL('1st Run'!I:I,L275)&gt;3000,"",SMALL('1st Run'!I:I,L275))),"")</f>
        <v/>
      </c>
      <c r="E275" s="287"/>
      <c r="F275" s="283" t="str">
        <f t="shared" si="2"/>
        <v/>
      </c>
      <c r="G275" s="277"/>
      <c r="H275" s="159" t="str">
        <f>IFERROR(VLOOKUP(D275,'1st Run'!$S$36:$U$58,3,FALSE),"")</f>
        <v/>
      </c>
      <c r="K275" s="285"/>
    </row>
    <row r="276" spans="1:11" ht="15.75" customHeight="1">
      <c r="A276" s="279" t="str">
        <f t="array" ref="A276">IFERROR(IF(D276="","",INDEX('1st Run'!A:I,MATCH('Youth Results'!$E276,'1st Run'!I:I,0),1)),"")</f>
        <v/>
      </c>
      <c r="B276" s="280" t="str">
        <f t="array" ref="B276">IFERROR(IF(D276="","",INDEX('1st Run'!A:I,MATCH('Youth Results'!$E276,'1st Run'!I:I,0),2)),"")</f>
        <v/>
      </c>
      <c r="C276" s="280" t="str">
        <f t="array" ref="C276">IFERROR(IF(D276="","",INDEX('1st Run'!A:I,MATCH('Youth Results'!$E276,'1st Run'!I:I,0),3)),"")</f>
        <v/>
      </c>
      <c r="D276" s="281" t="str">
        <f>IFERROR(IF(AND(SMALL('1st Run'!I:I,L276)&gt;1000,SMALL('1st Run'!I:I,L276)&lt;3000),"nt",IF(SMALL('1st Run'!I:I,L276)&gt;3000,"",SMALL('1st Run'!I:I,L276))),"")</f>
        <v/>
      </c>
      <c r="E276" s="287"/>
      <c r="F276" s="283" t="str">
        <f t="shared" si="2"/>
        <v/>
      </c>
      <c r="G276" s="277"/>
      <c r="H276" s="159" t="str">
        <f>IFERROR(VLOOKUP(D276,'1st Run'!$S$36:$U$58,3,FALSE),"")</f>
        <v/>
      </c>
      <c r="K276" s="285"/>
    </row>
    <row r="277" spans="1:11" ht="15.75" customHeight="1">
      <c r="A277" s="279" t="str">
        <f t="array" ref="A277">IFERROR(IF(D277="","",INDEX('1st Run'!A:I,MATCH('Youth Results'!$E277,'1st Run'!I:I,0),1)),"")</f>
        <v/>
      </c>
      <c r="B277" s="280" t="str">
        <f t="array" ref="B277">IFERROR(IF(D277="","",INDEX('1st Run'!A:I,MATCH('Youth Results'!$E277,'1st Run'!I:I,0),2)),"")</f>
        <v/>
      </c>
      <c r="C277" s="280" t="str">
        <f t="array" ref="C277">IFERROR(IF(D277="","",INDEX('1st Run'!A:I,MATCH('Youth Results'!$E277,'1st Run'!I:I,0),3)),"")</f>
        <v/>
      </c>
      <c r="D277" s="281" t="str">
        <f>IFERROR(IF(AND(SMALL('1st Run'!I:I,L277)&gt;1000,SMALL('1st Run'!I:I,L277)&lt;3000),"nt",IF(SMALL('1st Run'!I:I,L277)&gt;3000,"",SMALL('1st Run'!I:I,L277))),"")</f>
        <v/>
      </c>
      <c r="E277" s="287"/>
      <c r="F277" s="283" t="str">
        <f t="shared" si="2"/>
        <v/>
      </c>
      <c r="G277" s="277"/>
      <c r="H277" s="159" t="str">
        <f>IFERROR(VLOOKUP(D277,'1st Run'!$S$36:$U$58,3,FALSE),"")</f>
        <v/>
      </c>
      <c r="K277" s="285"/>
    </row>
    <row r="278" spans="1:11" ht="15.75" customHeight="1">
      <c r="A278" s="279" t="str">
        <f t="array" ref="A278">IFERROR(IF(D278="","",INDEX('1st Run'!A:I,MATCH('Youth Results'!$E278,'1st Run'!I:I,0),1)),"")</f>
        <v/>
      </c>
      <c r="B278" s="280" t="str">
        <f t="array" ref="B278">IFERROR(IF(D278="","",INDEX('1st Run'!A:I,MATCH('Youth Results'!$E278,'1st Run'!I:I,0),2)),"")</f>
        <v/>
      </c>
      <c r="C278" s="280" t="str">
        <f t="array" ref="C278">IFERROR(IF(D278="","",INDEX('1st Run'!A:I,MATCH('Youth Results'!$E278,'1st Run'!I:I,0),3)),"")</f>
        <v/>
      </c>
      <c r="D278" s="281" t="str">
        <f>IFERROR(IF(AND(SMALL('1st Run'!I:I,L278)&gt;1000,SMALL('1st Run'!I:I,L278)&lt;3000),"nt",IF(SMALL('1st Run'!I:I,L278)&gt;3000,"",SMALL('1st Run'!I:I,L278))),"")</f>
        <v/>
      </c>
      <c r="E278" s="287"/>
      <c r="F278" s="283" t="str">
        <f t="shared" si="2"/>
        <v/>
      </c>
      <c r="G278" s="277"/>
      <c r="H278" s="159" t="str">
        <f>IFERROR(VLOOKUP(D278,'1st Run'!$S$36:$U$58,3,FALSE),"")</f>
        <v/>
      </c>
      <c r="K278" s="285"/>
    </row>
    <row r="279" spans="1:11" ht="15.75" customHeight="1">
      <c r="A279" s="279" t="str">
        <f t="array" ref="A279">IFERROR(IF(D279="","",INDEX('1st Run'!A:I,MATCH('Youth Results'!$E279,'1st Run'!I:I,0),1)),"")</f>
        <v/>
      </c>
      <c r="B279" s="280" t="str">
        <f t="array" ref="B279">IFERROR(IF(D279="","",INDEX('1st Run'!A:I,MATCH('Youth Results'!$E279,'1st Run'!I:I,0),2)),"")</f>
        <v/>
      </c>
      <c r="C279" s="280" t="str">
        <f t="array" ref="C279">IFERROR(IF(D279="","",INDEX('1st Run'!A:I,MATCH('Youth Results'!$E279,'1st Run'!I:I,0),3)),"")</f>
        <v/>
      </c>
      <c r="D279" s="281" t="str">
        <f>IFERROR(IF(AND(SMALL('1st Run'!I:I,L279)&gt;1000,SMALL('1st Run'!I:I,L279)&lt;3000),"nt",IF(SMALL('1st Run'!I:I,L279)&gt;3000,"",SMALL('1st Run'!I:I,L279))),"")</f>
        <v/>
      </c>
      <c r="E279" s="287"/>
      <c r="F279" s="283" t="str">
        <f t="shared" si="2"/>
        <v/>
      </c>
      <c r="G279" s="277"/>
      <c r="H279" s="159" t="str">
        <f>IFERROR(VLOOKUP(D279,'1st Run'!$S$36:$U$58,3,FALSE),"")</f>
        <v/>
      </c>
      <c r="K279" s="285"/>
    </row>
    <row r="280" spans="1:11" ht="15.75" customHeight="1">
      <c r="A280" s="279" t="str">
        <f t="array" ref="A280">IFERROR(IF(D280="","",INDEX('1st Run'!A:I,MATCH('Youth Results'!$E280,'1st Run'!I:I,0),1)),"")</f>
        <v/>
      </c>
      <c r="B280" s="280" t="str">
        <f t="array" ref="B280">IFERROR(IF(D280="","",INDEX('1st Run'!A:I,MATCH('Youth Results'!$E280,'1st Run'!I:I,0),2)),"")</f>
        <v/>
      </c>
      <c r="C280" s="280" t="str">
        <f t="array" ref="C280">IFERROR(IF(D280="","",INDEX('1st Run'!A:I,MATCH('Youth Results'!$E280,'1st Run'!I:I,0),3)),"")</f>
        <v/>
      </c>
      <c r="D280" s="281" t="str">
        <f>IFERROR(IF(AND(SMALL('1st Run'!I:I,L280)&gt;1000,SMALL('1st Run'!I:I,L280)&lt;3000),"nt",IF(SMALL('1st Run'!I:I,L280)&gt;3000,"",SMALL('1st Run'!I:I,L280))),"")</f>
        <v/>
      </c>
      <c r="E280" s="287"/>
      <c r="F280" s="283" t="str">
        <f t="shared" si="2"/>
        <v/>
      </c>
      <c r="G280" s="277"/>
      <c r="H280" s="159" t="str">
        <f>IFERROR(VLOOKUP(D280,'1st Run'!$S$36:$U$58,3,FALSE),"")</f>
        <v/>
      </c>
      <c r="K280" s="285"/>
    </row>
    <row r="281" spans="1:11" ht="15.75" customHeight="1">
      <c r="A281" s="279" t="str">
        <f t="array" ref="A281">IFERROR(IF(D281="","",INDEX('1st Run'!A:I,MATCH('Youth Results'!$E281,'1st Run'!I:I,0),1)),"")</f>
        <v/>
      </c>
      <c r="B281" s="280" t="str">
        <f t="array" ref="B281">IFERROR(IF(D281="","",INDEX('1st Run'!A:I,MATCH('Youth Results'!$E281,'1st Run'!I:I,0),2)),"")</f>
        <v/>
      </c>
      <c r="C281" s="280" t="str">
        <f t="array" ref="C281">IFERROR(IF(D281="","",INDEX('1st Run'!A:I,MATCH('Youth Results'!$E281,'1st Run'!I:I,0),3)),"")</f>
        <v/>
      </c>
      <c r="D281" s="281" t="str">
        <f>IFERROR(IF(AND(SMALL('1st Run'!I:I,L281)&gt;1000,SMALL('1st Run'!I:I,L281)&lt;3000),"nt",IF(SMALL('1st Run'!I:I,L281)&gt;3000,"",SMALL('1st Run'!I:I,L281))),"")</f>
        <v/>
      </c>
      <c r="E281" s="287"/>
      <c r="F281" s="283" t="str">
        <f t="shared" si="2"/>
        <v/>
      </c>
      <c r="G281" s="277"/>
      <c r="H281" s="159" t="str">
        <f>IFERROR(VLOOKUP(D281,'1st Run'!$S$36:$U$58,3,FALSE),"")</f>
        <v/>
      </c>
      <c r="K281" s="285"/>
    </row>
    <row r="282" spans="1:11" ht="15.75" customHeight="1">
      <c r="A282" s="279" t="str">
        <f t="array" ref="A282">IFERROR(IF(D282="","",INDEX('1st Run'!A:I,MATCH('Youth Results'!$E282,'1st Run'!I:I,0),1)),"")</f>
        <v/>
      </c>
      <c r="B282" s="280" t="str">
        <f t="array" ref="B282">IFERROR(IF(D282="","",INDEX('1st Run'!A:I,MATCH('Youth Results'!$E282,'1st Run'!I:I,0),2)),"")</f>
        <v/>
      </c>
      <c r="C282" s="280" t="str">
        <f t="array" ref="C282">IFERROR(IF(D282="","",INDEX('1st Run'!A:I,MATCH('Youth Results'!$E282,'1st Run'!I:I,0),3)),"")</f>
        <v/>
      </c>
      <c r="D282" s="281" t="str">
        <f>IFERROR(IF(AND(SMALL('1st Run'!I:I,L282)&gt;1000,SMALL('1st Run'!I:I,L282)&lt;3000),"nt",IF(SMALL('1st Run'!I:I,L282)&gt;3000,"",SMALL('1st Run'!I:I,L282))),"")</f>
        <v/>
      </c>
      <c r="E282" s="287"/>
      <c r="F282" s="283" t="str">
        <f t="shared" si="2"/>
        <v/>
      </c>
      <c r="G282" s="277"/>
      <c r="H282" s="159" t="str">
        <f>IFERROR(VLOOKUP(D282,'1st Run'!$S$36:$U$58,3,FALSE),"")</f>
        <v/>
      </c>
      <c r="K282" s="285"/>
    </row>
    <row r="283" spans="1:11" ht="15.75" customHeight="1">
      <c r="A283" s="279" t="str">
        <f t="array" ref="A283">IFERROR(IF(D283="","",INDEX('1st Run'!A:I,MATCH('Youth Results'!$E283,'1st Run'!I:I,0),1)),"")</f>
        <v/>
      </c>
      <c r="B283" s="280" t="str">
        <f t="array" ref="B283">IFERROR(IF(D283="","",INDEX('1st Run'!A:I,MATCH('Youth Results'!$E283,'1st Run'!I:I,0),2)),"")</f>
        <v/>
      </c>
      <c r="C283" s="280" t="str">
        <f t="array" ref="C283">IFERROR(IF(D283="","",INDEX('1st Run'!A:I,MATCH('Youth Results'!$E283,'1st Run'!I:I,0),3)),"")</f>
        <v/>
      </c>
      <c r="D283" s="281" t="str">
        <f>IFERROR(IF(AND(SMALL('1st Run'!I:I,L283)&gt;1000,SMALL('1st Run'!I:I,L283)&lt;3000),"nt",IF(SMALL('1st Run'!I:I,L283)&gt;3000,"",SMALL('1st Run'!I:I,L283))),"")</f>
        <v/>
      </c>
      <c r="E283" s="287"/>
      <c r="F283" s="283" t="str">
        <f t="shared" si="2"/>
        <v/>
      </c>
      <c r="G283" s="277"/>
      <c r="H283" s="159" t="str">
        <f>IFERROR(VLOOKUP(D283,'1st Run'!$S$36:$U$58,3,FALSE),"")</f>
        <v/>
      </c>
      <c r="K283" s="285"/>
    </row>
    <row r="284" spans="1:11" ht="15.75" customHeight="1">
      <c r="A284" s="279" t="str">
        <f t="array" ref="A284">IFERROR(IF(D284="","",INDEX('1st Run'!A:I,MATCH('Youth Results'!$E284,'1st Run'!I:I,0),1)),"")</f>
        <v/>
      </c>
      <c r="B284" s="280" t="str">
        <f t="array" ref="B284">IFERROR(IF(D284="","",INDEX('1st Run'!A:I,MATCH('Youth Results'!$E284,'1st Run'!I:I,0),2)),"")</f>
        <v/>
      </c>
      <c r="C284" s="280" t="str">
        <f t="array" ref="C284">IFERROR(IF(D284="","",INDEX('1st Run'!A:I,MATCH('Youth Results'!$E284,'1st Run'!I:I,0),3)),"")</f>
        <v/>
      </c>
      <c r="D284" s="281" t="str">
        <f>IFERROR(IF(AND(SMALL('1st Run'!I:I,L284)&gt;1000,SMALL('1st Run'!I:I,L284)&lt;3000),"nt",IF(SMALL('1st Run'!I:I,L284)&gt;3000,"",SMALL('1st Run'!I:I,L284))),"")</f>
        <v/>
      </c>
      <c r="E284" s="287"/>
      <c r="F284" s="283" t="str">
        <f t="shared" si="2"/>
        <v/>
      </c>
      <c r="G284" s="277"/>
      <c r="H284" s="159" t="str">
        <f>IFERROR(VLOOKUP(D284,'1st Run'!$S$36:$U$58,3,FALSE),"")</f>
        <v/>
      </c>
      <c r="K284" s="285"/>
    </row>
    <row r="285" spans="1:11" ht="15.75" customHeight="1">
      <c r="A285" s="279" t="str">
        <f t="array" ref="A285">IFERROR(IF(D285="","",INDEX('1st Run'!A:I,MATCH('Youth Results'!$E285,'1st Run'!I:I,0),1)),"")</f>
        <v/>
      </c>
      <c r="B285" s="280" t="str">
        <f t="array" ref="B285">IFERROR(IF(D285="","",INDEX('1st Run'!A:I,MATCH('Youth Results'!$E285,'1st Run'!I:I,0),2)),"")</f>
        <v/>
      </c>
      <c r="C285" s="280" t="str">
        <f t="array" ref="C285">IFERROR(IF(D285="","",INDEX('1st Run'!A:I,MATCH('Youth Results'!$E285,'1st Run'!I:I,0),3)),"")</f>
        <v/>
      </c>
      <c r="D285" s="281" t="str">
        <f>IFERROR(IF(AND(SMALL('1st Run'!I:I,L285)&gt;1000,SMALL('1st Run'!I:I,L285)&lt;3000),"nt",IF(SMALL('1st Run'!I:I,L285)&gt;3000,"",SMALL('1st Run'!I:I,L285))),"")</f>
        <v/>
      </c>
      <c r="E285" s="287"/>
      <c r="F285" s="283" t="str">
        <f t="shared" si="2"/>
        <v/>
      </c>
      <c r="G285" s="277"/>
      <c r="H285" s="159" t="str">
        <f>IFERROR(VLOOKUP(D285,'1st Run'!$S$36:$U$58,3,FALSE),"")</f>
        <v/>
      </c>
      <c r="K285" s="285"/>
    </row>
    <row r="286" spans="1:11" ht="15.75" customHeight="1">
      <c r="A286" s="279" t="str">
        <f t="array" ref="A286">IFERROR(IF(D286="","",INDEX('1st Run'!A:I,MATCH('Youth Results'!$E286,'1st Run'!I:I,0),1)),"")</f>
        <v/>
      </c>
      <c r="B286" s="280" t="str">
        <f t="array" ref="B286">IFERROR(IF(D286="","",INDEX('1st Run'!A:I,MATCH('Youth Results'!$E286,'1st Run'!I:I,0),2)),"")</f>
        <v/>
      </c>
      <c r="C286" s="280" t="str">
        <f t="array" ref="C286">IFERROR(IF(D286="","",INDEX('1st Run'!A:I,MATCH('Youth Results'!$E286,'1st Run'!I:I,0),3)),"")</f>
        <v/>
      </c>
      <c r="D286" s="281" t="str">
        <f>IFERROR(IF(AND(SMALL('1st Run'!I:I,L286)&gt;1000,SMALL('1st Run'!I:I,L286)&lt;3000),"nt",IF(SMALL('1st Run'!I:I,L286)&gt;3000,"",SMALL('1st Run'!I:I,L286))),"")</f>
        <v/>
      </c>
      <c r="E286" s="287"/>
      <c r="F286" s="283" t="str">
        <f t="shared" si="2"/>
        <v/>
      </c>
      <c r="G286" s="277"/>
      <c r="H286" s="159" t="str">
        <f>IFERROR(VLOOKUP(D286,'1st Run'!$S$36:$U$58,3,FALSE),"")</f>
        <v/>
      </c>
      <c r="K286" s="285"/>
    </row>
    <row r="287" spans="1:11" ht="15.75" customHeight="1">
      <c r="A287" s="279"/>
      <c r="B287" s="288"/>
      <c r="C287" s="288"/>
      <c r="D287" s="281" t="str">
        <f>IFERROR(IF(AND(SMALL('1st Run'!I:I,L287)&gt;1000,SMALL('1st Run'!I:I,L287)&lt;3000),"nt",IF(SMALL('1st Run'!I:I,L287)&gt;3000,"",SMALL('1st Run'!I:I,L287))),"")</f>
        <v/>
      </c>
      <c r="E287" s="287"/>
      <c r="F287" s="283" t="str">
        <f t="shared" si="2"/>
        <v/>
      </c>
      <c r="G287" s="277"/>
      <c r="H287" s="159" t="str">
        <f>IFERROR(VLOOKUP(D287,'1st Run'!$S$36:$U$58,3,FALSE),"")</f>
        <v/>
      </c>
      <c r="K287" s="285"/>
    </row>
    <row r="288" spans="1:11" ht="15.75" customHeight="1">
      <c r="A288" s="279"/>
      <c r="B288" s="288"/>
      <c r="C288" s="288"/>
      <c r="D288" s="281" t="str">
        <f>IFERROR(IF(AND(SMALL('1st Run'!I:I,L288)&gt;1000,SMALL('1st Run'!I:I,L288)&lt;3000),"nt",IF(SMALL('1st Run'!I:I,L288)&gt;3000,"",SMALL('1st Run'!I:I,L288))),"")</f>
        <v/>
      </c>
      <c r="E288" s="287"/>
      <c r="F288" s="283" t="str">
        <f t="shared" si="2"/>
        <v/>
      </c>
      <c r="G288" s="277"/>
      <c r="H288" s="159" t="str">
        <f>IFERROR(VLOOKUP(D288,'1st Run'!$S$36:$U$58,3,FALSE),"")</f>
        <v/>
      </c>
      <c r="K288" s="285"/>
    </row>
    <row r="289" spans="1:11" ht="15.75" customHeight="1">
      <c r="A289" s="279"/>
      <c r="B289" s="288"/>
      <c r="C289" s="288"/>
      <c r="D289" s="281"/>
      <c r="E289" s="287"/>
      <c r="F289" s="283" t="str">
        <f t="shared" si="2"/>
        <v/>
      </c>
      <c r="G289" s="277"/>
      <c r="H289" s="159" t="str">
        <f>IFERROR(VLOOKUP(D289,'1st Run'!$S$36:$U$58,3,FALSE),"")</f>
        <v/>
      </c>
      <c r="K289" s="285"/>
    </row>
    <row r="290" spans="1:11" ht="15.75" customHeight="1">
      <c r="A290" s="279"/>
      <c r="B290" s="288"/>
      <c r="C290" s="288"/>
      <c r="D290" s="281"/>
      <c r="E290" s="287"/>
      <c r="F290" s="283" t="str">
        <f t="shared" si="2"/>
        <v/>
      </c>
      <c r="G290" s="277"/>
      <c r="H290" s="159" t="str">
        <f>IFERROR(VLOOKUP(D290,'1st Run'!$S$36:$U$58,3,FALSE),"")</f>
        <v/>
      </c>
      <c r="K290" s="285"/>
    </row>
    <row r="291" spans="1:11" ht="15.75" customHeight="1">
      <c r="A291" s="279"/>
      <c r="B291" s="288"/>
      <c r="C291" s="288"/>
      <c r="D291" s="281"/>
      <c r="E291" s="287"/>
      <c r="F291" s="283" t="str">
        <f t="shared" si="2"/>
        <v/>
      </c>
      <c r="G291" s="277"/>
      <c r="H291" s="159" t="str">
        <f>IFERROR(VLOOKUP(D291,'1st Run'!$S$36:$U$58,3,FALSE),"")</f>
        <v/>
      </c>
      <c r="K291" s="285"/>
    </row>
    <row r="292" spans="1:11" ht="15.75" customHeight="1">
      <c r="A292" s="279"/>
      <c r="B292" s="288"/>
      <c r="C292" s="288"/>
      <c r="D292" s="281"/>
      <c r="E292" s="287"/>
      <c r="F292" s="283" t="str">
        <f t="shared" si="2"/>
        <v/>
      </c>
      <c r="G292" s="277"/>
      <c r="H292" s="159" t="str">
        <f>IFERROR(VLOOKUP(D292,'1st Run'!$S$36:$U$58,3,FALSE),"")</f>
        <v/>
      </c>
      <c r="K292" s="285"/>
    </row>
    <row r="293" spans="1:11" ht="15.75" customHeight="1">
      <c r="A293" s="279"/>
      <c r="B293" s="288"/>
      <c r="C293" s="288"/>
      <c r="D293" s="281"/>
      <c r="E293" s="287"/>
      <c r="F293" s="283" t="str">
        <f t="shared" si="2"/>
        <v/>
      </c>
      <c r="G293" s="277"/>
      <c r="H293" s="159" t="str">
        <f>IFERROR(VLOOKUP(D293,'1st Run'!$S$36:$U$58,3,FALSE),"")</f>
        <v/>
      </c>
      <c r="K293" s="285"/>
    </row>
    <row r="294" spans="1:11" ht="15.75" customHeight="1">
      <c r="A294" s="279"/>
      <c r="B294" s="288"/>
      <c r="C294" s="288"/>
      <c r="D294" s="281"/>
      <c r="E294" s="287"/>
      <c r="F294" s="283" t="str">
        <f t="shared" si="2"/>
        <v/>
      </c>
      <c r="G294" s="277"/>
      <c r="H294" s="159" t="str">
        <f>IFERROR(VLOOKUP(D294,'1st Run'!$S$36:$U$58,3,FALSE),"")</f>
        <v/>
      </c>
      <c r="K294" s="285"/>
    </row>
    <row r="295" spans="1:11" ht="15.75" customHeight="1">
      <c r="A295" s="279"/>
      <c r="B295" s="288"/>
      <c r="C295" s="288"/>
      <c r="D295" s="281"/>
      <c r="E295" s="287"/>
      <c r="F295" s="283" t="str">
        <f t="shared" si="2"/>
        <v/>
      </c>
      <c r="G295" s="277"/>
      <c r="H295" s="159" t="str">
        <f>IFERROR(VLOOKUP(D295,'1st Run'!$S$36:$U$58,3,FALSE),"")</f>
        <v/>
      </c>
      <c r="K295" s="285"/>
    </row>
    <row r="296" spans="1:11" ht="15.75" customHeight="1">
      <c r="A296" s="279"/>
      <c r="B296" s="288"/>
      <c r="C296" s="288"/>
      <c r="D296" s="281"/>
      <c r="E296" s="287"/>
      <c r="F296" s="283" t="str">
        <f t="shared" si="2"/>
        <v/>
      </c>
      <c r="G296" s="277"/>
      <c r="H296" s="159" t="str">
        <f>IFERROR(VLOOKUP(D296,'1st Run'!$S$36:$U$58,3,FALSE),"")</f>
        <v/>
      </c>
      <c r="K296" s="285"/>
    </row>
    <row r="297" spans="1:11" ht="15.75" customHeight="1">
      <c r="A297" s="279"/>
      <c r="B297" s="288"/>
      <c r="C297" s="288"/>
      <c r="D297" s="281"/>
      <c r="E297" s="287"/>
      <c r="F297" s="283" t="str">
        <f t="shared" si="2"/>
        <v/>
      </c>
      <c r="G297" s="277"/>
      <c r="H297" s="159" t="str">
        <f>IFERROR(VLOOKUP(D297,'1st Run'!$S$36:$U$58,3,FALSE),"")</f>
        <v/>
      </c>
      <c r="K297" s="285"/>
    </row>
    <row r="298" spans="1:11" ht="15.75" customHeight="1">
      <c r="A298" s="279"/>
      <c r="B298" s="288"/>
      <c r="C298" s="288"/>
      <c r="D298" s="281"/>
      <c r="E298" s="287"/>
      <c r="F298" s="283" t="str">
        <f t="shared" si="2"/>
        <v/>
      </c>
      <c r="G298" s="277"/>
      <c r="H298" s="159" t="str">
        <f>IFERROR(VLOOKUP(D298,'1st Run'!$S$36:$U$58,3,FALSE),"")</f>
        <v/>
      </c>
      <c r="K298" s="285"/>
    </row>
    <row r="299" spans="1:11" ht="15.75" customHeight="1">
      <c r="A299" s="279"/>
      <c r="B299" s="288"/>
      <c r="C299" s="288"/>
      <c r="D299" s="281"/>
      <c r="E299" s="287"/>
      <c r="F299" s="283" t="str">
        <f t="shared" si="2"/>
        <v/>
      </c>
      <c r="G299" s="277"/>
      <c r="H299" s="159" t="str">
        <f>IFERROR(VLOOKUP(D299,'1st Run'!$S$36:$U$58,3,FALSE),"")</f>
        <v/>
      </c>
      <c r="K299" s="285"/>
    </row>
    <row r="300" spans="1:11" ht="15.75" customHeight="1">
      <c r="A300" s="279"/>
      <c r="B300" s="288"/>
      <c r="C300" s="288"/>
      <c r="D300" s="281"/>
      <c r="E300" s="287"/>
      <c r="F300" s="283" t="str">
        <f t="shared" si="2"/>
        <v/>
      </c>
      <c r="G300" s="277"/>
      <c r="H300" s="159" t="str">
        <f>IFERROR(VLOOKUP(D300,'1st Run'!$S$36:$U$58,3,FALSE),"")</f>
        <v/>
      </c>
      <c r="K300" s="285"/>
    </row>
    <row r="301" spans="1:11" ht="15.75" customHeight="1">
      <c r="A301" s="279"/>
      <c r="B301" s="288"/>
      <c r="C301" s="288"/>
      <c r="D301" s="281"/>
      <c r="E301" s="287"/>
      <c r="F301" s="283" t="str">
        <f t="shared" si="2"/>
        <v/>
      </c>
      <c r="G301" s="277"/>
      <c r="H301" s="159" t="str">
        <f>IFERROR(VLOOKUP(D301,'1st Run'!$S$36:$U$58,3,FALSE),"")</f>
        <v/>
      </c>
      <c r="K301" s="285"/>
    </row>
    <row r="302" spans="1:11" ht="15.75" customHeight="1">
      <c r="A302" s="279"/>
      <c r="B302" s="288"/>
      <c r="C302" s="288"/>
      <c r="D302" s="281"/>
      <c r="E302" s="287"/>
      <c r="F302" s="283" t="str">
        <f t="shared" si="2"/>
        <v/>
      </c>
      <c r="G302" s="277"/>
      <c r="H302" s="159" t="str">
        <f>IFERROR(VLOOKUP(D302,'1st Run'!$S$36:$U$58,3,FALSE),"")</f>
        <v/>
      </c>
      <c r="K302" s="285"/>
    </row>
    <row r="303" spans="1:11" ht="15.75" customHeight="1">
      <c r="A303" s="279"/>
      <c r="B303" s="288"/>
      <c r="C303" s="288"/>
      <c r="D303" s="281"/>
      <c r="E303" s="287"/>
      <c r="F303" s="283" t="str">
        <f t="shared" si="2"/>
        <v/>
      </c>
      <c r="G303" s="277"/>
      <c r="H303" s="159" t="str">
        <f>IFERROR(VLOOKUP(D303,'1st Run'!$S$36:$U$58,3,FALSE),"")</f>
        <v/>
      </c>
      <c r="K303" s="285"/>
    </row>
    <row r="304" spans="1:11" ht="15.75" customHeight="1">
      <c r="A304" s="279"/>
      <c r="B304" s="288"/>
      <c r="C304" s="288"/>
      <c r="D304" s="281"/>
      <c r="E304" s="287"/>
      <c r="F304" s="283" t="str">
        <f t="shared" si="2"/>
        <v/>
      </c>
      <c r="G304" s="277"/>
      <c r="H304" s="159" t="str">
        <f>IFERROR(VLOOKUP(D304,'1st Run'!$S$36:$U$58,3,FALSE),"")</f>
        <v/>
      </c>
      <c r="K304" s="285"/>
    </row>
    <row r="305" spans="1:11" ht="15.75" customHeight="1">
      <c r="A305" s="279"/>
      <c r="B305" s="288"/>
      <c r="C305" s="288"/>
      <c r="D305" s="281"/>
      <c r="E305" s="287"/>
      <c r="F305" s="283" t="str">
        <f t="shared" si="2"/>
        <v/>
      </c>
      <c r="G305" s="277"/>
      <c r="H305" s="159" t="str">
        <f>IFERROR(VLOOKUP(D305,'1st Run'!$S$36:$U$58,3,FALSE),"")</f>
        <v/>
      </c>
      <c r="K305" s="285"/>
    </row>
    <row r="306" spans="1:11" ht="15.75" customHeight="1">
      <c r="A306" s="279"/>
      <c r="B306" s="288"/>
      <c r="C306" s="288"/>
      <c r="D306" s="281"/>
      <c r="E306" s="287"/>
      <c r="F306" s="283" t="str">
        <f t="shared" si="2"/>
        <v/>
      </c>
      <c r="G306" s="277"/>
      <c r="H306" s="159" t="str">
        <f>IFERROR(VLOOKUP(D306,'1st Run'!$S$36:$U$58,3,FALSE),"")</f>
        <v/>
      </c>
      <c r="K306" s="285"/>
    </row>
    <row r="307" spans="1:11" ht="15.75" customHeight="1">
      <c r="A307" s="279"/>
      <c r="B307" s="288"/>
      <c r="C307" s="288"/>
      <c r="D307" s="281"/>
      <c r="E307" s="287"/>
      <c r="F307" s="283" t="str">
        <f t="shared" si="2"/>
        <v/>
      </c>
      <c r="G307" s="277"/>
      <c r="H307" s="159" t="str">
        <f>IFERROR(VLOOKUP(D307,'1st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3" t="str">
        <f t="shared" si="2"/>
        <v/>
      </c>
      <c r="G308" s="277"/>
      <c r="H308" s="159" t="str">
        <f>IFERROR(VLOOKUP(D308,'1st Run'!$S$36:$U$58,3,FALSE),"")</f>
        <v/>
      </c>
      <c r="K308" s="285"/>
    </row>
    <row r="309" spans="1:11" ht="15.75" customHeight="1">
      <c r="A309" s="279"/>
      <c r="B309" s="288"/>
      <c r="C309" s="288"/>
      <c r="D309" s="281"/>
      <c r="E309" s="287"/>
      <c r="F309" s="283" t="str">
        <f t="shared" si="2"/>
        <v/>
      </c>
      <c r="G309" s="277"/>
      <c r="H309" s="159" t="str">
        <f>IFERROR(VLOOKUP(D309,'1st Run'!$S$36:$U$58,3,FALSE),"")</f>
        <v/>
      </c>
      <c r="K309" s="285"/>
    </row>
    <row r="310" spans="1:11" ht="15.75" customHeight="1">
      <c r="A310" s="279"/>
      <c r="B310" s="288"/>
      <c r="C310" s="288"/>
      <c r="D310" s="281"/>
      <c r="E310" s="287"/>
      <c r="F310" s="283" t="str">
        <f t="shared" si="2"/>
        <v/>
      </c>
      <c r="G310" s="277"/>
      <c r="H310" s="159" t="str">
        <f>IFERROR(VLOOKUP(D310,'1st Run'!$S$36:$U$58,3,FALSE),"")</f>
        <v/>
      </c>
      <c r="K310" s="285"/>
    </row>
    <row r="311" spans="1:11" ht="15.75" customHeight="1">
      <c r="A311" s="279"/>
      <c r="B311" s="288"/>
      <c r="C311" s="288"/>
      <c r="D311" s="281"/>
      <c r="E311" s="287"/>
      <c r="F311" s="283" t="str">
        <f t="shared" si="2"/>
        <v/>
      </c>
      <c r="G311" s="277"/>
      <c r="H311" s="159" t="str">
        <f>IFERROR(VLOOKUP(D311,'1st Run'!$S$36:$U$58,3,FALSE),"")</f>
        <v/>
      </c>
      <c r="K311" s="285"/>
    </row>
    <row r="312" spans="1:11" ht="15.75" customHeight="1">
      <c r="A312" s="279"/>
      <c r="B312" s="288"/>
      <c r="C312" s="288"/>
      <c r="D312" s="281"/>
      <c r="E312" s="287"/>
      <c r="F312" s="283" t="str">
        <f t="shared" si="2"/>
        <v/>
      </c>
      <c r="G312" s="277"/>
      <c r="H312" s="159" t="str">
        <f>IFERROR(VLOOKUP(D312,'1st Run'!$S$36:$U$58,3,FALSE),"")</f>
        <v/>
      </c>
      <c r="K312" s="285"/>
    </row>
    <row r="313" spans="1:11" ht="15.75" customHeight="1">
      <c r="A313" s="279"/>
      <c r="B313" s="288"/>
      <c r="C313" s="288"/>
      <c r="D313" s="281"/>
      <c r="E313" s="287"/>
      <c r="F313" s="283" t="str">
        <f t="shared" si="2"/>
        <v/>
      </c>
      <c r="G313" s="277"/>
      <c r="H313" s="159" t="str">
        <f>IFERROR(VLOOKUP(D313,'1st Run'!$S$36:$U$58,3,FALSE),"")</f>
        <v/>
      </c>
      <c r="K313" s="285"/>
    </row>
    <row r="314" spans="1:11" ht="15.75" customHeight="1">
      <c r="A314" s="279"/>
      <c r="B314" s="288"/>
      <c r="C314" s="288"/>
      <c r="D314" s="281"/>
      <c r="E314" s="287"/>
      <c r="F314" s="283" t="str">
        <f t="shared" si="2"/>
        <v/>
      </c>
      <c r="G314" s="277"/>
      <c r="H314" s="159" t="str">
        <f>IFERROR(VLOOKUP(D314,'1st Run'!$S$36:$U$58,3,FALSE),"")</f>
        <v/>
      </c>
      <c r="K314" s="285"/>
    </row>
    <row r="315" spans="1:11" ht="15.75" customHeight="1">
      <c r="A315" s="279"/>
      <c r="B315" s="288"/>
      <c r="C315" s="288"/>
      <c r="D315" s="281"/>
      <c r="E315" s="287"/>
      <c r="F315" s="283" t="str">
        <f t="shared" si="2"/>
        <v/>
      </c>
      <c r="G315" s="277"/>
      <c r="H315" s="159" t="str">
        <f>IFERROR(VLOOKUP(D315,'1st Run'!$S$36:$U$58,3,FALSE),"")</f>
        <v/>
      </c>
      <c r="K315" s="285"/>
    </row>
    <row r="316" spans="1:11" ht="15.75" customHeight="1">
      <c r="A316" s="279"/>
      <c r="B316" s="288"/>
      <c r="C316" s="288"/>
      <c r="D316" s="281"/>
      <c r="E316" s="287"/>
      <c r="F316" s="283" t="str">
        <f t="shared" si="2"/>
        <v/>
      </c>
      <c r="G316" s="277"/>
      <c r="H316" s="159" t="str">
        <f>IFERROR(VLOOKUP(D316,'1st Run'!$S$36:$U$58,3,FALSE),"")</f>
        <v/>
      </c>
      <c r="K316" s="285"/>
    </row>
    <row r="317" spans="1:11" ht="15.75" customHeight="1">
      <c r="A317" s="279"/>
      <c r="B317" s="288"/>
      <c r="C317" s="288"/>
      <c r="D317" s="281"/>
      <c r="E317" s="287"/>
      <c r="F317" s="283" t="str">
        <f t="shared" si="2"/>
        <v/>
      </c>
      <c r="G317" s="277"/>
      <c r="H317" s="159" t="str">
        <f>IFERROR(VLOOKUP(D317,'1st Run'!$S$36:$U$58,3,FALSE),"")</f>
        <v/>
      </c>
      <c r="K317" s="285"/>
    </row>
    <row r="318" spans="1:11" ht="15.75" customHeight="1">
      <c r="A318" s="279"/>
      <c r="B318" s="288"/>
      <c r="C318" s="288"/>
      <c r="D318" s="281"/>
      <c r="E318" s="287"/>
      <c r="F318" s="283" t="str">
        <f t="shared" si="2"/>
        <v/>
      </c>
      <c r="G318" s="277"/>
      <c r="H318" s="159" t="str">
        <f>IFERROR(VLOOKUP(D318,'1st Run'!$S$36:$U$58,3,FALSE),"")</f>
        <v/>
      </c>
      <c r="K318" s="285"/>
    </row>
    <row r="319" spans="1:11" ht="15.75" customHeight="1">
      <c r="A319" s="279"/>
      <c r="B319" s="288"/>
      <c r="C319" s="288"/>
      <c r="D319" s="281"/>
      <c r="E319" s="287"/>
      <c r="F319" s="283" t="str">
        <f t="shared" si="2"/>
        <v/>
      </c>
      <c r="G319" s="277"/>
      <c r="H319" s="159" t="str">
        <f>IFERROR(VLOOKUP(D319,'1st Run'!$S$36:$U$58,3,FALSE),"")</f>
        <v/>
      </c>
      <c r="K319" s="285"/>
    </row>
    <row r="320" spans="1:11" ht="15.75" customHeight="1">
      <c r="A320" s="279"/>
      <c r="B320" s="288"/>
      <c r="C320" s="288"/>
      <c r="D320" s="281"/>
      <c r="E320" s="287"/>
      <c r="F320" s="283" t="str">
        <f t="shared" si="2"/>
        <v/>
      </c>
      <c r="G320" s="277"/>
      <c r="H320" s="159" t="str">
        <f>IFERROR(VLOOKUP(D320,'1st Run'!$S$36:$U$58,3,FALSE),"")</f>
        <v/>
      </c>
      <c r="K320" s="285"/>
    </row>
    <row r="321" spans="1:11" ht="15.75" customHeight="1">
      <c r="A321" s="279"/>
      <c r="B321" s="288"/>
      <c r="C321" s="288"/>
      <c r="D321" s="281"/>
      <c r="E321" s="287"/>
      <c r="F321" s="283" t="str">
        <f t="shared" si="2"/>
        <v/>
      </c>
      <c r="G321" s="277"/>
      <c r="H321" s="159" t="str">
        <f>IFERROR(VLOOKUP(D321,'1st Run'!$S$36:$U$58,3,FALSE),"")</f>
        <v/>
      </c>
      <c r="K321" s="285"/>
    </row>
    <row r="322" spans="1:11" ht="15.75" customHeight="1">
      <c r="A322" s="279"/>
      <c r="B322" s="288"/>
      <c r="C322" s="288"/>
      <c r="D322" s="281"/>
      <c r="E322" s="287"/>
      <c r="F322" s="283" t="str">
        <f t="shared" si="2"/>
        <v/>
      </c>
      <c r="G322" s="277"/>
      <c r="H322" s="159" t="str">
        <f>IFERROR(VLOOKUP(D322,'1st Run'!$S$36:$U$58,3,FALSE),"")</f>
        <v/>
      </c>
      <c r="K322" s="285"/>
    </row>
    <row r="323" spans="1:11" ht="15.75" customHeight="1">
      <c r="A323" s="279"/>
      <c r="B323" s="288"/>
      <c r="C323" s="288"/>
      <c r="D323" s="281"/>
      <c r="E323" s="287"/>
      <c r="F323" s="283" t="str">
        <f t="shared" si="2"/>
        <v/>
      </c>
      <c r="G323" s="277"/>
      <c r="H323" s="159" t="str">
        <f>IFERROR(VLOOKUP(D323,'1st Run'!$S$36:$U$58,3,FALSE),"")</f>
        <v/>
      </c>
      <c r="K323" s="285"/>
    </row>
    <row r="324" spans="1:11" ht="15.75" customHeight="1">
      <c r="A324" s="279"/>
      <c r="B324" s="288"/>
      <c r="C324" s="288"/>
      <c r="D324" s="281"/>
      <c r="E324" s="287"/>
      <c r="F324" s="283" t="str">
        <f t="shared" si="2"/>
        <v/>
      </c>
      <c r="G324" s="277"/>
      <c r="H324" s="159" t="str">
        <f>IFERROR(VLOOKUP(D324,'1st Run'!$S$36:$U$58,3,FALSE),"")</f>
        <v/>
      </c>
      <c r="K324" s="285"/>
    </row>
    <row r="325" spans="1:11" ht="15.75" customHeight="1">
      <c r="A325" s="279"/>
      <c r="B325" s="288"/>
      <c r="C325" s="288"/>
      <c r="D325" s="281"/>
      <c r="E325" s="287"/>
      <c r="F325" s="283" t="str">
        <f t="shared" si="2"/>
        <v/>
      </c>
      <c r="G325" s="277"/>
      <c r="H325" s="159" t="str">
        <f>IFERROR(VLOOKUP(D325,'1st Run'!$S$36:$U$58,3,FALSE),"")</f>
        <v/>
      </c>
      <c r="K325" s="285"/>
    </row>
    <row r="326" spans="1:11" ht="15.75" customHeight="1">
      <c r="A326" s="279"/>
      <c r="B326" s="288"/>
      <c r="C326" s="288"/>
      <c r="D326" s="281"/>
      <c r="E326" s="287"/>
      <c r="F326" s="283" t="str">
        <f t="shared" si="2"/>
        <v/>
      </c>
      <c r="G326" s="277"/>
      <c r="H326" s="159" t="str">
        <f>IFERROR(VLOOKUP(D326,'1st Run'!$S$36:$U$58,3,FALSE),"")</f>
        <v/>
      </c>
      <c r="K326" s="285"/>
    </row>
    <row r="327" spans="1:11" ht="15.75" customHeight="1">
      <c r="A327" s="279"/>
      <c r="B327" s="288"/>
      <c r="C327" s="288"/>
      <c r="D327" s="281"/>
      <c r="E327" s="287"/>
      <c r="F327" s="283" t="str">
        <f t="shared" si="2"/>
        <v/>
      </c>
      <c r="G327" s="277"/>
      <c r="H327" s="159" t="str">
        <f>IFERROR(VLOOKUP(D327,'1st Run'!$S$36:$U$58,3,FALSE),"")</f>
        <v/>
      </c>
      <c r="K327" s="285"/>
    </row>
    <row r="328" spans="1:11" ht="15.75" customHeight="1">
      <c r="A328" s="279"/>
      <c r="B328" s="288"/>
      <c r="C328" s="288"/>
      <c r="D328" s="281"/>
      <c r="E328" s="287"/>
      <c r="F328" s="283" t="str">
        <f t="shared" si="2"/>
        <v/>
      </c>
      <c r="G328" s="277"/>
      <c r="H328" s="159" t="str">
        <f>IFERROR(VLOOKUP(D328,'1st Run'!$S$36:$U$58,3,FALSE),"")</f>
        <v/>
      </c>
      <c r="K328" s="285"/>
    </row>
    <row r="329" spans="1:11" ht="15.75" customHeight="1">
      <c r="A329" s="279"/>
      <c r="B329" s="288"/>
      <c r="C329" s="288"/>
      <c r="D329" s="281"/>
      <c r="E329" s="287"/>
      <c r="F329" s="283" t="str">
        <f t="shared" si="2"/>
        <v/>
      </c>
      <c r="G329" s="277"/>
      <c r="H329" s="159" t="str">
        <f>IFERROR(VLOOKUP(D329,'1st Run'!$S$36:$U$58,3,FALSE),"")</f>
        <v/>
      </c>
      <c r="K329" s="285"/>
    </row>
    <row r="330" spans="1:11" ht="15.75" customHeight="1">
      <c r="A330" s="279"/>
      <c r="B330" s="288"/>
      <c r="C330" s="288"/>
      <c r="D330" s="281"/>
      <c r="E330" s="287"/>
      <c r="F330" s="283" t="str">
        <f t="shared" si="2"/>
        <v/>
      </c>
      <c r="G330" s="277"/>
      <c r="H330" s="159" t="str">
        <f>IFERROR(VLOOKUP(D330,'1st Run'!$S$36:$U$58,3,FALSE),"")</f>
        <v/>
      </c>
      <c r="K330" s="285"/>
    </row>
    <row r="331" spans="1:11" ht="15.75" customHeight="1">
      <c r="A331" s="279"/>
      <c r="B331" s="288"/>
      <c r="C331" s="288"/>
      <c r="D331" s="281"/>
      <c r="E331" s="287"/>
      <c r="F331" s="283" t="str">
        <f t="shared" si="2"/>
        <v/>
      </c>
      <c r="G331" s="277"/>
      <c r="H331" s="159" t="str">
        <f>IFERROR(VLOOKUP(D331,'1st Run'!$S$36:$U$58,3,FALSE),"")</f>
        <v/>
      </c>
      <c r="K331" s="285"/>
    </row>
    <row r="332" spans="1:11" ht="15.75" customHeight="1">
      <c r="A332" s="279"/>
      <c r="B332" s="288"/>
      <c r="C332" s="288"/>
      <c r="D332" s="281"/>
      <c r="E332" s="287"/>
      <c r="F332" s="283" t="str">
        <f t="shared" si="2"/>
        <v/>
      </c>
      <c r="G332" s="277"/>
      <c r="H332" s="159" t="str">
        <f>IFERROR(VLOOKUP(D332,'1st Run'!$S$36:$U$58,3,FALSE),"")</f>
        <v/>
      </c>
      <c r="K332" s="285"/>
    </row>
    <row r="333" spans="1:11" ht="15.75" customHeight="1">
      <c r="A333" s="279"/>
      <c r="B333" s="288"/>
      <c r="C333" s="288"/>
      <c r="D333" s="281"/>
      <c r="E333" s="287"/>
      <c r="F333" s="283" t="str">
        <f t="shared" si="2"/>
        <v/>
      </c>
      <c r="G333" s="277"/>
      <c r="H333" s="159" t="str">
        <f>IFERROR(VLOOKUP(D333,'1st Run'!$S$36:$U$58,3,FALSE),"")</f>
        <v/>
      </c>
      <c r="K333" s="285"/>
    </row>
    <row r="334" spans="1:11" ht="15.75" customHeight="1">
      <c r="A334" s="279"/>
      <c r="B334" s="288"/>
      <c r="C334" s="288"/>
      <c r="D334" s="281"/>
      <c r="E334" s="287"/>
      <c r="F334" s="283" t="str">
        <f t="shared" si="2"/>
        <v/>
      </c>
      <c r="G334" s="277"/>
      <c r="H334" s="159" t="str">
        <f>IFERROR(VLOOKUP(D334,'1st Run'!$S$36:$U$58,3,FALSE),"")</f>
        <v/>
      </c>
      <c r="K334" s="285"/>
    </row>
    <row r="335" spans="1:11" ht="15.75" customHeight="1">
      <c r="A335" s="279"/>
      <c r="B335" s="288"/>
      <c r="C335" s="288"/>
      <c r="D335" s="281"/>
      <c r="E335" s="287"/>
      <c r="F335" s="283" t="str">
        <f t="shared" si="2"/>
        <v/>
      </c>
      <c r="G335" s="277"/>
      <c r="H335" s="159" t="str">
        <f>IFERROR(VLOOKUP(D335,'1st Run'!$S$36:$U$58,3,FALSE),"")</f>
        <v/>
      </c>
      <c r="K335" s="285"/>
    </row>
    <row r="336" spans="1:11" ht="15.75" customHeight="1">
      <c r="A336" s="279"/>
      <c r="B336" s="288"/>
      <c r="C336" s="288"/>
      <c r="D336" s="281"/>
      <c r="E336" s="287"/>
      <c r="F336" s="283" t="str">
        <f t="shared" si="2"/>
        <v/>
      </c>
      <c r="G336" s="277"/>
      <c r="H336" s="159" t="str">
        <f>IFERROR(VLOOKUP(D336,'1st Run'!$S$36:$U$58,3,FALSE),"")</f>
        <v/>
      </c>
      <c r="K336" s="285"/>
    </row>
    <row r="337" spans="1:11" ht="15.75" customHeight="1">
      <c r="A337" s="279"/>
      <c r="B337" s="288"/>
      <c r="C337" s="288"/>
      <c r="D337" s="281"/>
      <c r="E337" s="287"/>
      <c r="F337" s="283" t="str">
        <f t="shared" si="2"/>
        <v/>
      </c>
      <c r="G337" s="277"/>
      <c r="H337" s="159" t="str">
        <f>IFERROR(VLOOKUP(D337,'1st Run'!$S$36:$U$58,3,FALSE),"")</f>
        <v/>
      </c>
      <c r="K337" s="285"/>
    </row>
    <row r="338" spans="1:11" ht="15.75" customHeight="1">
      <c r="A338" s="279"/>
      <c r="B338" s="288"/>
      <c r="C338" s="288"/>
      <c r="D338" s="281"/>
      <c r="E338" s="287"/>
      <c r="F338" s="283" t="str">
        <f t="shared" si="2"/>
        <v/>
      </c>
      <c r="G338" s="277"/>
      <c r="H338" s="159" t="str">
        <f>IFERROR(VLOOKUP(D338,'1st Run'!$S$36:$U$58,3,FALSE),"")</f>
        <v/>
      </c>
      <c r="K338" s="285"/>
    </row>
    <row r="339" spans="1:11" ht="15.75" customHeight="1">
      <c r="A339" s="279"/>
      <c r="B339" s="288"/>
      <c r="C339" s="288"/>
      <c r="D339" s="281"/>
      <c r="E339" s="287"/>
      <c r="F339" s="283" t="str">
        <f t="shared" si="2"/>
        <v/>
      </c>
      <c r="G339" s="277"/>
      <c r="H339" s="159" t="str">
        <f>IFERROR(VLOOKUP(D339,'1st Run'!$S$36:$U$58,3,FALSE),"")</f>
        <v/>
      </c>
      <c r="K339" s="285"/>
    </row>
    <row r="340" spans="1:11" ht="15.75" customHeight="1">
      <c r="A340" s="279"/>
      <c r="B340" s="288"/>
      <c r="C340" s="288"/>
      <c r="D340" s="281"/>
      <c r="E340" s="287"/>
      <c r="F340" s="283" t="str">
        <f t="shared" si="2"/>
        <v/>
      </c>
      <c r="G340" s="277"/>
      <c r="H340" s="159" t="str">
        <f>IFERROR(VLOOKUP(D340,'1st Run'!$S$36:$U$58,3,FALSE),"")</f>
        <v/>
      </c>
      <c r="K340" s="285"/>
    </row>
    <row r="341" spans="1:11" ht="15.75" customHeight="1">
      <c r="A341" s="279"/>
      <c r="B341" s="288"/>
      <c r="C341" s="288"/>
      <c r="D341" s="281"/>
      <c r="E341" s="287"/>
      <c r="F341" s="283" t="str">
        <f t="shared" si="2"/>
        <v/>
      </c>
      <c r="G341" s="277"/>
      <c r="H341" s="159" t="str">
        <f>IFERROR(VLOOKUP(D341,'1st Run'!$S$36:$U$58,3,FALSE),"")</f>
        <v/>
      </c>
      <c r="K341" s="285"/>
    </row>
    <row r="342" spans="1:11" ht="15.75" customHeight="1">
      <c r="A342" s="279"/>
      <c r="B342" s="288"/>
      <c r="C342" s="288"/>
      <c r="D342" s="281"/>
      <c r="E342" s="287"/>
      <c r="F342" s="283" t="str">
        <f t="shared" si="2"/>
        <v/>
      </c>
      <c r="G342" s="277"/>
      <c r="H342" s="159" t="str">
        <f>IFERROR(VLOOKUP(D342,'1st Run'!$S$36:$U$58,3,FALSE),"")</f>
        <v/>
      </c>
      <c r="K342" s="285"/>
    </row>
    <row r="343" spans="1:11" ht="15.75" customHeight="1">
      <c r="A343" s="279"/>
      <c r="B343" s="288"/>
      <c r="C343" s="288"/>
      <c r="D343" s="281"/>
      <c r="E343" s="287"/>
      <c r="F343" s="283" t="str">
        <f t="shared" si="2"/>
        <v/>
      </c>
      <c r="G343" s="277"/>
      <c r="H343" s="159" t="str">
        <f>IFERROR(VLOOKUP(D343,'1st Run'!$S$36:$U$58,3,FALSE),"")</f>
        <v/>
      </c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3:D1000">
    <cfRule type="expression" dxfId="28" priority="2">
      <formula>NOT($A3="")</formula>
    </cfRule>
  </conditionalFormatting>
  <conditionalFormatting sqref="A2:D2">
    <cfRule type="expression" dxfId="27" priority="1">
      <formula>NOT($A2="")</formula>
    </cfRule>
  </conditionalFormatting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O35" sqref="O35:T58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375" style="199" customWidth="1"/>
    <col min="4" max="5" width="7.625" style="199" customWidth="1"/>
    <col min="6" max="6" width="7.625" style="199" hidden="1" customWidth="1"/>
    <col min="7" max="7" width="11.875" style="199" hidden="1" customWidth="1"/>
    <col min="8" max="8" width="5.125" style="199" hidden="1" customWidth="1"/>
    <col min="9" max="9" width="5.5" style="199" hidden="1" customWidth="1"/>
    <col min="10" max="10" width="5.25" style="199" hidden="1" customWidth="1"/>
    <col min="11" max="11" width="7.625" style="199" customWidth="1"/>
    <col min="12" max="12" width="8" style="199" bestFit="1" customWidth="1"/>
    <col min="13" max="13" width="7.875" style="199" bestFit="1" customWidth="1"/>
    <col min="14" max="14" width="4.5" style="199" customWidth="1"/>
    <col min="15" max="15" width="4" style="199" customWidth="1"/>
    <col min="16" max="16" width="5.875" style="199" bestFit="1" customWidth="1"/>
    <col min="17" max="17" width="23.875" style="199" customWidth="1"/>
    <col min="18" max="18" width="20.375" style="199" customWidth="1"/>
    <col min="19" max="19" width="7.75" style="199" customWidth="1"/>
    <col min="20" max="20" width="9.375" style="199" customWidth="1"/>
    <col min="21" max="21" width="9.375" style="199" hidden="1" customWidth="1"/>
    <col min="22" max="22" width="8" style="199" customWidth="1"/>
    <col min="23" max="23" width="2" style="199" hidden="1" customWidth="1"/>
    <col min="24" max="28" width="2.875" style="199" hidden="1" customWidth="1"/>
    <col min="29" max="29" width="3.875" style="199" hidden="1" customWidth="1"/>
    <col min="30" max="30" width="5.25" style="199" hidden="1" customWidth="1"/>
    <col min="31" max="31" width="6.625" style="199" hidden="1" customWidth="1"/>
    <col min="32" max="32" width="5" style="199" hidden="1" customWidth="1"/>
    <col min="33" max="33" width="5.375" style="199" hidden="1" customWidth="1"/>
    <col min="34" max="34" width="4.75" style="199" hidden="1" customWidth="1"/>
    <col min="35" max="35" width="6.25" style="199" hidden="1" customWidth="1"/>
    <col min="36" max="36" width="1.875" style="199" hidden="1" customWidth="1"/>
    <col min="37" max="37" width="8" style="199" customWidth="1"/>
    <col min="38" max="38" width="5.125" style="199" bestFit="1" customWidth="1"/>
    <col min="39" max="40" width="4.375" style="199" bestFit="1" customWidth="1"/>
    <col min="41" max="41" width="9.375" style="199" customWidth="1"/>
    <col min="42" max="42" width="4.375" style="199" bestFit="1" customWidth="1"/>
    <col min="43" max="46" width="10.125" style="199" customWidth="1"/>
    <col min="47" max="47" width="5.875" style="199" bestFit="1" customWidth="1"/>
    <col min="48" max="16384" width="12.625" style="199"/>
  </cols>
  <sheetData>
    <row r="1" spans="1:47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295"/>
      <c r="H1" s="296" t="s">
        <v>55</v>
      </c>
      <c r="I1" s="296" t="s">
        <v>39</v>
      </c>
      <c r="J1" s="296"/>
      <c r="K1" s="443" t="s">
        <v>111</v>
      </c>
      <c r="O1" s="297"/>
      <c r="W1" s="254" t="s">
        <v>56</v>
      </c>
      <c r="X1" s="298" t="s">
        <v>57</v>
      </c>
      <c r="Y1" s="298" t="s">
        <v>58</v>
      </c>
      <c r="Z1" s="298" t="s">
        <v>59</v>
      </c>
      <c r="AA1" s="298" t="s">
        <v>60</v>
      </c>
      <c r="AB1" s="299" t="s">
        <v>61</v>
      </c>
      <c r="AC1" s="254"/>
    </row>
    <row r="2" spans="1:47" ht="15.75" customHeight="1" thickBot="1">
      <c r="A2" s="234">
        <f>IF(B2="","",Draw!G2)</f>
        <v>1</v>
      </c>
      <c r="B2" s="235" t="str">
        <f>IFERROR(Draw!H2,"")</f>
        <v>KAILEE BERGER (Y)</v>
      </c>
      <c r="C2" s="235" t="str">
        <f>IFERROR(Draw!J2,"")</f>
        <v>EYES HEADEN TO VEGAS</v>
      </c>
      <c r="D2" s="165" t="s">
        <v>285</v>
      </c>
      <c r="E2" s="300" t="str">
        <f>IF(AND(D2&gt;0,OR(J2="o",J2="x")),D2,"")</f>
        <v>NT</v>
      </c>
      <c r="F2" s="301" t="str">
        <f>IF(OR(J2="o",D2=0),"",D2)</f>
        <v>NT</v>
      </c>
      <c r="G2" s="295">
        <v>1.0000000000000001E-9</v>
      </c>
      <c r="H2" s="230">
        <f>IF(J2="o","",IF(D2="scratch",3000+G2,IF(D2="nt",1000+G2,IF((D2+G2)&gt;5,D2+G2,""))))</f>
        <v>1000.000000001</v>
      </c>
      <c r="I2" s="230">
        <f>IF(OR(J2="o",J2="x"),IF(D2="scratch",3000+G2,IF(D2="nt",1000+G2,IF((D2+G2)&gt;5,D2+G2,""))),"")</f>
        <v>1000.000000001</v>
      </c>
      <c r="J2" s="230" t="str">
        <f>VLOOKUP(CONCATENATE(Draw!I2,'2nd Run'!C2),'Enter Draw'!S:U,3,FALSE)</f>
        <v>X</v>
      </c>
      <c r="K2" s="198" t="str">
        <f>IF(A2="co",VLOOKUP(CONCATENATE(Draw!I2,C2),'1st Run'!W:X,2,FALSE),IF(A2="yco",VLOOKUP(CONCATENATE(Draw!I2,C2),Youth!S:U,2,FALSE),IF(OR(AND(D2&gt;1,D2&lt;1050),D2="nt",D2="",D2="scratch"),"","Not valid")))</f>
        <v/>
      </c>
      <c r="L2" s="484" t="s">
        <v>63</v>
      </c>
      <c r="M2" s="485"/>
      <c r="O2" s="302" t="s">
        <v>62</v>
      </c>
      <c r="W2" s="198" t="str">
        <f>IFERROR(VLOOKUP('2nd Run'!H2,$AD$3:$AE$7,2,TRUE),"")</f>
        <v>4D</v>
      </c>
      <c r="X2" s="303" t="str">
        <f>IFERROR(IF(W2=$X$1,'2nd Run'!H2,""),"")</f>
        <v/>
      </c>
      <c r="Y2" s="303" t="str">
        <f>IFERROR(IF(W2=$Y$1,'2nd Run'!H2,""),"")</f>
        <v/>
      </c>
      <c r="Z2" s="303" t="str">
        <f>IFERROR(IF(W2=$Z$1,'2nd Run'!H2,""),"")</f>
        <v/>
      </c>
      <c r="AA2" s="303">
        <f>IFERROR(IF($W2=$AA$1,'2nd Run'!H2,""),"")</f>
        <v>1000.000000001</v>
      </c>
      <c r="AB2" s="303" t="str">
        <f>IFERROR(IF(W2=$AB$1,'2nd Run'!H2,""),"")</f>
        <v/>
      </c>
      <c r="AC2" s="198"/>
      <c r="AL2" s="199" t="s">
        <v>55</v>
      </c>
      <c r="AQ2" s="220">
        <v>0.35</v>
      </c>
      <c r="AR2" s="220">
        <v>0.3</v>
      </c>
      <c r="AS2" s="220">
        <v>0.2</v>
      </c>
      <c r="AT2" s="220">
        <v>0.15</v>
      </c>
      <c r="AU2" s="220">
        <f>SUM(AQ2:AT2)</f>
        <v>0.99999999999999989</v>
      </c>
    </row>
    <row r="3" spans="1:47" ht="15.75" customHeight="1" thickBot="1">
      <c r="A3" s="234">
        <f>IF(B3="","",Draw!G3)</f>
        <v>2</v>
      </c>
      <c r="B3" s="235" t="str">
        <f>IFERROR(Draw!H3,"")</f>
        <v>ANDREA HANSEN (YO)</v>
      </c>
      <c r="C3" s="235" t="str">
        <f>IFERROR(Draw!J3,"")</f>
        <v>BUCKLEY</v>
      </c>
      <c r="D3" s="194">
        <v>22.399000000000001</v>
      </c>
      <c r="E3" s="300">
        <f t="shared" ref="E3:E66" si="0">IF(AND(D3&gt;0,OR(J3="o",J3="x")),D3,"")</f>
        <v>22.399000000000001</v>
      </c>
      <c r="F3" s="301" t="str">
        <f t="shared" ref="F3:F66" si="1">IF(OR(J3="o",D3=0),"",D3)</f>
        <v/>
      </c>
      <c r="G3" s="295">
        <v>2.0000000000000001E-9</v>
      </c>
      <c r="H3" s="230" t="str">
        <f t="shared" ref="H3:H66" si="2">IF(J3="o","",IF(D3="scratch",3000+G3,IF(D3="nt",1000+G3,IF((D3+G3)&gt;5,D3+G3,""))))</f>
        <v/>
      </c>
      <c r="I3" s="230">
        <f t="shared" ref="I3:I66" si="3">IF(OR(J3="o",J3="x"),IF(D3="scratch",3000+G3,IF(D3="nt",1000+G3,IF((D3+G3)&gt;5,D3+G3,""))),"")</f>
        <v>22.399000002000001</v>
      </c>
      <c r="J3" s="230" t="str">
        <f>VLOOKUP(CONCATENATE(Draw!I3,'2nd Run'!C3),'Enter Draw'!S:U,3,FALSE)</f>
        <v>O</v>
      </c>
      <c r="K3" s="198" t="str">
        <f>IF(A3="co",VLOOKUP(CONCATENATE(Draw!I3,C3),'1st Run'!W:X,2,FALSE),IF(A3="yco",VLOOKUP(CONCATENATE(Draw!I3,C3),Youth!S:U,2,FALSE),IF(OR(AND(D3&gt;1,D3&lt;1050),D3="nt",D3="",D3="scratch"),"","Not valid")))</f>
        <v/>
      </c>
      <c r="L3" s="425" t="s">
        <v>105</v>
      </c>
      <c r="M3" s="200">
        <v>0</v>
      </c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W3" s="198" t="str">
        <f>IFERROR(VLOOKUP('2nd Run'!H3,$AD$3:$AE$7,2,TRUE),"")</f>
        <v/>
      </c>
      <c r="X3" s="303" t="str">
        <f>IFERROR(IF(W3=$X$1,'2nd Run'!H3,""),"")</f>
        <v/>
      </c>
      <c r="Y3" s="303" t="str">
        <f>IFERROR(IF(W3=$Y$1,'2nd Run'!H3,""),"")</f>
        <v/>
      </c>
      <c r="Z3" s="303" t="str">
        <f>IFERROR(IF(W3=$Z$1,'2nd Run'!H3,""),"")</f>
        <v/>
      </c>
      <c r="AA3" s="303" t="str">
        <f>IFERROR(IF($W3=$AA$1,'2nd Run'!H3,""),"")</f>
        <v/>
      </c>
      <c r="AB3" s="303" t="str">
        <f>IFERROR(IF(W3=$AB$1,'2nd Run'!H3,""),"")</f>
        <v/>
      </c>
      <c r="AC3" s="198"/>
      <c r="AD3" s="306">
        <f>MIN('2nd Run'!F$2:F$1048576)</f>
        <v>15.839</v>
      </c>
      <c r="AE3" s="307" t="s">
        <v>57</v>
      </c>
      <c r="AQ3" s="221" t="s">
        <v>57</v>
      </c>
      <c r="AR3" s="221" t="s">
        <v>58</v>
      </c>
      <c r="AS3" s="221" t="s">
        <v>59</v>
      </c>
      <c r="AT3" s="221" t="s">
        <v>60</v>
      </c>
      <c r="AU3" s="221"/>
    </row>
    <row r="4" spans="1:47" ht="15.75" customHeight="1" thickBot="1">
      <c r="A4" s="234">
        <f>IF(B4="","",Draw!G4)</f>
        <v>3</v>
      </c>
      <c r="B4" s="235" t="str">
        <f>IFERROR(Draw!H4,"")</f>
        <v>KAYCE BERGER (Y)</v>
      </c>
      <c r="C4" s="235" t="str">
        <f>IFERROR(Draw!J4,"")</f>
        <v>WEBBS LUCKY SPIN</v>
      </c>
      <c r="D4" s="194">
        <v>17.850999999999999</v>
      </c>
      <c r="E4" s="300">
        <f t="shared" si="0"/>
        <v>17.850999999999999</v>
      </c>
      <c r="F4" s="301">
        <f t="shared" si="1"/>
        <v>17.850999999999999</v>
      </c>
      <c r="G4" s="295">
        <v>3E-9</v>
      </c>
      <c r="H4" s="230">
        <f t="shared" si="2"/>
        <v>17.851000002999999</v>
      </c>
      <c r="I4" s="230">
        <f t="shared" si="3"/>
        <v>17.851000002999999</v>
      </c>
      <c r="J4" s="230" t="str">
        <f>VLOOKUP(CONCATENATE(Draw!I4,'2nd Run'!C4),'Enter Draw'!S:U,3,FALSE)</f>
        <v>X</v>
      </c>
      <c r="K4" s="198" t="str">
        <f>IF(A4="co",VLOOKUP(CONCATENATE(Draw!I4,C4),'1st Run'!W:X,2,FALSE),IF(A4="yco",VLOOKUP(CONCATENATE(Draw!I4,C4),Youth!S:U,2,FALSE),IF(OR(AND(D4&gt;1,D4&lt;1050),D4="nt",D4="",D4="scratch"),"","Not valid")))</f>
        <v/>
      </c>
      <c r="L4" s="426" t="s">
        <v>106</v>
      </c>
      <c r="M4" s="171">
        <v>0</v>
      </c>
      <c r="O4" s="497" t="s">
        <v>57</v>
      </c>
      <c r="P4" s="308" t="str">
        <f>'2nd Run'!AE10</f>
        <v>1st</v>
      </c>
      <c r="Q4" s="234" t="str">
        <f>'2nd Run'!AF10</f>
        <v>PAM EKERN</v>
      </c>
      <c r="R4" s="234" t="str">
        <f>'2nd Run'!AG10</f>
        <v>TJS CHOICE</v>
      </c>
      <c r="S4" s="309">
        <f>'2nd Run'!AH10</f>
        <v>15.839000007000001</v>
      </c>
      <c r="T4" s="310">
        <f t="shared" ref="T4:T8" si="4">AI10</f>
        <v>79.001999999999995</v>
      </c>
      <c r="U4" s="311" t="str">
        <f>P4</f>
        <v>1st</v>
      </c>
      <c r="W4" s="198" t="str">
        <f>IFERROR(VLOOKUP('2nd Run'!H4,$AD$3:$AE$7,2,TRUE),"")</f>
        <v>4D</v>
      </c>
      <c r="X4" s="303" t="str">
        <f>IFERROR(IF(W4=$X$1,'2nd Run'!H4,""),"")</f>
        <v/>
      </c>
      <c r="Y4" s="303" t="str">
        <f>IFERROR(IF(W4=$Y$1,'2nd Run'!H4,""),"")</f>
        <v/>
      </c>
      <c r="Z4" s="303" t="str">
        <f>IFERROR(IF(W4=$Z$1,'2nd Run'!H4,""),"")</f>
        <v/>
      </c>
      <c r="AA4" s="303">
        <f>IFERROR(IF($W4=$AA$1,'2nd Run'!H4,""),"")</f>
        <v>17.851000002999999</v>
      </c>
      <c r="AB4" s="303" t="str">
        <f>IFERROR(IF(W4=$AB$1,'2nd Run'!H4,""),"")</f>
        <v/>
      </c>
      <c r="AC4" s="198"/>
      <c r="AD4" s="312">
        <f>AD3+0.5</f>
        <v>16.338999999999999</v>
      </c>
      <c r="AE4" s="209" t="s">
        <v>58</v>
      </c>
      <c r="AL4" s="222">
        <v>1</v>
      </c>
      <c r="AM4" s="222">
        <v>0.6</v>
      </c>
      <c r="AN4" s="222">
        <v>0.5</v>
      </c>
      <c r="AO4" s="222">
        <v>0.4</v>
      </c>
      <c r="AP4" s="222">
        <v>0.3</v>
      </c>
      <c r="AQ4" s="223">
        <f t="shared" ref="AQ4:AT8" si="5">IF($M$16&lt;=12,$AL4,IF(AND($M$16&gt;12,$M$16&lt;=20),$AM4,IF(AND($M$16&gt;20,$M$16&lt;=40),$AN4,IF(AND($M$16&gt;40,$M$16&lt;=80),$AO4,IF($M$16&gt;80,$AP4,"")))))*AQ$9</f>
        <v>79.001999999999995</v>
      </c>
      <c r="AR4" s="223">
        <f t="shared" si="5"/>
        <v>67.715999999999994</v>
      </c>
      <c r="AS4" s="223">
        <f t="shared" si="5"/>
        <v>45.143999999999998</v>
      </c>
      <c r="AT4" s="223">
        <f t="shared" si="5"/>
        <v>33.857999999999997</v>
      </c>
    </row>
    <row r="5" spans="1:47" ht="15.75" customHeight="1" thickBot="1">
      <c r="A5" s="234">
        <f>IF(B5="","",Draw!G5)</f>
        <v>4</v>
      </c>
      <c r="B5" s="235" t="str">
        <f>IFERROR(Draw!H5,"")</f>
        <v>KAILEE BERGER (Y)</v>
      </c>
      <c r="C5" s="235" t="str">
        <f>IFERROR(Draw!J5,"")</f>
        <v>CK LAUGHIN FIRE</v>
      </c>
      <c r="D5" s="194">
        <v>16.277000000000001</v>
      </c>
      <c r="E5" s="300">
        <f t="shared" si="0"/>
        <v>16.277000000000001</v>
      </c>
      <c r="F5" s="301">
        <f t="shared" si="1"/>
        <v>16.277000000000001</v>
      </c>
      <c r="G5" s="295">
        <v>4.0000000000000002E-9</v>
      </c>
      <c r="H5" s="230">
        <f t="shared" si="2"/>
        <v>16.277000004000001</v>
      </c>
      <c r="I5" s="230">
        <f t="shared" si="3"/>
        <v>16.277000004000001</v>
      </c>
      <c r="J5" s="230" t="str">
        <f>VLOOKUP(CONCATENATE(Draw!I5,'2nd Run'!C5),'Enter Draw'!S:U,3,FALSE)</f>
        <v>X</v>
      </c>
      <c r="K5" s="198" t="str">
        <f>IF(A5="co",VLOOKUP(CONCATENATE(Draw!I5,C5),'1st Run'!W:X,2,FALSE),IF(A5="yco",VLOOKUP(CONCATENATE(Draw!I5,C5),Youth!S:U,2,FALSE),IF(OR(AND(D5&gt;1,D5&lt;1050),D5="nt",D5="",D5="scratch"),"","Not valid")))</f>
        <v/>
      </c>
      <c r="L5" s="527" t="s">
        <v>73</v>
      </c>
      <c r="M5" s="528"/>
      <c r="O5" s="494"/>
      <c r="P5" s="313" t="str">
        <f>IF($M$18&lt;"2","",'2nd Run'!AE11)</f>
        <v>2nd</v>
      </c>
      <c r="Q5" s="236" t="str">
        <f>IF(P5="","",'2nd Run'!AF11)</f>
        <v>TESSA BUCHER</v>
      </c>
      <c r="R5" s="236" t="str">
        <f>IF(Q5="","",'2nd Run'!AG11)</f>
        <v>REBEL</v>
      </c>
      <c r="S5" s="314">
        <f>IF(R5="","",'2nd Run'!AH11)</f>
        <v>16.190000021000003</v>
      </c>
      <c r="T5" s="315">
        <f t="shared" si="4"/>
        <v>52.667999999999999</v>
      </c>
      <c r="U5" s="311" t="str">
        <f t="shared" ref="U5:U58" si="6">P5</f>
        <v>2nd</v>
      </c>
      <c r="W5" s="198" t="str">
        <f>IFERROR(VLOOKUP('2nd Run'!H5,$AD$3:$AE$7,2,TRUE),"")</f>
        <v>1D</v>
      </c>
      <c r="X5" s="303">
        <f>IFERROR(IF(W5=$X$1,'2nd Run'!H5,""),"")</f>
        <v>16.277000004000001</v>
      </c>
      <c r="Y5" s="303" t="str">
        <f>IFERROR(IF(W5=$Y$1,'2nd Run'!H5,""),"")</f>
        <v/>
      </c>
      <c r="Z5" s="303" t="str">
        <f>IFERROR(IF(W5=$Z$1,'2nd Run'!H5,""),"")</f>
        <v/>
      </c>
      <c r="AA5" s="303" t="str">
        <f>IFERROR(IF($W5=$AA$1,'2nd Run'!H5,""),"")</f>
        <v/>
      </c>
      <c r="AB5" s="303" t="str">
        <f>IFERROR(IF(W5=$AB$1,'2nd Run'!H5,""),"")</f>
        <v/>
      </c>
      <c r="AC5" s="198"/>
      <c r="AD5" s="312">
        <f>AD4+0.5</f>
        <v>16.838999999999999</v>
      </c>
      <c r="AE5" s="209" t="s">
        <v>59</v>
      </c>
      <c r="AL5" s="222"/>
      <c r="AM5" s="222">
        <v>0.4</v>
      </c>
      <c r="AN5" s="222">
        <v>0.3</v>
      </c>
      <c r="AO5" s="222">
        <v>0.3</v>
      </c>
      <c r="AP5" s="222">
        <v>0.25</v>
      </c>
      <c r="AQ5" s="223">
        <f t="shared" si="5"/>
        <v>52.667999999999999</v>
      </c>
      <c r="AR5" s="223">
        <f t="shared" si="5"/>
        <v>45.144000000000005</v>
      </c>
      <c r="AS5" s="223">
        <f t="shared" si="5"/>
        <v>30.096</v>
      </c>
      <c r="AT5" s="223">
        <f t="shared" si="5"/>
        <v>22.572000000000003</v>
      </c>
    </row>
    <row r="6" spans="1:47" ht="15.75" customHeight="1" thickBot="1">
      <c r="A6" s="234">
        <f>IF(B6="","",Draw!G6)</f>
        <v>5</v>
      </c>
      <c r="B6" s="235" t="str">
        <f>IFERROR(Draw!H6,"")</f>
        <v>MAKAYLA CROSS (YO)</v>
      </c>
      <c r="C6" s="235" t="str">
        <f>IFERROR(Draw!J6,"")</f>
        <v>RIO</v>
      </c>
      <c r="D6" s="195">
        <v>16.715</v>
      </c>
      <c r="E6" s="300">
        <f t="shared" si="0"/>
        <v>16.715</v>
      </c>
      <c r="F6" s="301" t="str">
        <f t="shared" si="1"/>
        <v/>
      </c>
      <c r="G6" s="295">
        <v>5.0000000000000001E-9</v>
      </c>
      <c r="H6" s="230" t="str">
        <f t="shared" si="2"/>
        <v/>
      </c>
      <c r="I6" s="230">
        <f t="shared" si="3"/>
        <v>16.715000005</v>
      </c>
      <c r="J6" s="230" t="str">
        <f>VLOOKUP(CONCATENATE(Draw!I6,'2nd Run'!C6),'Enter Draw'!S:U,3,FALSE)</f>
        <v>O</v>
      </c>
      <c r="K6" s="198" t="str">
        <f>IF(A6="co",VLOOKUP(CONCATENATE(Draw!I6,C6),'1st Run'!W:X,2,FALSE),IF(A6="yco",VLOOKUP(CONCATENATE(Draw!I6,C6),Youth!S:U,2,FALSE),IF(OR(AND(D6&gt;1,D6&lt;1050),D6="nt",D6="",D6="scratch"),"","Not valid")))</f>
        <v/>
      </c>
      <c r="L6" s="432" t="s">
        <v>105</v>
      </c>
      <c r="M6" s="171">
        <v>30</v>
      </c>
      <c r="O6" s="494"/>
      <c r="P6" s="313" t="str">
        <f>IF($M$18&lt;"3","",'2nd Run'!AE12)</f>
        <v/>
      </c>
      <c r="Q6" s="236" t="str">
        <f>IF(P6="","",'2nd Run'!AF12)</f>
        <v/>
      </c>
      <c r="R6" s="236" t="str">
        <f>IF(Q6="","",'2nd Run'!AG12)</f>
        <v/>
      </c>
      <c r="S6" s="314" t="str">
        <f>IF(R6="","",'2nd Run'!AH12)</f>
        <v/>
      </c>
      <c r="T6" s="315" t="str">
        <f t="shared" si="4"/>
        <v/>
      </c>
      <c r="U6" s="311" t="str">
        <f t="shared" si="6"/>
        <v/>
      </c>
      <c r="W6" s="198" t="str">
        <f>IFERROR(VLOOKUP('2nd Run'!H6,$AD$3:$AE$7,2,TRUE),"")</f>
        <v/>
      </c>
      <c r="X6" s="303" t="str">
        <f>IFERROR(IF(W6=$X$1,'2nd Run'!H6,""),"")</f>
        <v/>
      </c>
      <c r="Y6" s="303" t="str">
        <f>IFERROR(IF(W6=$Y$1,'2nd Run'!H6,""),"")</f>
        <v/>
      </c>
      <c r="Z6" s="303" t="str">
        <f>IFERROR(IF(W6=$Z$1,'2nd Run'!H6,""),"")</f>
        <v/>
      </c>
      <c r="AA6" s="303" t="str">
        <f>IFERROR(IF($W6=$AA$1,'2nd Run'!H6,""),"")</f>
        <v/>
      </c>
      <c r="AB6" s="303" t="str">
        <f>IFERROR(IF(W6=$AB$1,'2nd Run'!H6,""),"")</f>
        <v/>
      </c>
      <c r="AC6" s="198"/>
      <c r="AD6" s="312">
        <f>AD5+1</f>
        <v>17.838999999999999</v>
      </c>
      <c r="AE6" s="209" t="s">
        <v>60</v>
      </c>
      <c r="AL6" s="222"/>
      <c r="AM6" s="222"/>
      <c r="AN6" s="222">
        <v>0.2</v>
      </c>
      <c r="AO6" s="222">
        <v>0.2</v>
      </c>
      <c r="AP6" s="222">
        <v>0.2</v>
      </c>
      <c r="AQ6" s="223">
        <f t="shared" si="5"/>
        <v>0</v>
      </c>
      <c r="AR6" s="223">
        <f t="shared" si="5"/>
        <v>0</v>
      </c>
      <c r="AS6" s="223">
        <f t="shared" si="5"/>
        <v>0</v>
      </c>
      <c r="AT6" s="223">
        <f t="shared" si="5"/>
        <v>0</v>
      </c>
    </row>
    <row r="7" spans="1:47" ht="15.75" customHeight="1" thickBot="1">
      <c r="A7" s="234" t="str">
        <f>IF(B7="","",Draw!G7)</f>
        <v/>
      </c>
      <c r="B7" s="235" t="str">
        <f>IFERROR(Draw!H7,"")</f>
        <v/>
      </c>
      <c r="C7" s="321" t="str">
        <f>IFERROR(Draw!J7,"")</f>
        <v/>
      </c>
      <c r="D7" s="434"/>
      <c r="E7" s="300" t="str">
        <f t="shared" si="0"/>
        <v/>
      </c>
      <c r="F7" s="301" t="str">
        <f t="shared" si="1"/>
        <v/>
      </c>
      <c r="G7" s="295">
        <v>6E-9</v>
      </c>
      <c r="H7" s="230" t="str">
        <f t="shared" si="2"/>
        <v/>
      </c>
      <c r="I7" s="230" t="str">
        <f t="shared" si="3"/>
        <v/>
      </c>
      <c r="J7" s="230">
        <f>VLOOKUP(CONCATENATE(Draw!I7,'2nd Run'!C7),'Enter Draw'!S:U,3,FALSE)</f>
        <v>0</v>
      </c>
      <c r="K7" s="198" t="str">
        <f>IF(A7="co",VLOOKUP(CONCATENATE(Draw!I7,C7),'1st Run'!W:X,2,FALSE),IF(A7="yco",VLOOKUP(CONCATENATE(Draw!I7,C7),Youth!S:U,2,FALSE),IF(OR(AND(D7&gt;1,D7&lt;1050),D7="nt",D7="",D7="scratch"),"","Not valid")))</f>
        <v/>
      </c>
      <c r="L7" s="426" t="s">
        <v>106</v>
      </c>
      <c r="M7" s="171">
        <v>25</v>
      </c>
      <c r="O7" s="494"/>
      <c r="P7" s="313" t="str">
        <f>IF($M$18&lt;"4","",'2nd Run'!AE13)</f>
        <v/>
      </c>
      <c r="Q7" s="236" t="str">
        <f>IF(P7="","",'2nd Run'!AF13)</f>
        <v/>
      </c>
      <c r="R7" s="236" t="str">
        <f>IF(Q7="","",'2nd Run'!AG13)</f>
        <v/>
      </c>
      <c r="S7" s="314" t="str">
        <f>IF(R7="","",'2nd Run'!AH13)</f>
        <v/>
      </c>
      <c r="T7" s="315" t="str">
        <f t="shared" si="4"/>
        <v/>
      </c>
      <c r="U7" s="311" t="str">
        <f t="shared" si="6"/>
        <v/>
      </c>
      <c r="W7" s="198" t="str">
        <f>IFERROR(VLOOKUP('2nd Run'!H7,$AD$3:$AE$7,2,TRUE),"")</f>
        <v/>
      </c>
      <c r="X7" s="303" t="str">
        <f>IFERROR(IF(W7=$X$1,'2nd Run'!H7,""),"")</f>
        <v/>
      </c>
      <c r="Y7" s="303" t="str">
        <f>IFERROR(IF(W7=$Y$1,'2nd Run'!H7,""),"")</f>
        <v/>
      </c>
      <c r="Z7" s="303" t="str">
        <f>IFERROR(IF(W7=$Z$1,'2nd Run'!H7,""),"")</f>
        <v/>
      </c>
      <c r="AA7" s="303" t="str">
        <f>IFERROR(IF($W7=$AA$1,'2nd Run'!H7,""),"")</f>
        <v/>
      </c>
      <c r="AB7" s="303" t="str">
        <f>IFERROR(IF(W7=$AB$1,'2nd Run'!H7,""),"")</f>
        <v/>
      </c>
      <c r="AC7" s="198"/>
      <c r="AD7" s="316"/>
      <c r="AE7" s="210" t="s">
        <v>61</v>
      </c>
      <c r="AL7" s="222"/>
      <c r="AM7" s="222"/>
      <c r="AN7" s="222"/>
      <c r="AO7" s="222">
        <v>0.1</v>
      </c>
      <c r="AP7" s="222">
        <v>0.15</v>
      </c>
      <c r="AQ7" s="223">
        <f t="shared" si="5"/>
        <v>0</v>
      </c>
      <c r="AR7" s="223">
        <f t="shared" si="5"/>
        <v>0</v>
      </c>
      <c r="AS7" s="223">
        <f t="shared" si="5"/>
        <v>0</v>
      </c>
      <c r="AT7" s="223">
        <f t="shared" si="5"/>
        <v>0</v>
      </c>
    </row>
    <row r="8" spans="1:47" ht="15.75" customHeight="1" thickBot="1">
      <c r="A8" s="234">
        <f>IF(B8="","",Draw!G8)</f>
        <v>6</v>
      </c>
      <c r="B8" s="235" t="str">
        <f>IFERROR(Draw!H8,"")</f>
        <v>PAM EKERN</v>
      </c>
      <c r="C8" s="235" t="str">
        <f>IFERROR(Draw!J8,"")</f>
        <v>TJS CHOICE</v>
      </c>
      <c r="D8" s="196">
        <v>15.839</v>
      </c>
      <c r="E8" s="300" t="str">
        <f t="shared" si="0"/>
        <v/>
      </c>
      <c r="F8" s="301">
        <f t="shared" si="1"/>
        <v>15.839</v>
      </c>
      <c r="G8" s="295">
        <v>6.9999999999999998E-9</v>
      </c>
      <c r="H8" s="230">
        <f t="shared" si="2"/>
        <v>15.839000007000001</v>
      </c>
      <c r="I8" s="230" t="str">
        <f t="shared" si="3"/>
        <v/>
      </c>
      <c r="J8" s="230">
        <f>VLOOKUP(CONCATENATE(Draw!I8,'2nd Run'!C8),'Enter Draw'!S:U,3,FALSE)</f>
        <v>0</v>
      </c>
      <c r="K8" s="198" t="str">
        <f>IF(A8="co",VLOOKUP(CONCATENATE(Draw!I8,C8),'1st Run'!W:X,2,FALSE),IF(A8="yco",VLOOKUP(CONCATENATE(Draw!I8,C8),Youth!S:U,2,FALSE),IF(OR(AND(D8&gt;1,D8&lt;1050),D8="nt",D8="",D8="scratch"),"","Not valid")))</f>
        <v/>
      </c>
      <c r="L8" s="426" t="s">
        <v>110</v>
      </c>
      <c r="M8" s="441">
        <v>0.66</v>
      </c>
      <c r="O8" s="495"/>
      <c r="P8" s="317" t="str">
        <f>IF($M$18&lt;"5","",'2nd Run'!AE14)</f>
        <v/>
      </c>
      <c r="Q8" s="318" t="str">
        <f>IF(P8="","",'2nd Run'!AF14)</f>
        <v/>
      </c>
      <c r="R8" s="318" t="str">
        <f>IF(Q8="","",'2nd Run'!AG14)</f>
        <v/>
      </c>
      <c r="S8" s="319" t="str">
        <f>IF(R8="","",'2nd Run'!AH14)</f>
        <v/>
      </c>
      <c r="T8" s="320" t="str">
        <f t="shared" si="4"/>
        <v/>
      </c>
      <c r="U8" s="311" t="str">
        <f t="shared" si="6"/>
        <v/>
      </c>
      <c r="W8" s="198" t="str">
        <f>IFERROR(VLOOKUP('2nd Run'!H8,$AD$3:$AE$7,2,TRUE),"")</f>
        <v>1D</v>
      </c>
      <c r="X8" s="303">
        <f>IFERROR(IF(W8=$X$1,'2nd Run'!H8,""),"")</f>
        <v>15.839000007000001</v>
      </c>
      <c r="Y8" s="303" t="str">
        <f>IFERROR(IF(W8=$Y$1,'2nd Run'!H8,""),"")</f>
        <v/>
      </c>
      <c r="Z8" s="303" t="str">
        <f>IFERROR(IF(W8=$Z$1,'2nd Run'!H8,""),"")</f>
        <v/>
      </c>
      <c r="AA8" s="303" t="str">
        <f>IFERROR(IF($W8=$AA$1,'2nd Run'!H8,""),"")</f>
        <v/>
      </c>
      <c r="AB8" s="303" t="str">
        <f>IFERROR(IF(W8=$AB$1,'2nd Run'!H8,""),"")</f>
        <v/>
      </c>
      <c r="AC8" s="198"/>
      <c r="AE8" s="221"/>
      <c r="AF8" s="221"/>
      <c r="AP8" s="222">
        <v>0.1</v>
      </c>
      <c r="AQ8" s="223">
        <f t="shared" si="5"/>
        <v>0</v>
      </c>
      <c r="AR8" s="223">
        <f t="shared" si="5"/>
        <v>0</v>
      </c>
      <c r="AS8" s="223">
        <f t="shared" si="5"/>
        <v>0</v>
      </c>
      <c r="AT8" s="223">
        <f t="shared" si="5"/>
        <v>0</v>
      </c>
    </row>
    <row r="9" spans="1:47" ht="15.75" customHeight="1" thickBot="1">
      <c r="A9" s="234">
        <f>IF(B9="","",Draw!G9)</f>
        <v>7</v>
      </c>
      <c r="B9" s="235" t="str">
        <f>IFERROR(Draw!H9,"")</f>
        <v>JESSICA DOLL</v>
      </c>
      <c r="C9" s="321" t="str">
        <f>IFERROR(Draw!J9,"")</f>
        <v>THIS LIL LITE O MINE</v>
      </c>
      <c r="D9" s="194" t="s">
        <v>285</v>
      </c>
      <c r="E9" s="300" t="str">
        <f t="shared" si="0"/>
        <v/>
      </c>
      <c r="F9" s="301" t="str">
        <f t="shared" si="1"/>
        <v>NT</v>
      </c>
      <c r="G9" s="295">
        <v>8.0000000000000005E-9</v>
      </c>
      <c r="H9" s="230">
        <f t="shared" si="2"/>
        <v>1000.000000008</v>
      </c>
      <c r="I9" s="230" t="str">
        <f t="shared" si="3"/>
        <v/>
      </c>
      <c r="J9" s="230">
        <f>VLOOKUP(CONCATENATE(Draw!I9,'2nd Run'!C9),'Enter Draw'!S:U,3,FALSE)</f>
        <v>0</v>
      </c>
      <c r="K9" s="198" t="str">
        <f>IF(A9="co",VLOOKUP(CONCATENATE(Draw!I9,C9),'1st Run'!W:X,2,FALSE),IF(A9="yco",VLOOKUP(CONCATENATE(Draw!I9,C9),Youth!S:U,2,FALSE),IF(OR(AND(D9&gt;1,D9&lt;1050),D9="nt",D9="",D9="scratch"),"","Not valid")))</f>
        <v/>
      </c>
      <c r="N9" s="221"/>
      <c r="O9" s="134"/>
      <c r="P9" s="322"/>
      <c r="Q9" s="323"/>
      <c r="R9" s="323"/>
      <c r="S9" s="324"/>
      <c r="T9" s="325"/>
      <c r="U9" s="311">
        <f t="shared" si="6"/>
        <v>0</v>
      </c>
      <c r="W9" s="198" t="str">
        <f>IFERROR(VLOOKUP('2nd Run'!H9,$AD$3:$AE$7,2,TRUE),"")</f>
        <v>4D</v>
      </c>
      <c r="X9" s="303" t="str">
        <f>IFERROR(IF(W9=$X$1,'2nd Run'!H9,""),"")</f>
        <v/>
      </c>
      <c r="Y9" s="303" t="str">
        <f>IFERROR(IF(W9=$Y$1,'2nd Run'!H9,""),"")</f>
        <v/>
      </c>
      <c r="Z9" s="303" t="str">
        <f>IFERROR(IF(W9=$Z$1,'2nd Run'!H9,""),"")</f>
        <v/>
      </c>
      <c r="AA9" s="303">
        <f>IFERROR(IF($W9=$AA$1,'2nd Run'!H9,""),"")</f>
        <v>1000.000000008</v>
      </c>
      <c r="AB9" s="303" t="str">
        <f>IFERROR(IF(W9=$AB$1,'2nd Run'!H9,""),"")</f>
        <v/>
      </c>
      <c r="AC9" s="198"/>
      <c r="AD9" s="326" t="s">
        <v>56</v>
      </c>
      <c r="AE9" s="327" t="s">
        <v>64</v>
      </c>
      <c r="AF9" s="327" t="s">
        <v>69</v>
      </c>
      <c r="AG9" s="327" t="s">
        <v>37</v>
      </c>
      <c r="AH9" s="327" t="s">
        <v>65</v>
      </c>
      <c r="AI9" s="328" t="s">
        <v>66</v>
      </c>
      <c r="AQ9" s="223">
        <f t="shared" ref="AQ9:AT9" si="7">AQ2*$AO$12</f>
        <v>131.66999999999999</v>
      </c>
      <c r="AR9" s="223">
        <f t="shared" si="7"/>
        <v>112.86</v>
      </c>
      <c r="AS9" s="223">
        <f t="shared" si="7"/>
        <v>75.239999999999995</v>
      </c>
      <c r="AT9" s="223">
        <f t="shared" si="7"/>
        <v>56.43</v>
      </c>
    </row>
    <row r="10" spans="1:47" ht="15.75" customHeight="1" thickBot="1">
      <c r="A10" s="234">
        <f>IF(B10="","",Draw!G10)</f>
        <v>8</v>
      </c>
      <c r="B10" s="235" t="str">
        <f>IFERROR(Draw!H10,"")</f>
        <v>TABITHA SANDERSON (YO)</v>
      </c>
      <c r="C10" s="235" t="str">
        <f>IFERROR(Draw!J10,"")</f>
        <v>DOLLY</v>
      </c>
      <c r="D10" s="197">
        <v>18.056999999999999</v>
      </c>
      <c r="E10" s="300">
        <f t="shared" si="0"/>
        <v>18.056999999999999</v>
      </c>
      <c r="F10" s="301" t="str">
        <f t="shared" si="1"/>
        <v/>
      </c>
      <c r="G10" s="295">
        <v>8.9999999999999995E-9</v>
      </c>
      <c r="H10" s="230" t="str">
        <f t="shared" si="2"/>
        <v/>
      </c>
      <c r="I10" s="230">
        <f t="shared" si="3"/>
        <v>18.057000008999999</v>
      </c>
      <c r="J10" s="230" t="str">
        <f>VLOOKUP(CONCATENATE(Draw!I10,'2nd Run'!C10),'Enter Draw'!S:U,3,FALSE)</f>
        <v>O</v>
      </c>
      <c r="K10" s="198" t="str">
        <f>IF(A10="co",VLOOKUP(CONCATENATE(Draw!I10,C10),'1st Run'!W:X,2,FALSE),IF(A10="yco",VLOOKUP(CONCATENATE(Draw!I10,C10),Youth!S:U,2,FALSE),IF(OR(AND(D10&gt;1,D10&lt;1050),D10="nt",D10="",D10="scratch"),"","Not valid")))</f>
        <v/>
      </c>
      <c r="L10" s="246" t="s">
        <v>57</v>
      </c>
      <c r="M10" s="247">
        <f>'2nd Run'!AD3</f>
        <v>15.839</v>
      </c>
      <c r="N10" s="330">
        <v>1</v>
      </c>
      <c r="O10" s="493" t="s">
        <v>58</v>
      </c>
      <c r="P10" s="308" t="str">
        <f>'2nd Run'!AE16</f>
        <v>1st</v>
      </c>
      <c r="Q10" s="234" t="str">
        <f>'2nd Run'!AF16</f>
        <v>REIS BRULEY</v>
      </c>
      <c r="R10" s="234" t="str">
        <f>'2nd Run'!AG16</f>
        <v>TARZAN</v>
      </c>
      <c r="S10" s="309">
        <f>'2nd Run'!AH16</f>
        <v>16.397000010999999</v>
      </c>
      <c r="T10" s="310">
        <f t="shared" ref="T10:T14" si="8">AI16</f>
        <v>67.715999999999994</v>
      </c>
      <c r="U10" s="311" t="str">
        <f t="shared" si="6"/>
        <v>1st</v>
      </c>
      <c r="W10" s="198" t="str">
        <f>IFERROR(VLOOKUP('2nd Run'!H10,$AD$3:$AE$7,2,TRUE),"")</f>
        <v/>
      </c>
      <c r="X10" s="303" t="str">
        <f>IFERROR(IF(W10=$X$1,'2nd Run'!H10,""),"")</f>
        <v/>
      </c>
      <c r="Y10" s="303" t="str">
        <f>IFERROR(IF(W10=$Y$1,'2nd Run'!H10,""),"")</f>
        <v/>
      </c>
      <c r="Z10" s="303" t="str">
        <f>IFERROR(IF(W10=$Z$1,'2nd Run'!H10,""),"")</f>
        <v/>
      </c>
      <c r="AA10" s="303" t="str">
        <f>IFERROR(IF($W10=$AA$1,'2nd Run'!H10,""),"")</f>
        <v/>
      </c>
      <c r="AB10" s="303" t="str">
        <f>IFERROR(IF(W10=$AB$1,'2nd Run'!H10,""),"")</f>
        <v/>
      </c>
      <c r="AC10" s="198" t="s">
        <v>44</v>
      </c>
      <c r="AD10" s="526" t="s">
        <v>57</v>
      </c>
      <c r="AE10" s="234" t="str">
        <f t="shared" ref="AE10:AE14" si="9">IF(AF10="-","-",AC10)</f>
        <v>1st</v>
      </c>
      <c r="AF10" s="234" t="str">
        <f t="array" ref="AF10">IFERROR(INDEX('2nd Run'!B:H,MATCH(AH10,'2nd Run'!$H:$H,0),1),"-")</f>
        <v>PAM EKERN</v>
      </c>
      <c r="AG10" s="234" t="str">
        <f t="array" ref="AG10">IFERROR(INDEX('2nd Run'!$B:$H,MATCH(AH10,'2nd Run'!$H:$H,0),2),"-")</f>
        <v>TJS CHOICE</v>
      </c>
      <c r="AH10" s="303">
        <f t="shared" ref="AH10:AH14" si="10">IFERROR(SMALL($X$2:$X$286,AJ10),"-")</f>
        <v>15.839000007000001</v>
      </c>
      <c r="AI10" s="331">
        <f t="shared" ref="AI10:AI14" si="11">IF(AQ4&gt;0,AQ4,"")</f>
        <v>79.001999999999995</v>
      </c>
      <c r="AJ10" s="199">
        <v>1</v>
      </c>
      <c r="AL10" s="489" t="s">
        <v>72</v>
      </c>
      <c r="AM10" s="490"/>
      <c r="AN10" s="490"/>
      <c r="AO10" s="224">
        <f>M16</f>
        <v>19</v>
      </c>
    </row>
    <row r="11" spans="1:47" ht="15.75" customHeight="1" thickBot="1">
      <c r="A11" s="234">
        <f>IF(B11="","",Draw!G11)</f>
        <v>9</v>
      </c>
      <c r="B11" s="235" t="str">
        <f>IFERROR(Draw!H11,"")</f>
        <v>CASSIDI WINTER</v>
      </c>
      <c r="C11" s="235" t="str">
        <f>IFERROR(Draw!J11,"")</f>
        <v>HEZA FAST SENOR</v>
      </c>
      <c r="D11" s="194">
        <v>16.603000000000002</v>
      </c>
      <c r="E11" s="300" t="str">
        <f t="shared" si="0"/>
        <v/>
      </c>
      <c r="F11" s="301">
        <f t="shared" si="1"/>
        <v>16.603000000000002</v>
      </c>
      <c r="G11" s="295">
        <v>1E-8</v>
      </c>
      <c r="H11" s="230">
        <f t="shared" si="2"/>
        <v>16.603000010000002</v>
      </c>
      <c r="I11" s="230" t="str">
        <f t="shared" si="3"/>
        <v/>
      </c>
      <c r="J11" s="230">
        <f>VLOOKUP(CONCATENATE(Draw!I11,'2nd Run'!C11),'Enter Draw'!S:U,3,FALSE)</f>
        <v>0</v>
      </c>
      <c r="K11" s="198" t="str">
        <f>IF(A11="co",VLOOKUP(CONCATENATE(Draw!I11,C11),'1st Run'!W:X,2,FALSE),IF(A11="yco",VLOOKUP(CONCATENATE(Draw!I11,C11),Youth!S:U,2,FALSE),IF(OR(AND(D11&gt;1,D11&lt;1050),D11="nt",D11="",D11="scratch"),"","Not valid")))</f>
        <v/>
      </c>
      <c r="L11" s="329" t="s">
        <v>58</v>
      </c>
      <c r="M11" s="247">
        <f>'2nd Run'!AD4</f>
        <v>16.338999999999999</v>
      </c>
      <c r="N11" s="330">
        <v>2</v>
      </c>
      <c r="O11" s="494"/>
      <c r="P11" s="313" t="str">
        <f>IF($M$18&lt;"2","",'2nd Run'!AE17)</f>
        <v>2nd</v>
      </c>
      <c r="Q11" s="236" t="str">
        <f>IF(P11="","",'2nd Run'!AF17)</f>
        <v xml:space="preserve">MORGAN MAHLEN </v>
      </c>
      <c r="R11" s="236" t="str">
        <f>IF(Q11="","",'2nd Run'!AG17)</f>
        <v>BACARDI</v>
      </c>
      <c r="S11" s="314">
        <f>IF(R11="","",'2nd Run'!AH17)</f>
        <v>16.398000024999998</v>
      </c>
      <c r="T11" s="315">
        <f t="shared" si="8"/>
        <v>45.144000000000005</v>
      </c>
      <c r="U11" s="311" t="str">
        <f t="shared" si="6"/>
        <v>2nd</v>
      </c>
      <c r="W11" s="198" t="str">
        <f>IFERROR(VLOOKUP('2nd Run'!H11,$AD$3:$AE$7,2,TRUE),"")</f>
        <v>2D</v>
      </c>
      <c r="X11" s="303" t="str">
        <f>IFERROR(IF(W11=$X$1,'2nd Run'!H11,""),"")</f>
        <v/>
      </c>
      <c r="Y11" s="303">
        <f>IFERROR(IF(W11=$Y$1,'2nd Run'!H11,""),"")</f>
        <v>16.603000010000002</v>
      </c>
      <c r="Z11" s="303" t="str">
        <f>IFERROR(IF(W11=$Z$1,'2nd Run'!H11,""),"")</f>
        <v/>
      </c>
      <c r="AA11" s="303" t="str">
        <f>IFERROR(IF($W11=$AA$1,'2nd Run'!H11,""),"")</f>
        <v/>
      </c>
      <c r="AB11" s="303" t="str">
        <f>IFERROR(IF(W11=$AB$1,'2nd Run'!H11,""),"")</f>
        <v/>
      </c>
      <c r="AC11" s="198" t="s">
        <v>45</v>
      </c>
      <c r="AD11" s="499"/>
      <c r="AE11" s="234" t="str">
        <f t="shared" si="9"/>
        <v>2nd</v>
      </c>
      <c r="AF11" s="234" t="str">
        <f t="array" ref="AF11">IFERROR(INDEX('2nd Run'!B:H,MATCH(AH11,'2nd Run'!$H:$H,0),1),"-")</f>
        <v>TESSA BUCHER</v>
      </c>
      <c r="AG11" s="234" t="str">
        <f t="array" ref="AG11">IFERROR(INDEX('2nd Run'!$B:$H,MATCH(AH11,'2nd Run'!$H:$H,0),2),"-")</f>
        <v>REBEL</v>
      </c>
      <c r="AH11" s="303">
        <f t="shared" si="10"/>
        <v>16.190000021000003</v>
      </c>
      <c r="AI11" s="331">
        <f t="shared" si="11"/>
        <v>52.667999999999999</v>
      </c>
      <c r="AJ11" s="199">
        <v>2</v>
      </c>
      <c r="AL11" s="489" t="s">
        <v>73</v>
      </c>
      <c r="AM11" s="490"/>
      <c r="AN11" s="490"/>
      <c r="AO11" s="223">
        <f>M6*M8</f>
        <v>19.8</v>
      </c>
    </row>
    <row r="12" spans="1:47" ht="15.75" customHeight="1" thickBot="1">
      <c r="A12" s="234" t="str">
        <f>IF(B12="","",Draw!G12)</f>
        <v>co</v>
      </c>
      <c r="B12" s="235" t="str">
        <f>IFERROR(Draw!H12,"")</f>
        <v>REIS BRULEY</v>
      </c>
      <c r="C12" s="235" t="str">
        <f>IFERROR(Draw!J12,"")</f>
        <v>TARZAN</v>
      </c>
      <c r="D12" s="195">
        <v>16.396999999999998</v>
      </c>
      <c r="E12" s="300" t="str">
        <f t="shared" si="0"/>
        <v/>
      </c>
      <c r="F12" s="301">
        <f t="shared" si="1"/>
        <v>16.396999999999998</v>
      </c>
      <c r="G12" s="295">
        <v>1.0999999999999999E-8</v>
      </c>
      <c r="H12" s="230">
        <f t="shared" si="2"/>
        <v>16.397000010999999</v>
      </c>
      <c r="I12" s="230" t="str">
        <f t="shared" si="3"/>
        <v/>
      </c>
      <c r="J12" s="230">
        <f>VLOOKUP(CONCATENATE(Draw!I12,'2nd Run'!C12),'Enter Draw'!S:U,3,FALSE)</f>
        <v>0</v>
      </c>
      <c r="K12" s="198">
        <f>IF(A12="co",VLOOKUP(CONCATENATE(Draw!I12,C12),'1st Run'!W:X,2,FALSE),IF(A12="yco",VLOOKUP(CONCATENATE(Draw!I12,C12),Youth!S:U,2,FALSE),IF(OR(AND(D12&gt;1,D12&lt;1050),D12="nt",D12="",D12="scratch"),"","Not valid")))</f>
        <v>16.396999999999998</v>
      </c>
      <c r="L12" s="332" t="s">
        <v>59</v>
      </c>
      <c r="M12" s="247">
        <f>'2nd Run'!AD5</f>
        <v>16.838999999999999</v>
      </c>
      <c r="N12" s="330">
        <v>3</v>
      </c>
      <c r="O12" s="494"/>
      <c r="P12" s="313" t="str">
        <f>IF($M$18&lt;"3","",'2nd Run'!AE18)</f>
        <v/>
      </c>
      <c r="Q12" s="236" t="str">
        <f>IF(P12="","",'2nd Run'!AF18)</f>
        <v/>
      </c>
      <c r="R12" s="236" t="str">
        <f>IF(Q12="","",'2nd Run'!AG18)</f>
        <v/>
      </c>
      <c r="S12" s="314" t="str">
        <f>IF(R12="","",'2nd Run'!AH18)</f>
        <v/>
      </c>
      <c r="T12" s="315" t="str">
        <f t="shared" si="8"/>
        <v/>
      </c>
      <c r="U12" s="311" t="str">
        <f t="shared" si="6"/>
        <v/>
      </c>
      <c r="W12" s="198" t="str">
        <f>IFERROR(VLOOKUP('2nd Run'!H12,$AD$3:$AE$7,2,TRUE),"")</f>
        <v>2D</v>
      </c>
      <c r="X12" s="303" t="str">
        <f>IFERROR(IF(W12=$X$1,'2nd Run'!H12,""),"")</f>
        <v/>
      </c>
      <c r="Y12" s="303">
        <f>IFERROR(IF(W12=$Y$1,'2nd Run'!H12,""),"")</f>
        <v>16.397000010999999</v>
      </c>
      <c r="Z12" s="303" t="str">
        <f>IFERROR(IF(W12=$Z$1,'2nd Run'!H12,""),"")</f>
        <v/>
      </c>
      <c r="AA12" s="303" t="str">
        <f>IFERROR(IF($W12=$AA$1,'2nd Run'!H12,""),"")</f>
        <v/>
      </c>
      <c r="AB12" s="303" t="str">
        <f>IFERROR(IF(W12=$AB$1,'2nd Run'!H12,""),"")</f>
        <v/>
      </c>
      <c r="AC12" s="198" t="s">
        <v>67</v>
      </c>
      <c r="AD12" s="499"/>
      <c r="AE12" s="234" t="str">
        <f t="shared" si="9"/>
        <v>3rd</v>
      </c>
      <c r="AF12" s="234" t="str">
        <f t="array" ref="AF12">IFERROR(INDEX('2nd Run'!B:H,MATCH(AH12,'2nd Run'!$H:$H,0),1),"-")</f>
        <v>KAILEE BERGER (Y)</v>
      </c>
      <c r="AG12" s="234" t="str">
        <f t="array" ref="AG12">IFERROR(INDEX('2nd Run'!$B:$H,MATCH(AH12,'2nd Run'!$H:$H,0),2),"-")</f>
        <v>CK LAUGHIN FIRE</v>
      </c>
      <c r="AH12" s="303">
        <f t="shared" si="10"/>
        <v>16.277000004000001</v>
      </c>
      <c r="AI12" s="331" t="str">
        <f t="shared" si="11"/>
        <v/>
      </c>
      <c r="AJ12" s="199">
        <v>3</v>
      </c>
      <c r="AL12" s="489" t="s">
        <v>66</v>
      </c>
      <c r="AM12" s="490"/>
      <c r="AN12" s="490"/>
      <c r="AO12" s="223">
        <f>(AO10*AO11)+M3</f>
        <v>376.2</v>
      </c>
    </row>
    <row r="13" spans="1:47" ht="15.75" customHeight="1" thickBot="1">
      <c r="A13" s="234" t="str">
        <f>IF(B13="","",Draw!G13)</f>
        <v/>
      </c>
      <c r="B13" s="235" t="str">
        <f>IFERROR(Draw!H13,"")</f>
        <v/>
      </c>
      <c r="C13" s="235" t="str">
        <f>IFERROR(Draw!J13,"")</f>
        <v/>
      </c>
      <c r="D13" s="434"/>
      <c r="E13" s="300" t="str">
        <f t="shared" si="0"/>
        <v/>
      </c>
      <c r="F13" s="301" t="str">
        <f t="shared" si="1"/>
        <v/>
      </c>
      <c r="G13" s="295">
        <v>1.2E-8</v>
      </c>
      <c r="H13" s="230" t="str">
        <f t="shared" si="2"/>
        <v/>
      </c>
      <c r="I13" s="230" t="str">
        <f t="shared" si="3"/>
        <v/>
      </c>
      <c r="J13" s="230">
        <f>VLOOKUP(CONCATENATE(Draw!I13,'2nd Run'!C13),'Enter Draw'!S:U,3,FALSE)</f>
        <v>0</v>
      </c>
      <c r="K13" s="198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333" t="s">
        <v>60</v>
      </c>
      <c r="M13" s="334">
        <f>'2nd Run'!AD6</f>
        <v>17.838999999999999</v>
      </c>
      <c r="N13" s="330">
        <v>4</v>
      </c>
      <c r="O13" s="494"/>
      <c r="P13" s="313" t="str">
        <f>IF($M$18&lt;"4","",'2nd Run'!AE19)</f>
        <v/>
      </c>
      <c r="Q13" s="236" t="str">
        <f>IF(P13="","",'2nd Run'!AF19)</f>
        <v/>
      </c>
      <c r="R13" s="236" t="str">
        <f>IF(Q13="","",'2nd Run'!AG19)</f>
        <v/>
      </c>
      <c r="S13" s="314" t="str">
        <f>IF(R13="","",'2nd Run'!AH19)</f>
        <v/>
      </c>
      <c r="T13" s="315" t="str">
        <f t="shared" si="8"/>
        <v/>
      </c>
      <c r="U13" s="311" t="str">
        <f t="shared" si="6"/>
        <v/>
      </c>
      <c r="W13" s="198" t="str">
        <f>IFERROR(VLOOKUP('2nd Run'!H13,$AD$3:$AE$7,2,TRUE),"")</f>
        <v/>
      </c>
      <c r="X13" s="303" t="str">
        <f>IFERROR(IF(W13=$X$1,'2nd Run'!H13,""),"")</f>
        <v/>
      </c>
      <c r="Y13" s="303" t="str">
        <f>IFERROR(IF(W13=$Y$1,'2nd Run'!H13,""),"")</f>
        <v/>
      </c>
      <c r="Z13" s="303" t="str">
        <f>IFERROR(IF(W13=$Z$1,'2nd Run'!H13,""),"")</f>
        <v/>
      </c>
      <c r="AA13" s="303" t="str">
        <f>IFERROR(IF($W13=$AA$1,'2nd Run'!H13,""),"")</f>
        <v/>
      </c>
      <c r="AB13" s="303" t="str">
        <f>IFERROR(IF(W13=$AB$1,'2nd Run'!H13,""),"")</f>
        <v/>
      </c>
      <c r="AC13" s="198" t="s">
        <v>68</v>
      </c>
      <c r="AD13" s="499"/>
      <c r="AE13" s="234" t="str">
        <f t="shared" si="9"/>
        <v>-</v>
      </c>
      <c r="AF13" s="234" t="str">
        <f t="array" ref="AF13">IFERROR(INDEX('2nd Run'!B:H,MATCH(AH13,'2nd Run'!$H:$H,0),1),"-")</f>
        <v>-</v>
      </c>
      <c r="AG13" s="234" t="str">
        <f t="array" ref="AG13">IFERROR(INDEX('2nd Run'!$B:$H,MATCH(AH13,'2nd Run'!$H:$H,0),2),"-")</f>
        <v>-</v>
      </c>
      <c r="AH13" s="303" t="str">
        <f t="shared" si="10"/>
        <v>-</v>
      </c>
      <c r="AI13" s="331" t="str">
        <f t="shared" si="11"/>
        <v/>
      </c>
      <c r="AJ13" s="199">
        <v>4</v>
      </c>
      <c r="AL13" s="489" t="s">
        <v>102</v>
      </c>
      <c r="AM13" s="490"/>
      <c r="AN13" s="490"/>
      <c r="AO13" s="223">
        <f>(AO10*M6)-(AO12-M3)</f>
        <v>193.8</v>
      </c>
    </row>
    <row r="14" spans="1:47" ht="15.75" customHeight="1" thickBot="1">
      <c r="A14" s="234" t="str">
        <f>IF(B14="","",Draw!G14)</f>
        <v>co</v>
      </c>
      <c r="B14" s="235" t="str">
        <f>IFERROR(Draw!H14,"")</f>
        <v>MELISSA ROSENDAHL</v>
      </c>
      <c r="C14" s="235" t="str">
        <f>IFERROR(Draw!J14,"")</f>
        <v>A DASH OF JERZY CASH</v>
      </c>
      <c r="D14" s="196">
        <v>16.754000000000001</v>
      </c>
      <c r="E14" s="300" t="str">
        <f t="shared" si="0"/>
        <v/>
      </c>
      <c r="F14" s="301">
        <f t="shared" si="1"/>
        <v>16.754000000000001</v>
      </c>
      <c r="G14" s="295">
        <v>1.3000000000000001E-8</v>
      </c>
      <c r="H14" s="230">
        <f t="shared" si="2"/>
        <v>16.754000013000002</v>
      </c>
      <c r="I14" s="230" t="str">
        <f t="shared" si="3"/>
        <v/>
      </c>
      <c r="J14" s="230">
        <f>VLOOKUP(CONCATENATE(Draw!I14,'2nd Run'!C14),'Enter Draw'!S:U,3,FALSE)</f>
        <v>0</v>
      </c>
      <c r="K14" s="198">
        <f>IF(A14="co",VLOOKUP(CONCATENATE(Draw!I14,C14),'1st Run'!W:X,2,FALSE),IF(A14="yco",VLOOKUP(CONCATENATE(Draw!I14,C14),Youth!S:U,2,FALSE),IF(OR(AND(D14&gt;1,D14&lt;1050),D14="nt",D14="",D14="scratch"),"","Not valid")))</f>
        <v>16.754000000000001</v>
      </c>
      <c r="L14" s="335" t="s">
        <v>61</v>
      </c>
      <c r="M14" s="334">
        <f>'2nd Run'!AD7</f>
        <v>0</v>
      </c>
      <c r="N14" s="330">
        <v>5</v>
      </c>
      <c r="O14" s="495"/>
      <c r="P14" s="336" t="str">
        <f>IF($M$18&lt;"5","",'2nd Run'!AE20)</f>
        <v/>
      </c>
      <c r="Q14" s="236" t="str">
        <f>IF(P14="","",'2nd Run'!AF20)</f>
        <v/>
      </c>
      <c r="R14" s="236" t="str">
        <f>IF(Q14="","",'2nd Run'!AG20)</f>
        <v/>
      </c>
      <c r="S14" s="314" t="str">
        <f>IF(R14="","",'2nd Run'!AH20)</f>
        <v/>
      </c>
      <c r="T14" s="337" t="str">
        <f t="shared" si="8"/>
        <v/>
      </c>
      <c r="U14" s="311" t="str">
        <f t="shared" si="6"/>
        <v/>
      </c>
      <c r="W14" s="198" t="str">
        <f>IFERROR(VLOOKUP('2nd Run'!H14,$AD$3:$AE$7,2,TRUE),"")</f>
        <v>2D</v>
      </c>
      <c r="X14" s="303" t="str">
        <f>IFERROR(IF(W14=$X$1,'2nd Run'!H14,""),"")</f>
        <v/>
      </c>
      <c r="Y14" s="303">
        <f>IFERROR(IF(W14=$Y$1,'2nd Run'!H14,""),"")</f>
        <v>16.754000013000002</v>
      </c>
      <c r="Z14" s="303" t="str">
        <f>IFERROR(IF(W14=$Z$1,'2nd Run'!H14,""),"")</f>
        <v/>
      </c>
      <c r="AA14" s="303" t="str">
        <f>IFERROR(IF($W14=$AA$1,'2nd Run'!H14,""),"")</f>
        <v/>
      </c>
      <c r="AB14" s="303" t="str">
        <f>IFERROR(IF(W14=$AB$1,'2nd Run'!H14,""),"")</f>
        <v/>
      </c>
      <c r="AC14" s="198" t="s">
        <v>70</v>
      </c>
      <c r="AD14" s="504"/>
      <c r="AE14" s="234" t="str">
        <f t="shared" si="9"/>
        <v>-</v>
      </c>
      <c r="AF14" s="234" t="str">
        <f t="array" ref="AF14">IFERROR(INDEX('2nd Run'!B:H,MATCH(AH14,'2nd Run'!$H:$H,0),1),"-")</f>
        <v>-</v>
      </c>
      <c r="AG14" s="234" t="str">
        <f t="array" ref="AG14">IFERROR(INDEX('2nd Run'!$B:$H,MATCH(AH14,'2nd Run'!$H:$H,0),2),"-")</f>
        <v>-</v>
      </c>
      <c r="AH14" s="303" t="str">
        <f t="shared" si="10"/>
        <v>-</v>
      </c>
      <c r="AI14" s="331" t="str">
        <f t="shared" si="11"/>
        <v/>
      </c>
      <c r="AJ14" s="199">
        <v>5</v>
      </c>
    </row>
    <row r="15" spans="1:47" ht="15.75" customHeight="1" thickBot="1">
      <c r="A15" s="234" t="str">
        <f>IF(B15="","",Draw!G15)</f>
        <v>co</v>
      </c>
      <c r="B15" s="235" t="str">
        <f>IFERROR(Draw!H15,"")</f>
        <v>MEGAN ROSENDAHL</v>
      </c>
      <c r="C15" s="235" t="str">
        <f>IFERROR(Draw!J15,"")</f>
        <v>RL OZZIE CAT</v>
      </c>
      <c r="D15" s="194">
        <v>17.305</v>
      </c>
      <c r="E15" s="300" t="str">
        <f t="shared" si="0"/>
        <v/>
      </c>
      <c r="F15" s="301">
        <f t="shared" si="1"/>
        <v>17.305</v>
      </c>
      <c r="G15" s="295">
        <v>1.4E-8</v>
      </c>
      <c r="H15" s="230">
        <f t="shared" si="2"/>
        <v>17.305000014000001</v>
      </c>
      <c r="I15" s="230" t="str">
        <f t="shared" si="3"/>
        <v/>
      </c>
      <c r="J15" s="230">
        <f>VLOOKUP(CONCATENATE(Draw!I15,'2nd Run'!C15),'Enter Draw'!S:U,3,FALSE)</f>
        <v>0</v>
      </c>
      <c r="K15" s="198">
        <f>IF(A15="co",VLOOKUP(CONCATENATE(Draw!I15,C15),'1st Run'!W:X,2,FALSE),IF(A15="yco",VLOOKUP(CONCATENATE(Draw!I15,C15),Youth!S:U,2,FALSE),IF(OR(AND(D15&gt;1,D15&lt;1050),D15="nt",D15="",D15="scratch"),"","Not valid")))</f>
        <v>17.305</v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6"/>
        <v>0</v>
      </c>
      <c r="W15" s="198" t="str">
        <f>IFERROR(VLOOKUP('2nd Run'!H15,$AD$3:$AE$7,2,TRUE),"")</f>
        <v>3D</v>
      </c>
      <c r="X15" s="303" t="str">
        <f>IFERROR(IF(W15=$X$1,'2nd Run'!H15,""),"")</f>
        <v/>
      </c>
      <c r="Y15" s="303" t="str">
        <f>IFERROR(IF(W15=$Y$1,'2nd Run'!H15,""),"")</f>
        <v/>
      </c>
      <c r="Z15" s="303">
        <f>IFERROR(IF(W15=$Z$1,'2nd Run'!H15,""),"")</f>
        <v>17.305000014000001</v>
      </c>
      <c r="AA15" s="303" t="str">
        <f>IFERROR(IF($W15=$AA$1,'2nd Run'!H15,""),"")</f>
        <v/>
      </c>
      <c r="AB15" s="303" t="str">
        <f>IFERROR(IF(W15=$AB$1,'2nd Run'!H15,""),"")</f>
        <v/>
      </c>
      <c r="AC15" s="198"/>
      <c r="AD15" s="341"/>
      <c r="AE15" s="237"/>
      <c r="AF15" s="237"/>
      <c r="AG15" s="237"/>
      <c r="AH15" s="342"/>
      <c r="AI15" s="343"/>
    </row>
    <row r="16" spans="1:47" ht="15.75" customHeight="1" thickBot="1">
      <c r="A16" s="234" t="str">
        <f>IF(B16="","",Draw!G16)</f>
        <v>co</v>
      </c>
      <c r="B16" s="235" t="str">
        <f>IFERROR(Draw!H16,"")</f>
        <v>KAYCE ENGEN</v>
      </c>
      <c r="C16" s="235" t="str">
        <f>IFERROR(Draw!J16,"")</f>
        <v>FIREWATER GOTME LION</v>
      </c>
      <c r="D16" s="197">
        <v>16.538</v>
      </c>
      <c r="E16" s="300" t="str">
        <f t="shared" si="0"/>
        <v/>
      </c>
      <c r="F16" s="301">
        <f t="shared" si="1"/>
        <v>16.538</v>
      </c>
      <c r="G16" s="295">
        <v>1.4999999999999999E-8</v>
      </c>
      <c r="H16" s="230">
        <f t="shared" si="2"/>
        <v>16.538000015000001</v>
      </c>
      <c r="I16" s="230" t="str">
        <f t="shared" si="3"/>
        <v/>
      </c>
      <c r="J16" s="230">
        <f>VLOOKUP(CONCATENATE(Draw!I16,'2nd Run'!C16),'Enter Draw'!S:U,3,FALSE)</f>
        <v>0</v>
      </c>
      <c r="K16" s="198">
        <f>IF(A16="co",VLOOKUP(CONCATENATE(Draw!I16,C16),'1st Run'!W:X,2,FALSE),IF(A16="yco",VLOOKUP(CONCATENATE(Draw!I16,C16),Youth!S:U,2,FALSE),IF(OR(AND(D16&gt;1,D16&lt;1050),D16="nt",D16="",D16="scratch"),"","Not valid")))</f>
        <v>16.538</v>
      </c>
      <c r="L16" s="259" t="s">
        <v>103</v>
      </c>
      <c r="M16" s="206">
        <f>COUNTIF('2nd Run'!$A$2:$A$286,"&gt;0")+COUNTIF('2nd Run'!$A$2:$A$286,"co")+COUNTIF('2nd Run'!$A$2:$A$286,"yco")-COUNTIF(D2:D286,"scratch")-COUNTIF(J2:J286,"o")+COUNTIFS(D2:D286,"scratch",J2:J286,"o")</f>
        <v>19</v>
      </c>
      <c r="O16" s="496" t="s">
        <v>59</v>
      </c>
      <c r="P16" s="308" t="str">
        <f>'2nd Run'!AE22</f>
        <v>1st</v>
      </c>
      <c r="Q16" s="234" t="str">
        <f>'2nd Run'!AF22</f>
        <v>KAYDI ANDERSON</v>
      </c>
      <c r="R16" s="234" t="str">
        <f>'2nd Run'!AG22</f>
        <v>SQUEAKS</v>
      </c>
      <c r="S16" s="309">
        <f>'2nd Run'!AH22</f>
        <v>16.985000019000001</v>
      </c>
      <c r="T16" s="310">
        <f t="shared" ref="T16:T20" si="12">AI22</f>
        <v>45.143999999999998</v>
      </c>
      <c r="U16" s="311" t="str">
        <f t="shared" si="6"/>
        <v>1st</v>
      </c>
      <c r="W16" s="198" t="str">
        <f>IFERROR(VLOOKUP('2nd Run'!H16,$AD$3:$AE$7,2,TRUE),"")</f>
        <v>2D</v>
      </c>
      <c r="X16" s="303" t="str">
        <f>IFERROR(IF(W16=$X$1,'2nd Run'!H16,""),"")</f>
        <v/>
      </c>
      <c r="Y16" s="303">
        <f>IFERROR(IF(W16=$Y$1,'2nd Run'!H16,""),"")</f>
        <v>16.538000015000001</v>
      </c>
      <c r="Z16" s="303" t="str">
        <f>IFERROR(IF(W16=$Z$1,'2nd Run'!H16,""),"")</f>
        <v/>
      </c>
      <c r="AA16" s="303" t="str">
        <f>IFERROR(IF($W16=$AA$1,'2nd Run'!H16,""),"")</f>
        <v/>
      </c>
      <c r="AB16" s="303" t="str">
        <f>IFERROR(IF(W16=$AB$1,'2nd Run'!H16,""),"")</f>
        <v/>
      </c>
      <c r="AC16" s="198" t="s">
        <v>44</v>
      </c>
      <c r="AD16" s="498" t="s">
        <v>58</v>
      </c>
      <c r="AE16" s="236" t="str">
        <f t="shared" ref="AE16:AE20" si="13">IF(AF16="-","-",AC16)</f>
        <v>1st</v>
      </c>
      <c r="AF16" s="236" t="str">
        <f t="array" ref="AF16">IFERROR(INDEX('2nd Run'!B:H,MATCH(AH16,'2nd Run'!H:H,0),1),"-")</f>
        <v>REIS BRULEY</v>
      </c>
      <c r="AG16" s="236" t="str">
        <f t="array" ref="AG16">IFERROR(INDEX('2nd Run'!B:H,MATCH(AH16,'2nd Run'!H:H,0),2),"-")</f>
        <v>TARZAN</v>
      </c>
      <c r="AH16" s="344">
        <f t="shared" ref="AH16:AH20" si="14">IFERROR(SMALL($Y$2:$Y$286,AJ16),"-")</f>
        <v>16.397000010999999</v>
      </c>
      <c r="AI16" s="343">
        <f t="shared" ref="AI16:AI20" si="15">IF(AR4&gt;0,AR4,"")</f>
        <v>67.715999999999994</v>
      </c>
      <c r="AJ16" s="199">
        <v>1</v>
      </c>
      <c r="AL16" s="199" t="s">
        <v>39</v>
      </c>
      <c r="AQ16" s="225">
        <f>'Youth 2'!AP2</f>
        <v>0.35</v>
      </c>
      <c r="AR16" s="225">
        <f>'Youth 2'!AQ2</f>
        <v>0.3</v>
      </c>
      <c r="AS16" s="225">
        <f>'Youth 2'!AR2</f>
        <v>0.2</v>
      </c>
      <c r="AT16" s="225">
        <f>'Youth 2'!AS2</f>
        <v>0.15</v>
      </c>
      <c r="AU16" s="225">
        <f>'Youth 2'!AT2</f>
        <v>0.99999999999999989</v>
      </c>
    </row>
    <row r="17" spans="1:47" ht="15.75" customHeight="1" thickBot="1">
      <c r="A17" s="234" t="str">
        <f>IF(B17="","",Draw!G17)</f>
        <v>co</v>
      </c>
      <c r="B17" s="235" t="str">
        <f>IFERROR(Draw!H17,"")</f>
        <v>KAYCE ENGEN</v>
      </c>
      <c r="C17" s="321" t="str">
        <f>IFERROR(Draw!J17,"")</f>
        <v>WYNN</v>
      </c>
      <c r="D17" s="194">
        <v>16.751999999999999</v>
      </c>
      <c r="E17" s="300" t="str">
        <f t="shared" si="0"/>
        <v/>
      </c>
      <c r="F17" s="301">
        <f t="shared" si="1"/>
        <v>16.751999999999999</v>
      </c>
      <c r="G17" s="295">
        <v>1.6000000000000001E-8</v>
      </c>
      <c r="H17" s="230">
        <f t="shared" si="2"/>
        <v>16.752000016</v>
      </c>
      <c r="I17" s="230" t="str">
        <f t="shared" si="3"/>
        <v/>
      </c>
      <c r="J17" s="230">
        <f>VLOOKUP(CONCATENATE(Draw!I17,'2nd Run'!C17),'Enter Draw'!S:U,3,FALSE)</f>
        <v>0</v>
      </c>
      <c r="K17" s="198">
        <f>IF(A17="co",VLOOKUP(CONCATENATE(Draw!I17,C17),'1st Run'!W:X,2,FALSE),IF(A17="yco",VLOOKUP(CONCATENATE(Draw!I17,C17),Youth!S:U,2,FALSE),IF(OR(AND(D17&gt;1,D17&lt;1050),D17="nt",D17="",D17="scratch"),"","Not valid")))</f>
        <v>16.751999999999999</v>
      </c>
      <c r="O17" s="494"/>
      <c r="P17" s="313" t="str">
        <f>IF($M$18&lt;"2","",'2nd Run'!AE23)</f>
        <v>2nd</v>
      </c>
      <c r="Q17" s="236" t="str">
        <f>IF(P17="","",'2nd Run'!AF23)</f>
        <v>MEGAN ROSENDAHL</v>
      </c>
      <c r="R17" s="236" t="str">
        <f>IF(Q17="","",'2nd Run'!AG23)</f>
        <v>RL OZZIE CAT</v>
      </c>
      <c r="S17" s="314">
        <f>IF(R17="","",'2nd Run'!AH23)</f>
        <v>17.305000014000001</v>
      </c>
      <c r="T17" s="315">
        <f t="shared" si="12"/>
        <v>30.096</v>
      </c>
      <c r="U17" s="311" t="str">
        <f t="shared" si="6"/>
        <v>2nd</v>
      </c>
      <c r="W17" s="198" t="str">
        <f>IFERROR(VLOOKUP('2nd Run'!H17,$AD$3:$AE$7,2,TRUE),"")</f>
        <v>2D</v>
      </c>
      <c r="X17" s="303" t="str">
        <f>IFERROR(IF(W17=$X$1,'2nd Run'!H17,""),"")</f>
        <v/>
      </c>
      <c r="Y17" s="303">
        <f>IFERROR(IF(W17=$Y$1,'2nd Run'!H17,""),"")</f>
        <v>16.752000016</v>
      </c>
      <c r="Z17" s="303" t="str">
        <f>IFERROR(IF(W17=$Z$1,'2nd Run'!H17,""),"")</f>
        <v/>
      </c>
      <c r="AA17" s="303" t="str">
        <f>IFERROR(IF($W17=$AA$1,'2nd Run'!H17,""),"")</f>
        <v/>
      </c>
      <c r="AB17" s="303" t="str">
        <f>IFERROR(IF(W17=$AB$1,'2nd Run'!H17,""),"")</f>
        <v/>
      </c>
      <c r="AC17" s="198" t="s">
        <v>45</v>
      </c>
      <c r="AD17" s="499"/>
      <c r="AE17" s="236" t="str">
        <f t="shared" si="13"/>
        <v>2nd</v>
      </c>
      <c r="AF17" s="236" t="str">
        <f t="array" ref="AF17">IFERROR(INDEX('2nd Run'!B:H,MATCH(AH17,'2nd Run'!H:H,0),1),"-")</f>
        <v xml:space="preserve">MORGAN MAHLEN </v>
      </c>
      <c r="AG17" s="236" t="str">
        <f t="array" ref="AG17">IFERROR(INDEX('2nd Run'!B:H,MATCH(AH17,'2nd Run'!H:H,0),2),"-")</f>
        <v>BACARDI</v>
      </c>
      <c r="AH17" s="344">
        <f t="shared" si="14"/>
        <v>16.398000024999998</v>
      </c>
      <c r="AI17" s="343">
        <f t="shared" si="15"/>
        <v>45.144000000000005</v>
      </c>
      <c r="AJ17" s="199">
        <v>2</v>
      </c>
      <c r="AQ17" s="221" t="str">
        <f>'Youth 2'!AP3</f>
        <v>1D</v>
      </c>
      <c r="AR17" s="221" t="str">
        <f>'Youth 2'!AQ3</f>
        <v>2D</v>
      </c>
      <c r="AS17" s="221" t="str">
        <f>'Youth 2'!AR3</f>
        <v>3D</v>
      </c>
      <c r="AT17" s="221" t="str">
        <f>'Youth 2'!AS3</f>
        <v>4D</v>
      </c>
      <c r="AU17" s="221">
        <f>'Youth 2'!AT3</f>
        <v>0</v>
      </c>
    </row>
    <row r="18" spans="1:47" ht="15.75" customHeight="1" thickBot="1">
      <c r="A18" s="234" t="str">
        <f>IF(B18="","",Draw!G18)</f>
        <v>co</v>
      </c>
      <c r="B18" s="235" t="str">
        <f>IFERROR(Draw!H18,"")</f>
        <v>DEBBIE MCCUTCHEON</v>
      </c>
      <c r="C18" s="235" t="str">
        <f>IFERROR(Draw!J18,"")</f>
        <v>JR</v>
      </c>
      <c r="D18" s="195">
        <v>16.613</v>
      </c>
      <c r="E18" s="300" t="str">
        <f t="shared" si="0"/>
        <v/>
      </c>
      <c r="F18" s="301">
        <f t="shared" si="1"/>
        <v>16.613</v>
      </c>
      <c r="G18" s="295">
        <v>1.7E-8</v>
      </c>
      <c r="H18" s="230">
        <f t="shared" si="2"/>
        <v>16.613000017000001</v>
      </c>
      <c r="I18" s="230" t="str">
        <f t="shared" si="3"/>
        <v/>
      </c>
      <c r="J18" s="230">
        <f>VLOOKUP(CONCATENATE(Draw!I18,'2nd Run'!C18),'Enter Draw'!S:U,3,FALSE)</f>
        <v>0</v>
      </c>
      <c r="K18" s="198">
        <f>IF(A18="co",VLOOKUP(CONCATENATE(Draw!I18,C18),'1st Run'!W:X,2,FALSE),IF(A18="yco",VLOOKUP(CONCATENATE(Draw!I18,C18),Youth!S:U,2,FALSE),IF(OR(AND(D18&gt;1,D18&lt;1050),D18="nt",D18="",D18="scratch"),"","Not valid")))</f>
        <v>16.613</v>
      </c>
      <c r="L18" s="266" t="s">
        <v>74</v>
      </c>
      <c r="M18" s="208" t="str">
        <f>IF(M16&lt;=12,"1",IF(AND(M16&gt;12,M16&lt;=20),"2",IF(AND(M16&gt;20,M16&lt;=40),"3",IF(AND(M16&gt;40,M16&lt;=80),"4",IF(AND(M16&gt;80,M16&lt;=120),"5")))))</f>
        <v>2</v>
      </c>
      <c r="O18" s="494"/>
      <c r="P18" s="313" t="str">
        <f>IF($M$18&lt;"3","",'2nd Run'!AE24)</f>
        <v/>
      </c>
      <c r="Q18" s="236" t="str">
        <f>IF(P18="","",'2nd Run'!AF24)</f>
        <v/>
      </c>
      <c r="R18" s="236" t="str">
        <f>IF(Q18="","",'2nd Run'!AG24)</f>
        <v/>
      </c>
      <c r="S18" s="314" t="str">
        <f>IF(R18="","",'2nd Run'!AH24)</f>
        <v/>
      </c>
      <c r="T18" s="315" t="str">
        <f t="shared" si="12"/>
        <v/>
      </c>
      <c r="U18" s="311" t="str">
        <f t="shared" si="6"/>
        <v/>
      </c>
      <c r="W18" s="198" t="str">
        <f>IFERROR(VLOOKUP('2nd Run'!H18,$AD$3:$AE$7,2,TRUE),"")</f>
        <v>2D</v>
      </c>
      <c r="X18" s="303" t="str">
        <f>IFERROR(IF(W18=$X$1,'2nd Run'!H18,""),"")</f>
        <v/>
      </c>
      <c r="Y18" s="303">
        <f>IFERROR(IF(W18=$Y$1,'2nd Run'!H18,""),"")</f>
        <v>16.613000017000001</v>
      </c>
      <c r="Z18" s="303" t="str">
        <f>IFERROR(IF(W18=$Z$1,'2nd Run'!H18,""),"")</f>
        <v/>
      </c>
      <c r="AA18" s="303" t="str">
        <f>IFERROR(IF($W18=$AA$1,'2nd Run'!H18,""),"")</f>
        <v/>
      </c>
      <c r="AB18" s="303" t="str">
        <f>IFERROR(IF(W18=$AB$1,'2nd Run'!H18,""),"")</f>
        <v/>
      </c>
      <c r="AC18" s="198" t="s">
        <v>67</v>
      </c>
      <c r="AD18" s="499"/>
      <c r="AE18" s="236" t="str">
        <f t="shared" si="13"/>
        <v>3rd</v>
      </c>
      <c r="AF18" s="236" t="str">
        <f t="array" ref="AF18">IFERROR(INDEX('2nd Run'!B:H,MATCH(AH18,'2nd Run'!H:H,0),1),"-")</f>
        <v>KAYCE ENGEN</v>
      </c>
      <c r="AG18" s="236" t="str">
        <f t="array" ref="AG18">IFERROR(INDEX('2nd Run'!B:H,MATCH(AH18,'2nd Run'!H:H,0),2),"-")</f>
        <v>FIREWATER GOTME LION</v>
      </c>
      <c r="AH18" s="344">
        <f t="shared" si="14"/>
        <v>16.538000015000001</v>
      </c>
      <c r="AI18" s="343" t="str">
        <f t="shared" si="15"/>
        <v/>
      </c>
      <c r="AJ18" s="199">
        <v>3</v>
      </c>
      <c r="AL18" s="226">
        <f>'Youth 2'!AK4</f>
        <v>1</v>
      </c>
      <c r="AM18" s="226">
        <f>'Youth 2'!AL4</f>
        <v>0.6</v>
      </c>
      <c r="AN18" s="226">
        <f>'Youth 2'!AM4</f>
        <v>0.5</v>
      </c>
      <c r="AO18" s="226">
        <f>'Youth 2'!AN4</f>
        <v>0.4</v>
      </c>
      <c r="AP18" s="226">
        <f>'Youth 2'!AO4</f>
        <v>0.3</v>
      </c>
      <c r="AQ18" s="227">
        <f>'Youth 2'!AP4</f>
        <v>40.424999999999997</v>
      </c>
      <c r="AR18" s="227">
        <f>'Youth 2'!AQ4</f>
        <v>34.65</v>
      </c>
      <c r="AS18" s="227">
        <f>'Youth 2'!AR4</f>
        <v>23.1</v>
      </c>
      <c r="AT18" s="227">
        <f>'Youth 2'!AS4</f>
        <v>17.324999999999999</v>
      </c>
      <c r="AU18" s="227">
        <f>'Youth 2'!AT4</f>
        <v>0</v>
      </c>
    </row>
    <row r="19" spans="1:47" ht="15.75" customHeight="1" thickBot="1">
      <c r="A19" s="234" t="str">
        <f>IF(B19="","",Draw!G19)</f>
        <v/>
      </c>
      <c r="B19" s="235" t="str">
        <f>IFERROR(Draw!H19,"")</f>
        <v/>
      </c>
      <c r="C19" s="235" t="str">
        <f>IFERROR(Draw!J19,"")</f>
        <v/>
      </c>
      <c r="D19" s="434"/>
      <c r="E19" s="300" t="str">
        <f t="shared" si="0"/>
        <v/>
      </c>
      <c r="F19" s="301" t="str">
        <f t="shared" si="1"/>
        <v/>
      </c>
      <c r="G19" s="295">
        <v>1.7999999999999999E-8</v>
      </c>
      <c r="H19" s="230" t="str">
        <f t="shared" si="2"/>
        <v/>
      </c>
      <c r="I19" s="230" t="str">
        <f t="shared" si="3"/>
        <v/>
      </c>
      <c r="J19" s="230">
        <f>VLOOKUP(CONCATENATE(Draw!I19,'2nd Run'!C19),'Enter Draw'!S:U,3,FALSE)</f>
        <v>0</v>
      </c>
      <c r="K19" s="198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94"/>
      <c r="P19" s="313" t="str">
        <f>IF($M$18&lt;"4","",'2nd Run'!AE25)</f>
        <v/>
      </c>
      <c r="Q19" s="236" t="str">
        <f>IF(P19="","",'2nd Run'!AF25)</f>
        <v/>
      </c>
      <c r="R19" s="236" t="str">
        <f>IF(Q19="","",'2nd Run'!AG25)</f>
        <v/>
      </c>
      <c r="S19" s="314" t="str">
        <f>IF(R19="","",'2nd Run'!AH25)</f>
        <v/>
      </c>
      <c r="T19" s="315" t="str">
        <f t="shared" si="12"/>
        <v/>
      </c>
      <c r="U19" s="311" t="str">
        <f t="shared" si="6"/>
        <v/>
      </c>
      <c r="W19" s="198" t="str">
        <f>IFERROR(VLOOKUP('2nd Run'!H19,$AD$3:$AE$7,2,TRUE),"")</f>
        <v/>
      </c>
      <c r="X19" s="303" t="str">
        <f>IFERROR(IF(W19=$X$1,'2nd Run'!H19,""),"")</f>
        <v/>
      </c>
      <c r="Y19" s="303" t="str">
        <f>IFERROR(IF(W19=$Y$1,'2nd Run'!H19,""),"")</f>
        <v/>
      </c>
      <c r="Z19" s="303" t="str">
        <f>IFERROR(IF(W19=$Z$1,'2nd Run'!H19,""),"")</f>
        <v/>
      </c>
      <c r="AA19" s="303" t="str">
        <f>IFERROR(IF($W19=$AA$1,'2nd Run'!H19,""),"")</f>
        <v/>
      </c>
      <c r="AB19" s="303" t="str">
        <f>IFERROR(IF(W19=$AB$1,'2nd Run'!H19,""),"")</f>
        <v/>
      </c>
      <c r="AC19" s="198" t="s">
        <v>68</v>
      </c>
      <c r="AD19" s="499"/>
      <c r="AE19" s="236" t="str">
        <f t="shared" si="13"/>
        <v>4th</v>
      </c>
      <c r="AF19" s="236" t="str">
        <f t="array" ref="AF19">IFERROR(INDEX('2nd Run'!B:H,MATCH(AH19,'2nd Run'!H:H,0),1),"-")</f>
        <v>CASSIDI WINTER</v>
      </c>
      <c r="AG19" s="236" t="str">
        <f t="array" ref="AG19">IFERROR(INDEX('2nd Run'!B:H,MATCH(AH19,'2nd Run'!H:H,0),2),"-")</f>
        <v>HEZA FAST SENOR</v>
      </c>
      <c r="AH19" s="344">
        <f t="shared" si="14"/>
        <v>16.603000010000002</v>
      </c>
      <c r="AI19" s="343" t="str">
        <f t="shared" si="15"/>
        <v/>
      </c>
      <c r="AJ19" s="199">
        <v>4</v>
      </c>
      <c r="AL19" s="226"/>
      <c r="AM19" s="226">
        <f>'Youth 2'!AL5</f>
        <v>0.4</v>
      </c>
      <c r="AN19" s="226">
        <f>'Youth 2'!AM5</f>
        <v>0.3</v>
      </c>
      <c r="AO19" s="226">
        <f>'Youth 2'!AN5</f>
        <v>0.3</v>
      </c>
      <c r="AP19" s="226">
        <f>'Youth 2'!AO5</f>
        <v>0.25</v>
      </c>
      <c r="AQ19" s="227">
        <f>'Youth 2'!AP5</f>
        <v>0</v>
      </c>
      <c r="AR19" s="227">
        <f>'Youth 2'!AQ5</f>
        <v>0</v>
      </c>
      <c r="AS19" s="227">
        <f>'Youth 2'!AR5</f>
        <v>0</v>
      </c>
      <c r="AT19" s="227">
        <f>'Youth 2'!AS5</f>
        <v>0</v>
      </c>
      <c r="AU19" s="227">
        <f>'Youth 2'!AT5</f>
        <v>0</v>
      </c>
    </row>
    <row r="20" spans="1:47" ht="15.75" customHeight="1" thickBot="1">
      <c r="A20" s="234" t="str">
        <f>IF(B20="","",Draw!G20)</f>
        <v>co</v>
      </c>
      <c r="B20" s="235" t="str">
        <f>IFERROR(Draw!H20,"")</f>
        <v>KAYDI ANDERSON</v>
      </c>
      <c r="C20" s="235" t="str">
        <f>IFERROR(Draw!J20,"")</f>
        <v>SQUEAKS</v>
      </c>
      <c r="D20" s="196">
        <v>16.984999999999999</v>
      </c>
      <c r="E20" s="300" t="str">
        <f t="shared" si="0"/>
        <v/>
      </c>
      <c r="F20" s="301">
        <f t="shared" si="1"/>
        <v>16.984999999999999</v>
      </c>
      <c r="G20" s="295">
        <v>1.9000000000000001E-8</v>
      </c>
      <c r="H20" s="230">
        <f t="shared" si="2"/>
        <v>16.985000019000001</v>
      </c>
      <c r="I20" s="230" t="str">
        <f t="shared" si="3"/>
        <v/>
      </c>
      <c r="J20" s="230">
        <f>VLOOKUP(CONCATENATE(Draw!I20,'2nd Run'!C20),'Enter Draw'!S:U,3,FALSE)</f>
        <v>0</v>
      </c>
      <c r="K20" s="198">
        <f>IF(A20="co",VLOOKUP(CONCATENATE(Draw!I20,C20),'1st Run'!W:X,2,FALSE),IF(A20="yco",VLOOKUP(CONCATENATE(Draw!I20,C20),Youth!S:U,2,FALSE),IF(OR(AND(D20&gt;1,D20&lt;1050),D20="nt",D20="",D20="scratch"),"","Not valid")))</f>
        <v>16.984999999999999</v>
      </c>
      <c r="L20" s="491" t="s">
        <v>76</v>
      </c>
      <c r="M20" s="492"/>
      <c r="O20" s="495"/>
      <c r="P20" s="336" t="str">
        <f>IF($M$18&lt;"5","",'2nd Run'!AE26)</f>
        <v/>
      </c>
      <c r="Q20" s="236" t="str">
        <f>IF(P20="","",'2nd Run'!AF26)</f>
        <v/>
      </c>
      <c r="R20" s="236" t="str">
        <f>IF(Q20="","",'2nd Run'!AG26)</f>
        <v/>
      </c>
      <c r="S20" s="314" t="str">
        <f>IF(R20="","",'2nd Run'!AH26)</f>
        <v/>
      </c>
      <c r="T20" s="337" t="str">
        <f t="shared" si="12"/>
        <v/>
      </c>
      <c r="U20" s="311" t="str">
        <f t="shared" si="6"/>
        <v/>
      </c>
      <c r="W20" s="198" t="str">
        <f>IFERROR(VLOOKUP('2nd Run'!H20,$AD$3:$AE$7,2,TRUE),"")</f>
        <v>3D</v>
      </c>
      <c r="X20" s="303" t="str">
        <f>IFERROR(IF(W20=$X$1,'2nd Run'!H20,""),"")</f>
        <v/>
      </c>
      <c r="Y20" s="303" t="str">
        <f>IFERROR(IF(W20=$Y$1,'2nd Run'!H20,""),"")</f>
        <v/>
      </c>
      <c r="Z20" s="303">
        <f>IFERROR(IF(W20=$Z$1,'2nd Run'!H20,""),"")</f>
        <v>16.985000019000001</v>
      </c>
      <c r="AA20" s="303" t="str">
        <f>IFERROR(IF($W20=$AA$1,'2nd Run'!H20,""),"")</f>
        <v/>
      </c>
      <c r="AB20" s="303" t="str">
        <f>IFERROR(IF(W20=$AB$1,'2nd Run'!H20,""),"")</f>
        <v/>
      </c>
      <c r="AC20" s="198" t="s">
        <v>70</v>
      </c>
      <c r="AD20" s="504"/>
      <c r="AE20" s="236" t="str">
        <f t="shared" si="13"/>
        <v>5th</v>
      </c>
      <c r="AF20" s="236" t="str">
        <f t="array" ref="AF20">IFERROR(INDEX('2nd Run'!B:H,MATCH(AH20,'2nd Run'!H:H,0),1),"-")</f>
        <v>DEBBIE MCCUTCHEON</v>
      </c>
      <c r="AG20" s="236" t="str">
        <f t="array" ref="AG20">IFERROR(INDEX('2nd Run'!B:H,MATCH(AH20,'2nd Run'!H:H,0),2),"-")</f>
        <v>JR</v>
      </c>
      <c r="AH20" s="344">
        <f t="shared" si="14"/>
        <v>16.613000017000001</v>
      </c>
      <c r="AI20" s="343" t="str">
        <f t="shared" si="15"/>
        <v/>
      </c>
      <c r="AJ20" s="199">
        <v>5</v>
      </c>
      <c r="AL20" s="226"/>
      <c r="AM20" s="226"/>
      <c r="AN20" s="226">
        <f>'Youth 2'!AM6</f>
        <v>0.2</v>
      </c>
      <c r="AO20" s="226">
        <f>'Youth 2'!AN6</f>
        <v>0.2</v>
      </c>
      <c r="AP20" s="226">
        <f>'Youth 2'!AO6</f>
        <v>0.2</v>
      </c>
      <c r="AQ20" s="227">
        <f>'Youth 2'!AP6</f>
        <v>0</v>
      </c>
      <c r="AR20" s="227">
        <f>'Youth 2'!AQ6</f>
        <v>0</v>
      </c>
      <c r="AS20" s="227">
        <f>'Youth 2'!AR6</f>
        <v>0</v>
      </c>
      <c r="AT20" s="227">
        <f>'Youth 2'!AS6</f>
        <v>0</v>
      </c>
      <c r="AU20" s="227">
        <f>'Youth 2'!AT6</f>
        <v>0</v>
      </c>
    </row>
    <row r="21" spans="1:47" ht="15.75" customHeight="1" thickBot="1">
      <c r="A21" s="234" t="str">
        <f>IF(B21="","",Draw!G21)</f>
        <v>co</v>
      </c>
      <c r="B21" s="235" t="str">
        <f>IFERROR(Draw!H21,"")</f>
        <v>KAYCE BERGER (Y)</v>
      </c>
      <c r="C21" s="235" t="str">
        <f>IFERROR(Draw!J21,"")</f>
        <v>JAW SMART LITTLESILV</v>
      </c>
      <c r="D21" s="194">
        <v>17.832999999999998</v>
      </c>
      <c r="E21" s="300">
        <f t="shared" si="0"/>
        <v>17.832999999999998</v>
      </c>
      <c r="F21" s="301">
        <f t="shared" si="1"/>
        <v>17.832999999999998</v>
      </c>
      <c r="G21" s="295">
        <v>2E-8</v>
      </c>
      <c r="H21" s="230">
        <f t="shared" si="2"/>
        <v>17.83300002</v>
      </c>
      <c r="I21" s="230">
        <f t="shared" si="3"/>
        <v>17.83300002</v>
      </c>
      <c r="J21" s="230" t="str">
        <f>VLOOKUP(CONCATENATE(Draw!I21,'2nd Run'!C21),'Enter Draw'!S:U,3,FALSE)</f>
        <v>X</v>
      </c>
      <c r="K21" s="198">
        <f>IF(A21="co",VLOOKUP(CONCATENATE(Draw!I21,C21),'1st Run'!W:X,2,FALSE),IF(A21="yco",VLOOKUP(CONCATENATE(Draw!I21,C21),Youth!S:U,2,FALSE),IF(OR(AND(D21&gt;1,D21&lt;1050),D21="nt",D21="",D21="scratch"),"","Not valid")))</f>
        <v>17.832999999999998</v>
      </c>
      <c r="L21" s="201" t="s">
        <v>92</v>
      </c>
      <c r="M21" s="202" t="s">
        <v>79</v>
      </c>
      <c r="O21" s="134"/>
      <c r="P21" s="338"/>
      <c r="Q21" s="339"/>
      <c r="R21" s="339"/>
      <c r="S21" s="340"/>
      <c r="T21" s="325"/>
      <c r="U21" s="311">
        <f t="shared" si="6"/>
        <v>0</v>
      </c>
      <c r="W21" s="198" t="str">
        <f>IFERROR(VLOOKUP('2nd Run'!H21,$AD$3:$AE$7,2,TRUE),"")</f>
        <v>3D</v>
      </c>
      <c r="X21" s="303" t="str">
        <f>IFERROR(IF(W21=$X$1,'2nd Run'!H21,""),"")</f>
        <v/>
      </c>
      <c r="Y21" s="303" t="str">
        <f>IFERROR(IF(W21=$Y$1,'2nd Run'!H21,""),"")</f>
        <v/>
      </c>
      <c r="Z21" s="303">
        <f>IFERROR(IF(W21=$Z$1,'2nd Run'!H21,""),"")</f>
        <v>17.83300002</v>
      </c>
      <c r="AA21" s="303" t="str">
        <f>IFERROR(IF($W21=$AA$1,'2nd Run'!H21,""),"")</f>
        <v/>
      </c>
      <c r="AB21" s="303" t="str">
        <f>IFERROR(IF(W21=$AB$1,'2nd Run'!H21,""),"")</f>
        <v/>
      </c>
      <c r="AC21" s="198"/>
      <c r="AD21" s="341"/>
      <c r="AE21" s="237"/>
      <c r="AF21" s="237"/>
      <c r="AG21" s="237"/>
      <c r="AH21" s="342"/>
      <c r="AI21" s="343"/>
      <c r="AL21" s="226"/>
      <c r="AM21" s="226"/>
      <c r="AN21" s="226"/>
      <c r="AO21" s="226">
        <f>'Youth 2'!AN7</f>
        <v>0.1</v>
      </c>
      <c r="AP21" s="226">
        <f>'Youth 2'!AO7</f>
        <v>0.15</v>
      </c>
      <c r="AQ21" s="227">
        <f>'Youth 2'!AP7</f>
        <v>0</v>
      </c>
      <c r="AR21" s="227">
        <f>'Youth 2'!AQ7</f>
        <v>0</v>
      </c>
      <c r="AS21" s="227">
        <f>'Youth 2'!AR7</f>
        <v>0</v>
      </c>
      <c r="AT21" s="227">
        <f>'Youth 2'!AS7</f>
        <v>0</v>
      </c>
      <c r="AU21" s="227">
        <f>'Youth 2'!AT7</f>
        <v>0</v>
      </c>
    </row>
    <row r="22" spans="1:47" ht="15.75" customHeight="1">
      <c r="A22" s="234" t="str">
        <f>IF(B22="","",Draw!G22)</f>
        <v>co</v>
      </c>
      <c r="B22" s="235" t="str">
        <f>IFERROR(Draw!H22,"")</f>
        <v>TESSA BUCHER</v>
      </c>
      <c r="C22" s="235" t="str">
        <f>IFERROR(Draw!J22,"")</f>
        <v>REBEL</v>
      </c>
      <c r="D22" s="197">
        <v>16.190000000000001</v>
      </c>
      <c r="E22" s="300" t="str">
        <f t="shared" si="0"/>
        <v/>
      </c>
      <c r="F22" s="301">
        <f t="shared" si="1"/>
        <v>16.190000000000001</v>
      </c>
      <c r="G22" s="295">
        <v>2.0999999999999999E-8</v>
      </c>
      <c r="H22" s="230">
        <f t="shared" si="2"/>
        <v>16.190000021000003</v>
      </c>
      <c r="I22" s="230" t="str">
        <f t="shared" si="3"/>
        <v/>
      </c>
      <c r="J22" s="230">
        <f>VLOOKUP(CONCATENATE(Draw!I22,'2nd Run'!C22),'Enter Draw'!S:U,3,FALSE)</f>
        <v>0</v>
      </c>
      <c r="K22" s="198">
        <f>IF(A22="co",VLOOKUP(CONCATENATE(Draw!I22,C22),'1st Run'!W:X,2,FALSE),IF(A22="yco",VLOOKUP(CONCATENATE(Draw!I22,C22),Youth!S:U,2,FALSE),IF(OR(AND(D22&gt;1,D22&lt;1050),D22="nt",D22="",D22="scratch"),"","Not valid")))</f>
        <v>16.190000000000001</v>
      </c>
      <c r="L22" s="201" t="s">
        <v>93</v>
      </c>
      <c r="M22" s="202" t="s">
        <v>81</v>
      </c>
      <c r="O22" s="501" t="s">
        <v>60</v>
      </c>
      <c r="P22" s="308" t="str">
        <f>'2nd Run'!AE28</f>
        <v>1st</v>
      </c>
      <c r="Q22" s="234" t="str">
        <f>'2nd Run'!AF28</f>
        <v>KAYCE BERGER (Y)</v>
      </c>
      <c r="R22" s="234" t="str">
        <f>'2nd Run'!AG28</f>
        <v>WEBBS LUCKY SPIN</v>
      </c>
      <c r="S22" s="309">
        <f>'2nd Run'!AH28</f>
        <v>17.851000002999999</v>
      </c>
      <c r="T22" s="310">
        <f t="shared" ref="T22:T26" si="16">AI28</f>
        <v>33.857999999999997</v>
      </c>
      <c r="U22" s="311" t="str">
        <f t="shared" si="6"/>
        <v>1st</v>
      </c>
      <c r="W22" s="198" t="str">
        <f>IFERROR(VLOOKUP('2nd Run'!H22,$AD$3:$AE$7,2,TRUE),"")</f>
        <v>1D</v>
      </c>
      <c r="X22" s="303">
        <f>IFERROR(IF(W22=$X$1,'2nd Run'!H22,""),"")</f>
        <v>16.190000021000003</v>
      </c>
      <c r="Y22" s="303" t="str">
        <f>IFERROR(IF(W22=$Y$1,'2nd Run'!H22,""),"")</f>
        <v/>
      </c>
      <c r="Z22" s="303" t="str">
        <f>IFERROR(IF(W22=$Z$1,'2nd Run'!H22,""),"")</f>
        <v/>
      </c>
      <c r="AA22" s="303" t="str">
        <f>IFERROR(IF($W22=$AA$1,'2nd Run'!H22,""),"")</f>
        <v/>
      </c>
      <c r="AB22" s="303" t="str">
        <f>IFERROR(IF(W22=$AB$1,'2nd Run'!H22,""),"")</f>
        <v/>
      </c>
      <c r="AC22" s="198" t="s">
        <v>44</v>
      </c>
      <c r="AD22" s="498" t="s">
        <v>59</v>
      </c>
      <c r="AE22" s="236" t="str">
        <f>IF(AF22="-","-","1st")</f>
        <v>1st</v>
      </c>
      <c r="AF22" s="236" t="str">
        <f t="array" ref="AF22">IFERROR(INDEX('2nd Run'!B:H,MATCH(AH22,'2nd Run'!H:H,0),1),"-")</f>
        <v>KAYDI ANDERSON</v>
      </c>
      <c r="AG22" s="236" t="str">
        <f t="array" ref="AG22">IFERROR(INDEX('2nd Run'!B:H,MATCH(AH22,'2nd Run'!H:H,0),2),"-")</f>
        <v>SQUEAKS</v>
      </c>
      <c r="AH22" s="344">
        <f t="shared" ref="AH22:AH26" si="17">IFERROR(SMALL($Z$2:$Z$286,AJ22),"-")</f>
        <v>16.985000019000001</v>
      </c>
      <c r="AI22" s="343">
        <f t="shared" ref="AI22:AI26" si="18">IF(AS4&gt;0,AS4,"")</f>
        <v>45.143999999999998</v>
      </c>
      <c r="AJ22" s="199">
        <v>1</v>
      </c>
      <c r="AL22" s="226"/>
      <c r="AM22" s="226"/>
      <c r="AN22" s="226"/>
      <c r="AO22" s="226"/>
      <c r="AP22" s="226">
        <f>'Youth 2'!AO8</f>
        <v>0.1</v>
      </c>
      <c r="AQ22" s="227">
        <f>'Youth 2'!AP8</f>
        <v>0</v>
      </c>
      <c r="AR22" s="227">
        <f>'Youth 2'!AQ8</f>
        <v>0</v>
      </c>
      <c r="AS22" s="227">
        <f>'Youth 2'!AR8</f>
        <v>0</v>
      </c>
      <c r="AT22" s="227">
        <f>'Youth 2'!AS8</f>
        <v>0</v>
      </c>
      <c r="AU22" s="227">
        <f>'Youth 2'!AT8</f>
        <v>0</v>
      </c>
    </row>
    <row r="23" spans="1:47" ht="15.75" customHeight="1" thickBot="1">
      <c r="A23" s="234" t="str">
        <f>IF(B23="","",Draw!G23)</f>
        <v>co</v>
      </c>
      <c r="B23" s="235" t="str">
        <f>IFERROR(Draw!H23,"")</f>
        <v>DIANA BUCHER</v>
      </c>
      <c r="C23" s="235" t="str">
        <f>IFERROR(Draw!J23,"")</f>
        <v>KC SHADY CASH</v>
      </c>
      <c r="D23" s="194">
        <v>16.818000000000001</v>
      </c>
      <c r="E23" s="300" t="str">
        <f t="shared" si="0"/>
        <v/>
      </c>
      <c r="F23" s="301">
        <f t="shared" si="1"/>
        <v>16.818000000000001</v>
      </c>
      <c r="G23" s="295">
        <v>2.1999999999999998E-8</v>
      </c>
      <c r="H23" s="230">
        <f t="shared" si="2"/>
        <v>16.818000022</v>
      </c>
      <c r="I23" s="230" t="str">
        <f t="shared" si="3"/>
        <v/>
      </c>
      <c r="J23" s="230">
        <f>VLOOKUP(CONCATENATE(Draw!I23,'2nd Run'!C23),'Enter Draw'!S:U,3,FALSE)</f>
        <v>0</v>
      </c>
      <c r="K23" s="198">
        <f>IF(A23="co",VLOOKUP(CONCATENATE(Draw!I23,C23),'1st Run'!W:X,2,FALSE),IF(A23="yco",VLOOKUP(CONCATENATE(Draw!I23,C23),Youth!S:U,2,FALSE),IF(OR(AND(D23&gt;1,D23&lt;1050),D23="nt",D23="",D23="scratch"),"","Not valid")))</f>
        <v>16.818000000000001</v>
      </c>
      <c r="L23" s="203" t="s">
        <v>94</v>
      </c>
      <c r="M23" s="204" t="s">
        <v>83</v>
      </c>
      <c r="O23" s="494"/>
      <c r="P23" s="313" t="str">
        <f>IF($M$18&lt;"2","",'2nd Run'!AE29)</f>
        <v>2nd</v>
      </c>
      <c r="Q23" s="236" t="str">
        <f>IF(P23="","",'2nd Run'!AF29)</f>
        <v>SANDRA SCHAACK</v>
      </c>
      <c r="R23" s="236" t="str">
        <f>IF(Q23="","",'2nd Run'!AG29)</f>
        <v>JOSIE</v>
      </c>
      <c r="S23" s="314">
        <f>IF(R23="","",'2nd Run'!AH29)</f>
        <v>18.617000025999999</v>
      </c>
      <c r="T23" s="315">
        <f t="shared" si="16"/>
        <v>22.572000000000003</v>
      </c>
      <c r="U23" s="311" t="str">
        <f t="shared" si="6"/>
        <v>2nd</v>
      </c>
      <c r="W23" s="198" t="str">
        <f>IFERROR(VLOOKUP('2nd Run'!H23,$AD$3:$AE$7,2,TRUE),"")</f>
        <v>2D</v>
      </c>
      <c r="X23" s="303" t="str">
        <f>IFERROR(IF(W23=$X$1,'2nd Run'!H23,""),"")</f>
        <v/>
      </c>
      <c r="Y23" s="303">
        <f>IFERROR(IF(W23=$Y$1,'2nd Run'!H23,""),"")</f>
        <v>16.818000022</v>
      </c>
      <c r="Z23" s="303" t="str">
        <f>IFERROR(IF(W23=$Z$1,'2nd Run'!H23,""),"")</f>
        <v/>
      </c>
      <c r="AA23" s="303" t="str">
        <f>IFERROR(IF($W23=$AA$1,'2nd Run'!H23,""),"")</f>
        <v/>
      </c>
      <c r="AB23" s="303" t="str">
        <f>IFERROR(IF(W23=$AB$1,'2nd Run'!H23,""),"")</f>
        <v/>
      </c>
      <c r="AC23" s="198" t="s">
        <v>45</v>
      </c>
      <c r="AD23" s="499"/>
      <c r="AE23" s="236" t="str">
        <f>IF(AF23="-","-","2nd")</f>
        <v>2nd</v>
      </c>
      <c r="AF23" s="236" t="str">
        <f t="array" ref="AF23">IFERROR(INDEX('2nd Run'!B:H,MATCH(AH23,'2nd Run'!H:H,0),1),"-")</f>
        <v>MEGAN ROSENDAHL</v>
      </c>
      <c r="AG23" s="236" t="str">
        <f t="array" ref="AG23">IFERROR(INDEX('2nd Run'!B:H,MATCH(AH23,'2nd Run'!H:H,0),2),"-")</f>
        <v>RL OZZIE CAT</v>
      </c>
      <c r="AH23" s="344">
        <f t="shared" si="17"/>
        <v>17.305000014000001</v>
      </c>
      <c r="AI23" s="343">
        <f t="shared" si="18"/>
        <v>30.096</v>
      </c>
      <c r="AJ23" s="199">
        <v>2</v>
      </c>
      <c r="AQ23" s="227">
        <f>'Youth 2'!AP9</f>
        <v>40.424999999999997</v>
      </c>
      <c r="AR23" s="227">
        <f>'Youth 2'!AQ9</f>
        <v>34.65</v>
      </c>
      <c r="AS23" s="227">
        <f>'Youth 2'!AR9</f>
        <v>23.1</v>
      </c>
      <c r="AT23" s="227">
        <f>'Youth 2'!AS9</f>
        <v>17.324999999999999</v>
      </c>
      <c r="AU23" s="227">
        <f>'Youth 2'!AT9</f>
        <v>0</v>
      </c>
    </row>
    <row r="24" spans="1:47" ht="15.75" customHeight="1">
      <c r="A24" s="234" t="str">
        <f>IF(B24="","",Draw!G24)</f>
        <v>co</v>
      </c>
      <c r="B24" s="235" t="str">
        <f>IFERROR(Draw!H24,"")</f>
        <v>NICOLE VANWELL</v>
      </c>
      <c r="C24" s="235" t="str">
        <f>IFERROR(Draw!J24,"")</f>
        <v>SKY</v>
      </c>
      <c r="D24" s="195">
        <v>16.645</v>
      </c>
      <c r="E24" s="300" t="str">
        <f t="shared" si="0"/>
        <v/>
      </c>
      <c r="F24" s="301">
        <f t="shared" si="1"/>
        <v>16.645</v>
      </c>
      <c r="G24" s="295">
        <v>2.3000000000000001E-8</v>
      </c>
      <c r="H24" s="230">
        <f t="shared" si="2"/>
        <v>16.645000022999998</v>
      </c>
      <c r="I24" s="230" t="str">
        <f t="shared" si="3"/>
        <v/>
      </c>
      <c r="J24" s="230">
        <f>VLOOKUP(CONCATENATE(Draw!I24,'2nd Run'!C24),'Enter Draw'!S:U,3,FALSE)</f>
        <v>0</v>
      </c>
      <c r="K24" s="198">
        <f>IF(A24="co",VLOOKUP(CONCATENATE(Draw!I24,C24),'1st Run'!W:X,2,FALSE),IF(A24="yco",VLOOKUP(CONCATENATE(Draw!I24,C24),Youth!S:U,2,FALSE),IF(OR(AND(D24&gt;1,D24&lt;1050),D24="nt",D24="",D24="scratch"),"","Not valid")))</f>
        <v>16.645</v>
      </c>
      <c r="O24" s="494"/>
      <c r="P24" s="313" t="str">
        <f>IF($M$18&lt;"3","",'2nd Run'!AE30)</f>
        <v/>
      </c>
      <c r="Q24" s="236" t="str">
        <f>IF(P24="","",'2nd Run'!AF30)</f>
        <v/>
      </c>
      <c r="R24" s="236" t="str">
        <f>IF(Q24="","",'2nd Run'!AG30)</f>
        <v/>
      </c>
      <c r="S24" s="314" t="str">
        <f>IF(R24="","",'2nd Run'!AH30)</f>
        <v/>
      </c>
      <c r="T24" s="315" t="str">
        <f t="shared" si="16"/>
        <v/>
      </c>
      <c r="U24" s="311" t="str">
        <f t="shared" si="6"/>
        <v/>
      </c>
      <c r="W24" s="198" t="str">
        <f>IFERROR(VLOOKUP('2nd Run'!H24,$AD$3:$AE$7,2,TRUE),"")</f>
        <v>2D</v>
      </c>
      <c r="X24" s="303" t="str">
        <f>IFERROR(IF(W24=$X$1,'2nd Run'!H24,""),"")</f>
        <v/>
      </c>
      <c r="Y24" s="303">
        <f>IFERROR(IF(W24=$Y$1,'2nd Run'!H24,""),"")</f>
        <v>16.645000022999998</v>
      </c>
      <c r="Z24" s="303" t="str">
        <f>IFERROR(IF(W24=$Z$1,'2nd Run'!H24,""),"")</f>
        <v/>
      </c>
      <c r="AA24" s="303" t="str">
        <f>IFERROR(IF($W24=$AA$1,'2nd Run'!H24,""),"")</f>
        <v/>
      </c>
      <c r="AB24" s="303" t="str">
        <f>IFERROR(IF(W24=$AB$1,'2nd Run'!H24,""),"")</f>
        <v/>
      </c>
      <c r="AC24" s="198" t="s">
        <v>67</v>
      </c>
      <c r="AD24" s="499"/>
      <c r="AE24" s="236" t="str">
        <f>IF(AF24="-","-","3rd")</f>
        <v>3rd</v>
      </c>
      <c r="AF24" s="236" t="str">
        <f t="array" ref="AF24">IFERROR(INDEX('2nd Run'!B:H,MATCH(AH24,'2nd Run'!H:H,0),1),"-")</f>
        <v>KAYCE BERGER (Y)</v>
      </c>
      <c r="AG24" s="236" t="str">
        <f t="array" ref="AG24">IFERROR(INDEX('2nd Run'!B:H,MATCH(AH24,'2nd Run'!H:H,0),2),"-")</f>
        <v>JAW SMART LITTLESILV</v>
      </c>
      <c r="AH24" s="344">
        <f t="shared" si="17"/>
        <v>17.83300002</v>
      </c>
      <c r="AI24" s="343" t="str">
        <f t="shared" si="18"/>
        <v/>
      </c>
      <c r="AJ24" s="199">
        <v>3</v>
      </c>
      <c r="AL24" s="199" t="str">
        <f>'Youth 2'!AK10</f>
        <v># of Runners</v>
      </c>
      <c r="AO24" s="228">
        <f>'Youth 2'!AN10</f>
        <v>7</v>
      </c>
    </row>
    <row r="25" spans="1:47" ht="15.75" customHeight="1">
      <c r="A25" s="234" t="str">
        <f>IF(B25="","",Draw!G25)</f>
        <v/>
      </c>
      <c r="B25" s="235" t="str">
        <f>IFERROR(Draw!H25,"")</f>
        <v/>
      </c>
      <c r="C25" s="235" t="str">
        <f>IFERROR(Draw!J25,"")</f>
        <v/>
      </c>
      <c r="D25" s="434"/>
      <c r="E25" s="300" t="str">
        <f t="shared" si="0"/>
        <v/>
      </c>
      <c r="F25" s="301" t="str">
        <f t="shared" si="1"/>
        <v/>
      </c>
      <c r="G25" s="295">
        <v>2.4E-8</v>
      </c>
      <c r="H25" s="230" t="str">
        <f t="shared" si="2"/>
        <v/>
      </c>
      <c r="I25" s="230" t="str">
        <f t="shared" si="3"/>
        <v/>
      </c>
      <c r="J25" s="230">
        <f>VLOOKUP(CONCATENATE(Draw!I25,'2nd Run'!C25),'Enter Draw'!S:U,3,FALSE)</f>
        <v>0</v>
      </c>
      <c r="K25" s="198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94"/>
      <c r="P25" s="313" t="str">
        <f>IF($M$18&lt;"4","",'2nd Run'!AE31)</f>
        <v/>
      </c>
      <c r="Q25" s="236" t="str">
        <f>IF(P25="","",'2nd Run'!AF31)</f>
        <v/>
      </c>
      <c r="R25" s="236" t="str">
        <f>IF(Q25="","",'2nd Run'!AG31)</f>
        <v/>
      </c>
      <c r="S25" s="314" t="str">
        <f>IF(R25="","",'2nd Run'!AH31)</f>
        <v/>
      </c>
      <c r="T25" s="315" t="str">
        <f t="shared" si="16"/>
        <v/>
      </c>
      <c r="U25" s="311" t="str">
        <f t="shared" si="6"/>
        <v/>
      </c>
      <c r="W25" s="198" t="str">
        <f>IFERROR(VLOOKUP('2nd Run'!H25,$AD$3:$AE$7,2,TRUE),"")</f>
        <v/>
      </c>
      <c r="X25" s="303" t="str">
        <f>IFERROR(IF(W25=$X$1,'2nd Run'!H25,""),"")</f>
        <v/>
      </c>
      <c r="Y25" s="303" t="str">
        <f>IFERROR(IF(W25=$Y$1,'2nd Run'!H25,""),"")</f>
        <v/>
      </c>
      <c r="Z25" s="303" t="str">
        <f>IFERROR(IF(W25=$Z$1,'2nd Run'!H25,""),"")</f>
        <v/>
      </c>
      <c r="AA25" s="303" t="str">
        <f>IFERROR(IF($W25=$AA$1,'2nd Run'!H25,""),"")</f>
        <v/>
      </c>
      <c r="AB25" s="303" t="str">
        <f>IFERROR(IF(W25=$AB$1,'2nd Run'!H25,""),"")</f>
        <v/>
      </c>
      <c r="AC25" s="198" t="s">
        <v>68</v>
      </c>
      <c r="AD25" s="499"/>
      <c r="AE25" s="236" t="str">
        <f>IF(AF25="-","-","4th")</f>
        <v>-</v>
      </c>
      <c r="AF25" s="236" t="str">
        <f t="array" ref="AF25">IFERROR(INDEX('2nd Run'!B:H,MATCH(AH25,'2nd Run'!H:H,0),1),"-")</f>
        <v>-</v>
      </c>
      <c r="AG25" s="236" t="str">
        <f t="array" ref="AG25">IFERROR(INDEX('2nd Run'!B:H,MATCH(AH25,'2nd Run'!H:H,0),2),"-")</f>
        <v>-</v>
      </c>
      <c r="AH25" s="344" t="str">
        <f t="shared" si="17"/>
        <v>-</v>
      </c>
      <c r="AI25" s="343" t="str">
        <f t="shared" si="18"/>
        <v/>
      </c>
      <c r="AJ25" s="199">
        <v>4</v>
      </c>
      <c r="AL25" s="199" t="str">
        <f>'Youth 2'!AK11</f>
        <v>Entry Fee</v>
      </c>
      <c r="AO25" s="227">
        <f>'Youth 2'!AN11</f>
        <v>16.5</v>
      </c>
    </row>
    <row r="26" spans="1:47" ht="15.75" customHeight="1" thickBot="1">
      <c r="A26" s="234" t="str">
        <f>IF(B26="","",Draw!G26)</f>
        <v>co</v>
      </c>
      <c r="B26" s="235" t="str">
        <f>IFERROR(Draw!H26,"")</f>
        <v xml:space="preserve">MORGAN MAHLEN </v>
      </c>
      <c r="C26" s="235" t="str">
        <f>IFERROR(Draw!J26,"")</f>
        <v>BACARDI</v>
      </c>
      <c r="D26" s="196">
        <v>16.398</v>
      </c>
      <c r="E26" s="300" t="str">
        <f t="shared" si="0"/>
        <v/>
      </c>
      <c r="F26" s="301">
        <f t="shared" si="1"/>
        <v>16.398</v>
      </c>
      <c r="G26" s="295">
        <v>2.4999999999999999E-8</v>
      </c>
      <c r="H26" s="230">
        <f t="shared" si="2"/>
        <v>16.398000024999998</v>
      </c>
      <c r="I26" s="230" t="str">
        <f t="shared" si="3"/>
        <v/>
      </c>
      <c r="J26" s="230">
        <f>VLOOKUP(CONCATENATE(Draw!I26,'2nd Run'!C26),'Enter Draw'!S:U,3,FALSE)</f>
        <v>0</v>
      </c>
      <c r="K26" s="198">
        <f>IF(A26="co",VLOOKUP(CONCATENATE(Draw!I26,C26),'1st Run'!W:X,2,FALSE),IF(A26="yco",VLOOKUP(CONCATENATE(Draw!I26,C26),Youth!S:U,2,FALSE),IF(OR(AND(D26&gt;1,D26&lt;1050),D26="nt",D26="",D26="scratch"),"","Not valid")))</f>
        <v>16.398</v>
      </c>
      <c r="O26" s="495"/>
      <c r="P26" s="317" t="str">
        <f>IF($M$18&lt;"5","",'2nd Run'!AE32)</f>
        <v/>
      </c>
      <c r="Q26" s="236" t="str">
        <f>IF(P26="","",'2nd Run'!AF32)</f>
        <v/>
      </c>
      <c r="R26" s="236" t="str">
        <f>IF(Q26="","",'2nd Run'!AG32)</f>
        <v/>
      </c>
      <c r="S26" s="314" t="str">
        <f>IF(R26="","",'2nd Run'!AH32)</f>
        <v/>
      </c>
      <c r="T26" s="337" t="str">
        <f t="shared" si="16"/>
        <v/>
      </c>
      <c r="U26" s="311" t="str">
        <f t="shared" si="6"/>
        <v/>
      </c>
      <c r="W26" s="198" t="str">
        <f>IFERROR(VLOOKUP('2nd Run'!H26,$AD$3:$AE$7,2,TRUE),"")</f>
        <v>2D</v>
      </c>
      <c r="X26" s="303" t="str">
        <f>IFERROR(IF(W26=$X$1,'2nd Run'!H26,""),"")</f>
        <v/>
      </c>
      <c r="Y26" s="303">
        <f>IFERROR(IF(W26=$Y$1,'2nd Run'!H26,""),"")</f>
        <v>16.398000024999998</v>
      </c>
      <c r="Z26" s="303" t="str">
        <f>IFERROR(IF(W26=$Z$1,'2nd Run'!H26,""),"")</f>
        <v/>
      </c>
      <c r="AA26" s="303" t="str">
        <f>IFERROR(IF($W26=$AA$1,'2nd Run'!H26,""),"")</f>
        <v/>
      </c>
      <c r="AB26" s="303" t="str">
        <f>IFERROR(IF(W26=$AB$1,'2nd Run'!H26,""),"")</f>
        <v/>
      </c>
      <c r="AC26" s="198" t="s">
        <v>70</v>
      </c>
      <c r="AD26" s="504"/>
      <c r="AE26" s="236" t="str">
        <f>IF(AF26="-","-","5th")</f>
        <v>-</v>
      </c>
      <c r="AF26" s="236" t="str">
        <f t="array" ref="AF26">IFERROR(INDEX('2nd Run'!B:H,MATCH(AH26,'2nd Run'!H:H,0),1),"-")</f>
        <v>-</v>
      </c>
      <c r="AG26" s="236" t="str">
        <f t="array" ref="AG26">IFERROR(INDEX('2nd Run'!B:H,MATCH(AH26,'2nd Run'!H:H,0),2),"-")</f>
        <v>-</v>
      </c>
      <c r="AH26" s="344" t="str">
        <f t="shared" si="17"/>
        <v>-</v>
      </c>
      <c r="AI26" s="343" t="str">
        <f t="shared" si="18"/>
        <v/>
      </c>
      <c r="AJ26" s="199">
        <v>5</v>
      </c>
      <c r="AL26" s="199" t="s">
        <v>66</v>
      </c>
      <c r="AO26" s="227">
        <f>'Youth 2'!AN12</f>
        <v>115.5</v>
      </c>
    </row>
    <row r="27" spans="1:47" ht="15.75" customHeight="1" thickBot="1">
      <c r="A27" s="234" t="str">
        <f>IF(B27="","",Draw!G27)</f>
        <v>co</v>
      </c>
      <c r="B27" s="235" t="str">
        <f>IFERROR(Draw!H27,"")</f>
        <v>SANDRA SCHAACK</v>
      </c>
      <c r="C27" s="235" t="str">
        <f>IFERROR(Draw!J27,"")</f>
        <v>JOSIE</v>
      </c>
      <c r="D27" s="194">
        <v>18.617000000000001</v>
      </c>
      <c r="E27" s="300" t="str">
        <f t="shared" si="0"/>
        <v/>
      </c>
      <c r="F27" s="301">
        <f t="shared" si="1"/>
        <v>18.617000000000001</v>
      </c>
      <c r="G27" s="295">
        <v>2.6000000000000001E-8</v>
      </c>
      <c r="H27" s="230">
        <f t="shared" si="2"/>
        <v>18.617000025999999</v>
      </c>
      <c r="I27" s="230" t="str">
        <f t="shared" si="3"/>
        <v/>
      </c>
      <c r="J27" s="230">
        <f>VLOOKUP(CONCATENATE(Draw!I27,'2nd Run'!C27),'Enter Draw'!S:U,3,FALSE)</f>
        <v>0</v>
      </c>
      <c r="K27" s="198">
        <f>IF(A27="co",VLOOKUP(CONCATENATE(Draw!I27,C27),'1st Run'!W:X,2,FALSE),IF(A27="yco",VLOOKUP(CONCATENATE(Draw!I27,C27),Youth!S:U,2,FALSE),IF(OR(AND(D27&gt;1,D27&lt;1050),D27="nt",D27="",D27="scratch"),"","Not valid")))</f>
        <v>18.617000000000001</v>
      </c>
      <c r="L27" s="330"/>
      <c r="O27" s="345"/>
      <c r="P27" s="346"/>
      <c r="Q27" s="347"/>
      <c r="R27" s="347"/>
      <c r="S27" s="348"/>
      <c r="T27" s="349"/>
      <c r="U27" s="311">
        <f t="shared" si="6"/>
        <v>0</v>
      </c>
      <c r="W27" s="198" t="str">
        <f>IFERROR(VLOOKUP('2nd Run'!H27,$AD$3:$AE$7,2,TRUE),"")</f>
        <v>4D</v>
      </c>
      <c r="X27" s="303" t="str">
        <f>IFERROR(IF(W27=$X$1,'2nd Run'!H27,""),"")</f>
        <v/>
      </c>
      <c r="Y27" s="303" t="str">
        <f>IFERROR(IF(W27=$Y$1,'2nd Run'!H27,""),"")</f>
        <v/>
      </c>
      <c r="Z27" s="303" t="str">
        <f>IFERROR(IF(W27=$Z$1,'2nd Run'!H27,""),"")</f>
        <v/>
      </c>
      <c r="AA27" s="303">
        <f>IFERROR(IF($W27=$AA$1,'2nd Run'!H27,""),"")</f>
        <v>18.617000025999999</v>
      </c>
      <c r="AB27" s="303" t="str">
        <f>IFERROR(IF(W27=$AB$1,'2nd Run'!H27,""),"")</f>
        <v/>
      </c>
      <c r="AC27" s="198"/>
      <c r="AD27" s="341"/>
      <c r="AE27" s="237"/>
      <c r="AF27" s="237"/>
      <c r="AG27" s="237"/>
      <c r="AH27" s="342"/>
      <c r="AI27" s="343"/>
      <c r="AL27" s="199" t="s">
        <v>102</v>
      </c>
      <c r="AO27" s="227">
        <f>(AO24*M7)-(AO26-M4)</f>
        <v>59.5</v>
      </c>
    </row>
    <row r="28" spans="1:47" ht="15.75" customHeight="1">
      <c r="A28" s="234" t="str">
        <f>IF(B28="","",Draw!G28)</f>
        <v/>
      </c>
      <c r="B28" s="235" t="str">
        <f>IFERROR(Draw!H28,"")</f>
        <v/>
      </c>
      <c r="C28" s="235" t="str">
        <f>IFERROR(Draw!J28,"")</f>
        <v/>
      </c>
      <c r="D28" s="197"/>
      <c r="E28" s="300" t="str">
        <f t="shared" si="0"/>
        <v/>
      </c>
      <c r="F28" s="301" t="str">
        <f t="shared" si="1"/>
        <v/>
      </c>
      <c r="G28" s="295">
        <v>2.7E-8</v>
      </c>
      <c r="H28" s="230" t="str">
        <f t="shared" si="2"/>
        <v/>
      </c>
      <c r="I28" s="230" t="str">
        <f t="shared" si="3"/>
        <v/>
      </c>
      <c r="J28" s="230">
        <f>VLOOKUP(CONCATENATE(Draw!I28,'2nd Run'!C28),'Enter Draw'!S:U,3,FALSE)</f>
        <v>0</v>
      </c>
      <c r="K28" s="198" t="str">
        <f>IF(A28="co",VLOOKUP(CONCATENATE(Draw!I28,C28),'1st Run'!W:X,2,FALSE),IF(A28="yco",VLOOKUP(CONCATENATE(Draw!I28,C28),Youth!S:U,2,FALSE),IF(OR(AND(D28&gt;1,D28&lt;1050),D28="nt",D28="",D28="scratch"),"","Not valid")))</f>
        <v/>
      </c>
      <c r="O28" s="502" t="s">
        <v>61</v>
      </c>
      <c r="P28" s="350" t="str">
        <f>'2nd Run'!AE34</f>
        <v>-</v>
      </c>
      <c r="Q28" s="351" t="str">
        <f>'2nd Run'!AF34</f>
        <v>-</v>
      </c>
      <c r="R28" s="351" t="str">
        <f>'2nd Run'!AG34</f>
        <v>-</v>
      </c>
      <c r="S28" s="352" t="str">
        <f>'2nd Run'!AH34</f>
        <v>-</v>
      </c>
      <c r="T28" s="310"/>
      <c r="U28" s="311" t="str">
        <f t="shared" si="6"/>
        <v>-</v>
      </c>
      <c r="W28" s="198" t="str">
        <f>IFERROR(VLOOKUP('2nd Run'!H28,$AD$3:$AE$7,2,TRUE),"")</f>
        <v/>
      </c>
      <c r="X28" s="303" t="str">
        <f>IFERROR(IF(W28=$X$1,'2nd Run'!H28,""),"")</f>
        <v/>
      </c>
      <c r="Y28" s="303" t="str">
        <f>IFERROR(IF(W28=$Y$1,'2nd Run'!H28,""),"")</f>
        <v/>
      </c>
      <c r="Z28" s="303" t="str">
        <f>IFERROR(IF(W28=$Z$1,'2nd Run'!H28,""),"")</f>
        <v/>
      </c>
      <c r="AA28" s="303" t="str">
        <f>IFERROR(IF($W28=$AA$1,'2nd Run'!H28,""),"")</f>
        <v/>
      </c>
      <c r="AB28" s="303" t="str">
        <f>IFERROR(IF(W28=$AB$1,'2nd Run'!H28,""),"")</f>
        <v/>
      </c>
      <c r="AC28" s="198" t="s">
        <v>44</v>
      </c>
      <c r="AD28" s="498" t="s">
        <v>60</v>
      </c>
      <c r="AE28" s="236" t="str">
        <f>IF(AF28="-","-","1st")</f>
        <v>1st</v>
      </c>
      <c r="AF28" s="236" t="str">
        <f t="array" ref="AF28">IFERROR(INDEX('2nd Run'!B:H,MATCH(AH28,'2nd Run'!H:H,0),1),"-")</f>
        <v>KAYCE BERGER (Y)</v>
      </c>
      <c r="AG28" s="236" t="str">
        <f t="array" ref="AG28">IFERROR(INDEX('2nd Run'!B:H,MATCH(AH28,'2nd Run'!H:H,0),2),"-")</f>
        <v>WEBBS LUCKY SPIN</v>
      </c>
      <c r="AH28" s="344">
        <f t="shared" ref="AH28:AH32" si="19">IFERROR(IF(SMALL($AA$2:$AA$286,AJ28)&lt;900,SMALL($AA$2:$AA$286,AJ28),"-"),"-")</f>
        <v>17.851000002999999</v>
      </c>
      <c r="AI28" s="343">
        <f t="shared" ref="AI28:AI32" si="20">IF(AT4&gt;0,AT4,"")</f>
        <v>33.857999999999997</v>
      </c>
      <c r="AJ28" s="199">
        <v>1</v>
      </c>
    </row>
    <row r="29" spans="1:47" ht="15.75" customHeight="1">
      <c r="A29" s="234" t="str">
        <f>IF(B29="","",Draw!G29)</f>
        <v/>
      </c>
      <c r="B29" s="235" t="str">
        <f>IFERROR(Draw!H29,"")</f>
        <v/>
      </c>
      <c r="C29" s="235" t="str">
        <f>IFERROR(Draw!J29,"")</f>
        <v/>
      </c>
      <c r="D29" s="194"/>
      <c r="E29" s="300" t="str">
        <f t="shared" si="0"/>
        <v/>
      </c>
      <c r="F29" s="301" t="str">
        <f t="shared" si="1"/>
        <v/>
      </c>
      <c r="G29" s="295">
        <v>2.7999999999999999E-8</v>
      </c>
      <c r="H29" s="230" t="str">
        <f t="shared" si="2"/>
        <v/>
      </c>
      <c r="I29" s="230" t="str">
        <f t="shared" si="3"/>
        <v/>
      </c>
      <c r="J29" s="230">
        <f>VLOOKUP(CONCATENATE(Draw!I29,'2nd Run'!C29),'Enter Draw'!S:U,3,FALSE)</f>
        <v>0</v>
      </c>
      <c r="K29" s="198" t="str">
        <f>IF(A29="co",VLOOKUP(CONCATENATE(Draw!I29,C29),'1st Run'!W:X,2,FALSE),IF(A29="yco",VLOOKUP(CONCATENATE(Draw!I29,C29),Youth!S:U,2,FALSE),IF(OR(AND(D29&gt;1,D29&lt;1050),D29="nt",D29="",D29="scratch"),"","Not valid")))</f>
        <v/>
      </c>
      <c r="O29" s="494"/>
      <c r="P29" s="313" t="str">
        <f>IF($M$18&lt;"2","",'2nd Run'!AE35)</f>
        <v>-</v>
      </c>
      <c r="Q29" s="236" t="str">
        <f>IF(P29="","",'2nd Run'!AF35)</f>
        <v>-</v>
      </c>
      <c r="R29" s="236" t="str">
        <f>IF(Q29="","",'2nd Run'!AG35)</f>
        <v>-</v>
      </c>
      <c r="S29" s="314" t="str">
        <f>IF(R29="","",'2nd Run'!AH35)</f>
        <v>-</v>
      </c>
      <c r="T29" s="315"/>
      <c r="U29" s="311" t="str">
        <f t="shared" si="6"/>
        <v>-</v>
      </c>
      <c r="W29" s="198" t="str">
        <f>IFERROR(VLOOKUP('2nd Run'!H29,$AD$3:$AE$7,2,TRUE),"")</f>
        <v/>
      </c>
      <c r="X29" s="303" t="str">
        <f>IFERROR(IF(W29=$X$1,'2nd Run'!H29,""),"")</f>
        <v/>
      </c>
      <c r="Y29" s="303" t="str">
        <f>IFERROR(IF(W29=$Y$1,'2nd Run'!H29,""),"")</f>
        <v/>
      </c>
      <c r="Z29" s="303" t="str">
        <f>IFERROR(IF(W29=$Z$1,'2nd Run'!H29,""),"")</f>
        <v/>
      </c>
      <c r="AA29" s="303" t="str">
        <f>IFERROR(IF($W29=$AA$1,'2nd Run'!H29,""),"")</f>
        <v/>
      </c>
      <c r="AB29" s="303" t="str">
        <f>IFERROR(IF(W29=$AB$1,'2nd Run'!H29,""),"")</f>
        <v/>
      </c>
      <c r="AC29" s="198" t="s">
        <v>45</v>
      </c>
      <c r="AD29" s="499"/>
      <c r="AE29" s="236" t="str">
        <f>IF(AF29="-","-","2nd")</f>
        <v>2nd</v>
      </c>
      <c r="AF29" s="236" t="str">
        <f t="array" ref="AF29">IFERROR(INDEX('2nd Run'!B:H,MATCH(AH29,'2nd Run'!H:H,0),1),"-")</f>
        <v>SANDRA SCHAACK</v>
      </c>
      <c r="AG29" s="236" t="str">
        <f t="array" ref="AG29">IFERROR(INDEX('2nd Run'!B:H,MATCH(AH29,'2nd Run'!H:H,0),2),"-")</f>
        <v>JOSIE</v>
      </c>
      <c r="AH29" s="344">
        <f t="shared" si="19"/>
        <v>18.617000025999999</v>
      </c>
      <c r="AI29" s="343">
        <f t="shared" si="20"/>
        <v>22.572000000000003</v>
      </c>
      <c r="AJ29" s="199">
        <v>2</v>
      </c>
    </row>
    <row r="30" spans="1:47" ht="15.75" customHeight="1">
      <c r="A30" s="234" t="str">
        <f>IF(B30="","",Draw!G30)</f>
        <v/>
      </c>
      <c r="B30" s="235" t="str">
        <f>IFERROR(Draw!H30,"")</f>
        <v/>
      </c>
      <c r="C30" s="235" t="str">
        <f>IFERROR(Draw!J30,"")</f>
        <v/>
      </c>
      <c r="D30" s="195"/>
      <c r="E30" s="300" t="str">
        <f t="shared" si="0"/>
        <v/>
      </c>
      <c r="F30" s="301" t="str">
        <f t="shared" si="1"/>
        <v/>
      </c>
      <c r="G30" s="295">
        <v>2.9000000000000002E-8</v>
      </c>
      <c r="H30" s="230" t="str">
        <f t="shared" si="2"/>
        <v/>
      </c>
      <c r="I30" s="230" t="str">
        <f t="shared" si="3"/>
        <v/>
      </c>
      <c r="J30" s="230">
        <f>VLOOKUP(CONCATENATE(Draw!I30,'2nd Run'!C30),'Enter Draw'!S:U,3,FALSE)</f>
        <v>0</v>
      </c>
      <c r="K30" s="198" t="str">
        <f>IF(A30="co",VLOOKUP(CONCATENATE(Draw!I30,C30),'1st Run'!W:X,2,FALSE),IF(A30="yco",VLOOKUP(CONCATENATE(Draw!I30,C30),Youth!S:U,2,FALSE),IF(OR(AND(D30&gt;1,D30&lt;1050),D30="nt",D30="",D30="scratch"),"","Not valid")))</f>
        <v/>
      </c>
      <c r="O30" s="494"/>
      <c r="P30" s="313" t="str">
        <f>IF($M$18&lt;"3","",'2nd Run'!AE36)</f>
        <v/>
      </c>
      <c r="Q30" s="236" t="str">
        <f>IF(P30="","",'2nd Run'!AF36)</f>
        <v/>
      </c>
      <c r="R30" s="236" t="str">
        <f>IF(Q30="","",'2nd Run'!AG36)</f>
        <v/>
      </c>
      <c r="S30" s="314" t="str">
        <f>IF(R30="","",'2nd Run'!AH36)</f>
        <v/>
      </c>
      <c r="T30" s="315"/>
      <c r="U30" s="311" t="str">
        <f t="shared" si="6"/>
        <v/>
      </c>
      <c r="W30" s="198" t="str">
        <f>IFERROR(VLOOKUP('2nd Run'!H30,$AD$3:$AE$7,2,TRUE),"")</f>
        <v/>
      </c>
      <c r="X30" s="303" t="str">
        <f>IFERROR(IF(W30=$X$1,'2nd Run'!H30,""),"")</f>
        <v/>
      </c>
      <c r="Y30" s="303" t="str">
        <f>IFERROR(IF(W30=$Y$1,'2nd Run'!H30,""),"")</f>
        <v/>
      </c>
      <c r="Z30" s="303" t="str">
        <f>IFERROR(IF(W30=$Z$1,'2nd Run'!H30,""),"")</f>
        <v/>
      </c>
      <c r="AA30" s="303" t="str">
        <f>IFERROR(IF($W30=$AA$1,'2nd Run'!H30,""),"")</f>
        <v/>
      </c>
      <c r="AB30" s="303" t="str">
        <f>IFERROR(IF(W30=$AB$1,'2nd Run'!H30,""),"")</f>
        <v/>
      </c>
      <c r="AC30" s="198" t="s">
        <v>67</v>
      </c>
      <c r="AD30" s="499"/>
      <c r="AE30" s="236" t="str">
        <f>IF(AF30="-","-","3rd")</f>
        <v>-</v>
      </c>
      <c r="AF30" s="236" t="str">
        <f t="array" ref="AF30">IFERROR(INDEX('2nd Run'!B:H,MATCH(AH30,'2nd Run'!H:H,0),1),"-")</f>
        <v>-</v>
      </c>
      <c r="AG30" s="236" t="str">
        <f t="array" ref="AG30">IFERROR(INDEX('2nd Run'!B:H,MATCH(AH30,'2nd Run'!H:H,0),2),"-")</f>
        <v>-</v>
      </c>
      <c r="AH30" s="344" t="str">
        <f t="shared" si="19"/>
        <v>-</v>
      </c>
      <c r="AI30" s="343" t="str">
        <f t="shared" si="20"/>
        <v/>
      </c>
      <c r="AJ30" s="199">
        <v>3</v>
      </c>
    </row>
    <row r="31" spans="1:47" ht="15.75" customHeight="1">
      <c r="A31" s="234" t="str">
        <f>IF(B31="","",Draw!G31)</f>
        <v/>
      </c>
      <c r="B31" s="235" t="str">
        <f>IFERROR(Draw!H31,"")</f>
        <v/>
      </c>
      <c r="C31" s="235" t="str">
        <f>IFERROR(Draw!J31,"")</f>
        <v/>
      </c>
      <c r="D31" s="434"/>
      <c r="E31" s="300" t="str">
        <f t="shared" si="0"/>
        <v/>
      </c>
      <c r="F31" s="301" t="str">
        <f t="shared" si="1"/>
        <v/>
      </c>
      <c r="G31" s="295">
        <v>2.9999999999999997E-8</v>
      </c>
      <c r="H31" s="230" t="str">
        <f t="shared" si="2"/>
        <v/>
      </c>
      <c r="I31" s="230" t="str">
        <f t="shared" si="3"/>
        <v/>
      </c>
      <c r="J31" s="230">
        <f>VLOOKUP(CONCATENATE(Draw!I31,'2nd Run'!C31),'Enter Draw'!S:U,3,FALSE)</f>
        <v>0</v>
      </c>
      <c r="K31" s="198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94"/>
      <c r="P31" s="313" t="str">
        <f>IF($M$18&lt;"4","",'2nd Run'!AE37)</f>
        <v/>
      </c>
      <c r="Q31" s="236" t="str">
        <f>IF(P31="","",'2nd Run'!AF37)</f>
        <v/>
      </c>
      <c r="R31" s="236" t="str">
        <f>IF(Q31="","",'2nd Run'!AG37)</f>
        <v/>
      </c>
      <c r="S31" s="314" t="str">
        <f>IF(R31="","",'2nd Run'!AH37)</f>
        <v/>
      </c>
      <c r="T31" s="315"/>
      <c r="U31" s="311" t="str">
        <f t="shared" si="6"/>
        <v/>
      </c>
      <c r="W31" s="198" t="str">
        <f>IFERROR(VLOOKUP('2nd Run'!H31,$AD$3:$AE$7,2,TRUE),"")</f>
        <v/>
      </c>
      <c r="X31" s="303" t="str">
        <f>IFERROR(IF(W31=$X$1,'2nd Run'!H31,""),"")</f>
        <v/>
      </c>
      <c r="Y31" s="303" t="str">
        <f>IFERROR(IF(W31=$Y$1,'2nd Run'!H31,""),"")</f>
        <v/>
      </c>
      <c r="Z31" s="303" t="str">
        <f>IFERROR(IF(W31=$Z$1,'2nd Run'!H31,""),"")</f>
        <v/>
      </c>
      <c r="AA31" s="303" t="str">
        <f>IFERROR(IF($W31=$AA$1,'2nd Run'!H31,""),"")</f>
        <v/>
      </c>
      <c r="AB31" s="303" t="str">
        <f>IFERROR(IF(W31=$AB$1,'2nd Run'!H31,""),"")</f>
        <v/>
      </c>
      <c r="AC31" s="198" t="s">
        <v>68</v>
      </c>
      <c r="AD31" s="499"/>
      <c r="AE31" s="236" t="str">
        <f>IF(AF31="-","-","4th")</f>
        <v>-</v>
      </c>
      <c r="AF31" s="236" t="str">
        <f t="array" ref="AF31">IFERROR(INDEX('2nd Run'!B:H,MATCH(AH31,'2nd Run'!H:H,0),1),"-")</f>
        <v>-</v>
      </c>
      <c r="AG31" s="236" t="str">
        <f t="array" ref="AG31">IFERROR(INDEX('2nd Run'!B:H,MATCH(AH31,'2nd Run'!H:H,0),2),"-")</f>
        <v>-</v>
      </c>
      <c r="AH31" s="344" t="str">
        <f t="shared" si="19"/>
        <v>-</v>
      </c>
      <c r="AI31" s="343" t="str">
        <f t="shared" si="20"/>
        <v/>
      </c>
      <c r="AJ31" s="199">
        <v>4</v>
      </c>
    </row>
    <row r="32" spans="1:47" ht="15.75" customHeight="1" thickBot="1">
      <c r="A32" s="234" t="str">
        <f>IF(B32="","",Draw!G32)</f>
        <v/>
      </c>
      <c r="B32" s="235" t="str">
        <f>IFERROR(Draw!H32,"")</f>
        <v/>
      </c>
      <c r="C32" s="235" t="str">
        <f>IFERROR(Draw!J32,"")</f>
        <v/>
      </c>
      <c r="D32" s="196"/>
      <c r="E32" s="300" t="str">
        <f t="shared" si="0"/>
        <v/>
      </c>
      <c r="F32" s="301" t="str">
        <f t="shared" si="1"/>
        <v/>
      </c>
      <c r="G32" s="295">
        <v>3.1E-8</v>
      </c>
      <c r="H32" s="230" t="str">
        <f t="shared" si="2"/>
        <v/>
      </c>
      <c r="I32" s="230" t="str">
        <f t="shared" si="3"/>
        <v/>
      </c>
      <c r="J32" s="230">
        <f>VLOOKUP(CONCATENATE(Draw!I32,'2nd Run'!C32),'Enter Draw'!S:U,3,FALSE)</f>
        <v>0</v>
      </c>
      <c r="K32" s="198" t="str">
        <f>IF(A32="co",VLOOKUP(CONCATENATE(Draw!I32,C32),'1st Run'!W:X,2,FALSE),IF(A32="yco",VLOOKUP(CONCATENATE(Draw!I32,C32),Youth!S:U,2,FALSE),IF(OR(AND(D32&gt;1,D32&lt;1050),D32="nt",D32="",D32="scratch"),"","Not valid")))</f>
        <v/>
      </c>
      <c r="O32" s="495"/>
      <c r="P32" s="317" t="str">
        <f>IF($M$18&lt;"5","",'2nd Run'!AE38)</f>
        <v/>
      </c>
      <c r="Q32" s="318" t="str">
        <f>IF(P32="","",'2nd Run'!AF38)</f>
        <v/>
      </c>
      <c r="R32" s="318" t="str">
        <f>IF(Q32="","",'2nd Run'!AG38)</f>
        <v/>
      </c>
      <c r="S32" s="319" t="str">
        <f>IF(R32="","",'2nd Run'!AH38)</f>
        <v/>
      </c>
      <c r="T32" s="353"/>
      <c r="U32" s="311" t="str">
        <f t="shared" si="6"/>
        <v/>
      </c>
      <c r="W32" s="198" t="str">
        <f>IFERROR(VLOOKUP('2nd Run'!H32,$AD$3:$AE$7,2,TRUE),"")</f>
        <v/>
      </c>
      <c r="X32" s="303" t="str">
        <f>IFERROR(IF(W32=$X$1,'2nd Run'!H32,""),"")</f>
        <v/>
      </c>
      <c r="Y32" s="303" t="str">
        <f>IFERROR(IF(W32=$Y$1,'2nd Run'!H32,""),"")</f>
        <v/>
      </c>
      <c r="Z32" s="303" t="str">
        <f>IFERROR(IF(W32=$Z$1,'2nd Run'!H32,""),"")</f>
        <v/>
      </c>
      <c r="AA32" s="303" t="str">
        <f>IFERROR(IF($W32=$AA$1,'2nd Run'!H32,""),"")</f>
        <v/>
      </c>
      <c r="AB32" s="303" t="str">
        <f>IFERROR(IF(W32=$AB$1,'2nd Run'!H32,""),"")</f>
        <v/>
      </c>
      <c r="AC32" s="198" t="s">
        <v>70</v>
      </c>
      <c r="AD32" s="504"/>
      <c r="AE32" s="236" t="str">
        <f>IF(AF32="-","-","5th")</f>
        <v>-</v>
      </c>
      <c r="AF32" s="236" t="str">
        <f t="array" ref="AF32">IFERROR(INDEX('2nd Run'!B:H,MATCH(AH32,'2nd Run'!H:H,0),1),"-")</f>
        <v>-</v>
      </c>
      <c r="AG32" s="236" t="str">
        <f t="array" ref="AG32">IFERROR(INDEX('2nd Run'!B:H,MATCH(AH32,'2nd Run'!H:H,0),2),"-")</f>
        <v>-</v>
      </c>
      <c r="AH32" s="344" t="str">
        <f t="shared" si="19"/>
        <v>-</v>
      </c>
      <c r="AI32" s="343" t="str">
        <f t="shared" si="20"/>
        <v/>
      </c>
      <c r="AJ32" s="199">
        <v>5</v>
      </c>
    </row>
    <row r="33" spans="1:36" ht="15.75" customHeight="1">
      <c r="A33" s="234" t="str">
        <f>IF(B33="","",Draw!G33)</f>
        <v/>
      </c>
      <c r="B33" s="235" t="str">
        <f>IFERROR(Draw!H33,"")</f>
        <v/>
      </c>
      <c r="C33" s="235" t="str">
        <f>IFERROR(Draw!J33,"")</f>
        <v/>
      </c>
      <c r="D33" s="194"/>
      <c r="E33" s="300" t="str">
        <f t="shared" si="0"/>
        <v/>
      </c>
      <c r="F33" s="301" t="str">
        <f t="shared" si="1"/>
        <v/>
      </c>
      <c r="G33" s="295">
        <v>3.2000000000000002E-8</v>
      </c>
      <c r="H33" s="230" t="str">
        <f t="shared" si="2"/>
        <v/>
      </c>
      <c r="I33" s="230" t="str">
        <f t="shared" si="3"/>
        <v/>
      </c>
      <c r="J33" s="230">
        <f>VLOOKUP(CONCATENATE(Draw!I33,'2nd Run'!C33),'Enter Draw'!S:U,3,FALSE)</f>
        <v>0</v>
      </c>
      <c r="K33" s="198" t="str">
        <f>IF(A33="co",VLOOKUP(CONCATENATE(Draw!I33,C33),'1st Run'!W:X,2,FALSE),IF(A33="yco",VLOOKUP(CONCATENATE(Draw!I33,C33),Youth!S:U,2,FALSE),IF(OR(AND(D33&gt;1,D33&lt;1050),D33="nt",D33="",D33="scratch"),"","Not valid")))</f>
        <v/>
      </c>
      <c r="U33" s="311">
        <f t="shared" si="6"/>
        <v>0</v>
      </c>
      <c r="W33" s="198" t="str">
        <f>IFERROR(VLOOKUP('2nd Run'!H33,$AD$3:$AE$7,2,TRUE),"")</f>
        <v/>
      </c>
      <c r="X33" s="303" t="str">
        <f>IFERROR(IF(W33=$X$1,'2nd Run'!H33,""),"")</f>
        <v/>
      </c>
      <c r="Y33" s="303" t="str">
        <f>IFERROR(IF(W33=$Y$1,'2nd Run'!H33,""),"")</f>
        <v/>
      </c>
      <c r="Z33" s="303" t="str">
        <f>IFERROR(IF(W33=$Z$1,'2nd Run'!H33,""),"")</f>
        <v/>
      </c>
      <c r="AA33" s="303" t="str">
        <f>IFERROR(IF($W33=$AA$1,'2nd Run'!H33,""),"")</f>
        <v/>
      </c>
      <c r="AB33" s="303" t="str">
        <f>IFERROR(IF(W33=$AB$1,'2nd Run'!H33,""),"")</f>
        <v/>
      </c>
      <c r="AC33" s="198"/>
      <c r="AD33" s="341"/>
      <c r="AE33" s="237"/>
      <c r="AF33" s="237"/>
      <c r="AG33" s="237"/>
      <c r="AH33" s="342"/>
      <c r="AI33" s="343"/>
    </row>
    <row r="34" spans="1:36" ht="15.75" customHeight="1" thickBot="1">
      <c r="A34" s="234" t="str">
        <f>IF(B34="","",Draw!G34)</f>
        <v/>
      </c>
      <c r="B34" s="235" t="str">
        <f>IFERROR(Draw!H34,"")</f>
        <v/>
      </c>
      <c r="C34" s="235" t="str">
        <f>IFERROR(Draw!J34,"")</f>
        <v/>
      </c>
      <c r="D34" s="197"/>
      <c r="E34" s="300" t="str">
        <f t="shared" si="0"/>
        <v/>
      </c>
      <c r="F34" s="301" t="str">
        <f t="shared" si="1"/>
        <v/>
      </c>
      <c r="G34" s="295">
        <v>3.2999999999999998E-8</v>
      </c>
      <c r="H34" s="230" t="str">
        <f t="shared" si="2"/>
        <v/>
      </c>
      <c r="I34" s="230" t="str">
        <f t="shared" si="3"/>
        <v/>
      </c>
      <c r="J34" s="230">
        <f>VLOOKUP(CONCATENATE(Draw!I34,'2nd Run'!C34),'Enter Draw'!S:U,3,FALSE)</f>
        <v>0</v>
      </c>
      <c r="K34" s="198" t="str">
        <f>IF(A34="co",VLOOKUP(CONCATENATE(Draw!I34,C34),'1st Run'!W:X,2,FALSE),IF(A34="yco",VLOOKUP(CONCATENATE(Draw!I34,C34),Youth!S:U,2,FALSE),IF(OR(AND(D34&gt;1,D34&lt;1050),D34="nt",D34="",D34="scratch"),"","Not valid")))</f>
        <v/>
      </c>
      <c r="O34" s="302" t="s">
        <v>84</v>
      </c>
      <c r="U34" s="311">
        <f t="shared" si="6"/>
        <v>0</v>
      </c>
      <c r="W34" s="198" t="str">
        <f>IFERROR(VLOOKUP('2nd Run'!H34,$AD$3:$AE$7,2,TRUE),"")</f>
        <v/>
      </c>
      <c r="X34" s="303" t="str">
        <f>IFERROR(IF(W34=$X$1,'2nd Run'!H34,""),"")</f>
        <v/>
      </c>
      <c r="Y34" s="303" t="str">
        <f>IFERROR(IF(W34=$Y$1,'2nd Run'!H34,""),"")</f>
        <v/>
      </c>
      <c r="Z34" s="303" t="str">
        <f>IFERROR(IF(W34=$Z$1,'2nd Run'!H34,""),"")</f>
        <v/>
      </c>
      <c r="AA34" s="303" t="str">
        <f>IFERROR(IF($W34=$AA$1,'2nd Run'!H34,""),"")</f>
        <v/>
      </c>
      <c r="AB34" s="303" t="str">
        <f>IFERROR(IF(W34=$AB$1,'2nd Run'!H34,""),"")</f>
        <v/>
      </c>
      <c r="AC34" s="198" t="s">
        <v>44</v>
      </c>
      <c r="AD34" s="498" t="s">
        <v>61</v>
      </c>
      <c r="AE34" s="236" t="str">
        <f>IF(AF34="-","-","1st")</f>
        <v>-</v>
      </c>
      <c r="AF34" s="236" t="str">
        <f t="array" ref="AF34">IFERROR(INDEX('2nd Run'!B:H,MATCH(AH34,'2nd Run'!H:H,0),1),"-")</f>
        <v>-</v>
      </c>
      <c r="AG34" s="236" t="str">
        <f t="array" ref="AG34">IFERROR(INDEX('2nd Run'!B:H,MATCH(AH34,'2nd Run'!H:H,0),2),"-")</f>
        <v>-</v>
      </c>
      <c r="AH34" s="344" t="str">
        <f t="shared" ref="AH34:AH38" si="21">IFERROR(IF(SMALL($AB$2:$AB$286,AJ34)&lt;900,SMALL($AB$2:$AB$286,AJ34),"-"),"-")</f>
        <v>-</v>
      </c>
      <c r="AI34" s="343"/>
      <c r="AJ34" s="199">
        <v>1</v>
      </c>
    </row>
    <row r="35" spans="1:36" ht="15.75" customHeight="1" thickBot="1">
      <c r="A35" s="234" t="str">
        <f>IF(B35="","",Draw!G35)</f>
        <v/>
      </c>
      <c r="B35" s="235" t="str">
        <f>IFERROR(Draw!H35,"")</f>
        <v/>
      </c>
      <c r="C35" s="235" t="str">
        <f>IFERROR(Draw!J35,"")</f>
        <v/>
      </c>
      <c r="D35" s="194"/>
      <c r="E35" s="300" t="str">
        <f t="shared" si="0"/>
        <v/>
      </c>
      <c r="F35" s="301" t="str">
        <f t="shared" si="1"/>
        <v/>
      </c>
      <c r="G35" s="295">
        <v>3.4E-8</v>
      </c>
      <c r="H35" s="230" t="str">
        <f t="shared" si="2"/>
        <v/>
      </c>
      <c r="I35" s="230" t="str">
        <f t="shared" si="3"/>
        <v/>
      </c>
      <c r="J35" s="230">
        <f>VLOOKUP(CONCATENATE(Draw!I35,'2nd Run'!C35),'Enter Draw'!S:U,3,FALSE)</f>
        <v>0</v>
      </c>
      <c r="K35" s="198" t="str">
        <f>IF(A35="co",VLOOKUP(CONCATENATE(Draw!I35,C35),'1st Run'!W:X,2,FALSE),IF(A35="yco",VLOOKUP(CONCATENATE(Draw!I35,C35),Youth!S:U,2,FALSE),IF(OR(AND(D35&gt;1,D35&lt;1050),D35="nt",D35="",D35="scratch"),"","Not valid")))</f>
        <v/>
      </c>
      <c r="O35" s="254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11" t="str">
        <f t="shared" si="6"/>
        <v>Place</v>
      </c>
      <c r="W35" s="198" t="str">
        <f>IFERROR(VLOOKUP('2nd Run'!H35,$AD$3:$AE$7,2,TRUE),"")</f>
        <v/>
      </c>
      <c r="X35" s="303" t="str">
        <f>IFERROR(IF(W35=$X$1,'2nd Run'!H35,""),"")</f>
        <v/>
      </c>
      <c r="Y35" s="303" t="str">
        <f>IFERROR(IF(W35=$Y$1,'2nd Run'!H35,""),"")</f>
        <v/>
      </c>
      <c r="Z35" s="303" t="str">
        <f>IFERROR(IF(W35=$Z$1,'2nd Run'!H35,""),"")</f>
        <v/>
      </c>
      <c r="AA35" s="303" t="str">
        <f>IFERROR(IF($W35=$AA$1,'2nd Run'!H35,""),"")</f>
        <v/>
      </c>
      <c r="AB35" s="303" t="str">
        <f>IFERROR(IF(W35=$AB$1,'2nd Run'!H35,""),"")</f>
        <v/>
      </c>
      <c r="AC35" s="198" t="s">
        <v>45</v>
      </c>
      <c r="AD35" s="499"/>
      <c r="AE35" s="236" t="str">
        <f>IF(AF35="-","-","2nd")</f>
        <v>-</v>
      </c>
      <c r="AF35" s="236" t="str">
        <f t="array" ref="AF35">IFERROR(INDEX('2nd Run'!B:H,MATCH(AH35,'2nd Run'!H:H,0),1),"-")</f>
        <v>-</v>
      </c>
      <c r="AG35" s="236" t="str">
        <f t="array" ref="AG35">IFERROR(INDEX('2nd Run'!B:H,MATCH(AH35,'2nd Run'!H:H,0),2),"-")</f>
        <v>-</v>
      </c>
      <c r="AH35" s="344" t="str">
        <f t="shared" si="21"/>
        <v>-</v>
      </c>
      <c r="AI35" s="343"/>
      <c r="AJ35" s="199">
        <v>2</v>
      </c>
    </row>
    <row r="36" spans="1:36" ht="15.75" customHeight="1">
      <c r="A36" s="234" t="str">
        <f>IF(B36="","",Draw!G36)</f>
        <v/>
      </c>
      <c r="B36" s="235" t="str">
        <f>IFERROR(Draw!H36,"")</f>
        <v/>
      </c>
      <c r="C36" s="235" t="str">
        <f>IFERROR(Draw!J36,"")</f>
        <v/>
      </c>
      <c r="D36" s="195"/>
      <c r="E36" s="300" t="str">
        <f t="shared" si="0"/>
        <v/>
      </c>
      <c r="F36" s="301" t="str">
        <f t="shared" si="1"/>
        <v/>
      </c>
      <c r="G36" s="295">
        <v>3.5000000000000002E-8</v>
      </c>
      <c r="H36" s="230" t="str">
        <f t="shared" si="2"/>
        <v/>
      </c>
      <c r="I36" s="230" t="str">
        <f t="shared" si="3"/>
        <v/>
      </c>
      <c r="J36" s="230">
        <f>VLOOKUP(CONCATENATE(Draw!I36,'2nd Run'!C36),'Enter Draw'!S:U,3,FALSE)</f>
        <v>0</v>
      </c>
      <c r="K36" s="198" t="str">
        <f>IF(A36="co",VLOOKUP(CONCATENATE(Draw!I36,C36),'1st Run'!W:X,2,FALSE),IF(A36="yco",VLOOKUP(CONCATENATE(Draw!I36,C36),Youth!S:U,2,FALSE),IF(OR(AND(D36&gt;1,D36&lt;1050),D36="nt",D36="",D36="scratch"),"","Not valid")))</f>
        <v/>
      </c>
      <c r="O36" s="525" t="s">
        <v>57</v>
      </c>
      <c r="P36" s="354" t="str">
        <f>'Youth 2'!M4</f>
        <v>1st</v>
      </c>
      <c r="Q36" s="234" t="str">
        <f>'Youth 2'!N4</f>
        <v>KAILEE BERGER (Y)</v>
      </c>
      <c r="R36" s="234" t="str">
        <f>'Youth 2'!O4</f>
        <v>CK LAUGHIN FIRE</v>
      </c>
      <c r="S36" s="309">
        <f>'Youth 2'!P4</f>
        <v>16.277000004000001</v>
      </c>
      <c r="T36" s="310">
        <f>'Youth 2'!Q4</f>
        <v>40.424999999999997</v>
      </c>
      <c r="U36" s="311" t="str">
        <f t="shared" si="6"/>
        <v>1st</v>
      </c>
      <c r="W36" s="198" t="str">
        <f>IFERROR(VLOOKUP('2nd Run'!H36,$AD$3:$AE$7,2,TRUE),"")</f>
        <v/>
      </c>
      <c r="X36" s="303" t="str">
        <f>IFERROR(IF(W36=$X$1,'2nd Run'!H36,""),"")</f>
        <v/>
      </c>
      <c r="Y36" s="303" t="str">
        <f>IFERROR(IF(W36=$Y$1,'2nd Run'!H36,""),"")</f>
        <v/>
      </c>
      <c r="Z36" s="303" t="str">
        <f>IFERROR(IF(W36=$Z$1,'2nd Run'!H36,""),"")</f>
        <v/>
      </c>
      <c r="AA36" s="303" t="str">
        <f>IFERROR(IF($W36=$AA$1,'2nd Run'!H36,""),"")</f>
        <v/>
      </c>
      <c r="AB36" s="303" t="str">
        <f>IFERROR(IF(W36=$AB$1,'2nd Run'!H36,""),"")</f>
        <v/>
      </c>
      <c r="AC36" s="198" t="s">
        <v>67</v>
      </c>
      <c r="AD36" s="499"/>
      <c r="AE36" s="236" t="str">
        <f>IF(AF36="-","-","3rd")</f>
        <v>-</v>
      </c>
      <c r="AF36" s="236" t="str">
        <f t="array" ref="AF36">IFERROR(INDEX('2nd Run'!B:H,MATCH(AH36,'2nd Run'!H:H,0),1),"-")</f>
        <v>-</v>
      </c>
      <c r="AG36" s="236" t="str">
        <f t="array" ref="AG36">IFERROR(INDEX('2nd Run'!B:H,MATCH(AH36,'2nd Run'!H:H,0),2),"-")</f>
        <v>-</v>
      </c>
      <c r="AH36" s="344" t="str">
        <f t="shared" si="21"/>
        <v>-</v>
      </c>
      <c r="AI36" s="343"/>
      <c r="AJ36" s="199">
        <v>3</v>
      </c>
    </row>
    <row r="37" spans="1:36" ht="15.75" customHeight="1" thickBot="1">
      <c r="A37" s="234" t="str">
        <f>IF(B37="","",Draw!G37)</f>
        <v/>
      </c>
      <c r="B37" s="235" t="str">
        <f>IFERROR(Draw!H37,"")</f>
        <v/>
      </c>
      <c r="C37" s="235" t="str">
        <f>IFERROR(Draw!J37,"")</f>
        <v/>
      </c>
      <c r="D37" s="434"/>
      <c r="E37" s="300" t="str">
        <f t="shared" si="0"/>
        <v/>
      </c>
      <c r="F37" s="301" t="str">
        <f t="shared" si="1"/>
        <v/>
      </c>
      <c r="G37" s="295">
        <v>3.5999999999999998E-8</v>
      </c>
      <c r="H37" s="230" t="str">
        <f t="shared" si="2"/>
        <v/>
      </c>
      <c r="I37" s="230" t="str">
        <f t="shared" si="3"/>
        <v/>
      </c>
      <c r="J37" s="230">
        <f>VLOOKUP(CONCATENATE(Draw!I37,'2nd Run'!C37),'Enter Draw'!S:U,3,FALSE)</f>
        <v>0</v>
      </c>
      <c r="K37" s="198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94"/>
      <c r="P37" s="313" t="str">
        <f>'Youth 2'!M5</f>
        <v/>
      </c>
      <c r="Q37" s="236" t="str">
        <f>'Youth 2'!N5</f>
        <v/>
      </c>
      <c r="R37" s="236" t="str">
        <f>'Youth 2'!O5</f>
        <v/>
      </c>
      <c r="S37" s="314" t="str">
        <f>'Youth 2'!P5</f>
        <v/>
      </c>
      <c r="T37" s="315" t="str">
        <f>'Youth 2'!Q5</f>
        <v/>
      </c>
      <c r="U37" s="311" t="str">
        <f t="shared" si="6"/>
        <v/>
      </c>
      <c r="W37" s="198" t="str">
        <f>IFERROR(VLOOKUP('2nd Run'!H37,$AD$3:$AE$7,2,TRUE),"")</f>
        <v/>
      </c>
      <c r="X37" s="303" t="str">
        <f>IFERROR(IF(W37=$X$1,'2nd Run'!H37,""),"")</f>
        <v/>
      </c>
      <c r="Y37" s="303" t="str">
        <f>IFERROR(IF(W37=$Y$1,'2nd Run'!H37,""),"")</f>
        <v/>
      </c>
      <c r="Z37" s="303" t="str">
        <f>IFERROR(IF(W37=$Z$1,'2nd Run'!H37,""),"")</f>
        <v/>
      </c>
      <c r="AA37" s="303" t="str">
        <f>IFERROR(IF($W37=$AA$1,'2nd Run'!H37,""),"")</f>
        <v/>
      </c>
      <c r="AB37" s="303" t="str">
        <f>IFERROR(IF(W37=$AB$1,'2nd Run'!H37,""),"")</f>
        <v/>
      </c>
      <c r="AC37" s="198" t="s">
        <v>68</v>
      </c>
      <c r="AD37" s="499"/>
      <c r="AE37" s="236" t="str">
        <f>IF(AF37="-","-","4th")</f>
        <v>-</v>
      </c>
      <c r="AF37" s="236" t="str">
        <f t="array" ref="AF37">IFERROR(INDEX('2nd Run'!B:H,MATCH(AH37,'2nd Run'!H:H,0),1),"-")</f>
        <v>-</v>
      </c>
      <c r="AG37" s="236" t="str">
        <f t="array" ref="AG37">IFERROR(INDEX('2nd Run'!B:H,MATCH(AH37,'2nd Run'!H:H,0),2),"-")</f>
        <v>-</v>
      </c>
      <c r="AH37" s="344" t="str">
        <f t="shared" si="21"/>
        <v>-</v>
      </c>
      <c r="AI37" s="343"/>
      <c r="AJ37" s="199">
        <v>4</v>
      </c>
    </row>
    <row r="38" spans="1:36" ht="15.75" customHeight="1" thickBot="1">
      <c r="A38" s="234" t="str">
        <f>IF(B38="","",Draw!G38)</f>
        <v/>
      </c>
      <c r="B38" s="235" t="str">
        <f>IFERROR(Draw!H38,"")</f>
        <v/>
      </c>
      <c r="C38" s="235" t="str">
        <f>IFERROR(Draw!J38,"")</f>
        <v/>
      </c>
      <c r="D38" s="196"/>
      <c r="E38" s="300" t="str">
        <f t="shared" si="0"/>
        <v/>
      </c>
      <c r="F38" s="301" t="str">
        <f t="shared" si="1"/>
        <v/>
      </c>
      <c r="G38" s="295">
        <v>3.7E-8</v>
      </c>
      <c r="H38" s="230" t="str">
        <f t="shared" si="2"/>
        <v/>
      </c>
      <c r="I38" s="230" t="str">
        <f t="shared" si="3"/>
        <v/>
      </c>
      <c r="J38" s="230">
        <f>VLOOKUP(CONCATENATE(Draw!I38,'2nd Run'!C38),'Enter Draw'!S:U,3,FALSE)</f>
        <v>0</v>
      </c>
      <c r="K38" s="198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46" t="str">
        <f>'Youth 2'!I5</f>
        <v>1D</v>
      </c>
      <c r="M38" s="247">
        <f>'Youth 2'!J5</f>
        <v>16.277000000000001</v>
      </c>
      <c r="O38" s="494"/>
      <c r="P38" s="313" t="str">
        <f>'Youth 2'!M6</f>
        <v/>
      </c>
      <c r="Q38" s="236" t="str">
        <f>'Youth 2'!N6</f>
        <v/>
      </c>
      <c r="R38" s="236" t="str">
        <f>'Youth 2'!O6</f>
        <v/>
      </c>
      <c r="S38" s="314" t="str">
        <f>'Youth 2'!P6</f>
        <v/>
      </c>
      <c r="T38" s="315" t="str">
        <f>'Youth 2'!Q6</f>
        <v/>
      </c>
      <c r="U38" s="311" t="str">
        <f t="shared" si="6"/>
        <v/>
      </c>
      <c r="W38" s="198" t="str">
        <f>IFERROR(VLOOKUP('2nd Run'!H38,$AD$3:$AE$7,2,TRUE),"")</f>
        <v/>
      </c>
      <c r="X38" s="303" t="str">
        <f>IFERROR(IF(W38=$X$1,'2nd Run'!H38,""),"")</f>
        <v/>
      </c>
      <c r="Y38" s="303" t="str">
        <f>IFERROR(IF(W38=$Y$1,'2nd Run'!H38,""),"")</f>
        <v/>
      </c>
      <c r="Z38" s="303" t="str">
        <f>IFERROR(IF(W38=$Z$1,'2nd Run'!H38,""),"")</f>
        <v/>
      </c>
      <c r="AA38" s="303" t="str">
        <f>IFERROR(IF($W38=$AA$1,'2nd Run'!H38,""),"")</f>
        <v/>
      </c>
      <c r="AB38" s="303" t="str">
        <f>IFERROR(IF(W38=$AB$1,'2nd Run'!H38,""),"")</f>
        <v/>
      </c>
      <c r="AC38" s="198" t="s">
        <v>70</v>
      </c>
      <c r="AD38" s="500"/>
      <c r="AE38" s="318" t="str">
        <f>IF(AF38="-","-","5th")</f>
        <v>-</v>
      </c>
      <c r="AF38" s="318" t="str">
        <f t="array" ref="AF38">IFERROR(INDEX('2nd Run'!B:H,MATCH(AH38,'2nd Run'!H:H,0),1),"-")</f>
        <v>-</v>
      </c>
      <c r="AG38" s="318" t="str">
        <f t="array" ref="AG38">IFERROR(INDEX('2nd Run'!B:H,MATCH(AH38,'2nd Run'!H:H,0),2),"-")</f>
        <v>-</v>
      </c>
      <c r="AH38" s="355" t="str">
        <f t="shared" si="21"/>
        <v>-</v>
      </c>
      <c r="AI38" s="356"/>
      <c r="AJ38" s="199">
        <v>5</v>
      </c>
    </row>
    <row r="39" spans="1:36" ht="15.75" customHeight="1" thickBot="1">
      <c r="A39" s="234" t="str">
        <f>IF(B39="","",Draw!G39)</f>
        <v/>
      </c>
      <c r="B39" s="235" t="str">
        <f>IFERROR(Draw!H39,"")</f>
        <v/>
      </c>
      <c r="C39" s="235" t="str">
        <f>IFERROR(Draw!J39,"")</f>
        <v/>
      </c>
      <c r="D39" s="194"/>
      <c r="E39" s="300" t="str">
        <f t="shared" si="0"/>
        <v/>
      </c>
      <c r="F39" s="301" t="str">
        <f t="shared" si="1"/>
        <v/>
      </c>
      <c r="G39" s="295">
        <v>3.8000000000000003E-8</v>
      </c>
      <c r="H39" s="230" t="str">
        <f t="shared" si="2"/>
        <v/>
      </c>
      <c r="I39" s="230" t="str">
        <f t="shared" si="3"/>
        <v/>
      </c>
      <c r="J39" s="230">
        <f>VLOOKUP(CONCATENATE(Draw!I39,'2nd Run'!C39),'Enter Draw'!S:U,3,FALSE)</f>
        <v>0</v>
      </c>
      <c r="K39" s="198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329" t="str">
        <f>'Youth 2'!I6</f>
        <v>2D</v>
      </c>
      <c r="M39" s="247">
        <f>'Youth 2'!J6</f>
        <v>16.777000000000001</v>
      </c>
      <c r="O39" s="494"/>
      <c r="P39" s="313" t="str">
        <f>'Youth 2'!M7</f>
        <v/>
      </c>
      <c r="Q39" s="236" t="str">
        <f>'Youth 2'!N7</f>
        <v/>
      </c>
      <c r="R39" s="236" t="str">
        <f>'Youth 2'!O7</f>
        <v/>
      </c>
      <c r="S39" s="314" t="str">
        <f>'Youth 2'!P7</f>
        <v/>
      </c>
      <c r="T39" s="315" t="str">
        <f>'Youth 2'!Q7</f>
        <v/>
      </c>
      <c r="U39" s="311" t="str">
        <f t="shared" si="6"/>
        <v/>
      </c>
      <c r="W39" s="198" t="str">
        <f>IFERROR(VLOOKUP('2nd Run'!H39,$AD$3:$AE$7,2,TRUE),"")</f>
        <v/>
      </c>
      <c r="X39" s="303" t="str">
        <f>IFERROR(IF(W39=$X$1,'2nd Run'!H39,""),"")</f>
        <v/>
      </c>
      <c r="Y39" s="303" t="str">
        <f>IFERROR(IF(W39=$Y$1,'2nd Run'!H39,""),"")</f>
        <v/>
      </c>
      <c r="Z39" s="303" t="str">
        <f>IFERROR(IF(W39=$Z$1,'2nd Run'!H39,""),"")</f>
        <v/>
      </c>
      <c r="AA39" s="303" t="str">
        <f>IFERROR(IF($W39=$AA$1,'2nd Run'!H39,""),"")</f>
        <v/>
      </c>
      <c r="AB39" s="303" t="str">
        <f>IFERROR(IF(W39=$AB$1,'2nd Run'!H39,""),"")</f>
        <v/>
      </c>
      <c r="AC39" s="198"/>
    </row>
    <row r="40" spans="1:36" ht="15.75" customHeight="1" thickBot="1">
      <c r="A40" s="234" t="str">
        <f>IF(B40="","",Draw!G40)</f>
        <v/>
      </c>
      <c r="B40" s="235" t="str">
        <f>IFERROR(Draw!H40,"")</f>
        <v/>
      </c>
      <c r="C40" s="235" t="str">
        <f>IFERROR(Draw!J40,"")</f>
        <v/>
      </c>
      <c r="D40" s="197"/>
      <c r="E40" s="300" t="str">
        <f t="shared" si="0"/>
        <v/>
      </c>
      <c r="F40" s="301" t="str">
        <f t="shared" si="1"/>
        <v/>
      </c>
      <c r="G40" s="295">
        <v>3.8999999999999998E-8</v>
      </c>
      <c r="H40" s="230" t="str">
        <f t="shared" si="2"/>
        <v/>
      </c>
      <c r="I40" s="230" t="str">
        <f t="shared" si="3"/>
        <v/>
      </c>
      <c r="J40" s="230">
        <f>VLOOKUP(CONCATENATE(Draw!I40,'2nd Run'!C40),'Enter Draw'!S:U,3,FALSE)</f>
        <v>0</v>
      </c>
      <c r="K40" s="198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332" t="str">
        <f>'Youth 2'!I7</f>
        <v>3D</v>
      </c>
      <c r="M40" s="247">
        <f>'Youth 2'!J7</f>
        <v>17.277000000000001</v>
      </c>
      <c r="O40" s="495"/>
      <c r="P40" s="317" t="str">
        <f>'Youth 2'!M8</f>
        <v/>
      </c>
      <c r="Q40" s="318" t="str">
        <f>'Youth 2'!N8</f>
        <v/>
      </c>
      <c r="R40" s="318" t="str">
        <f>'Youth 2'!O8</f>
        <v/>
      </c>
      <c r="S40" s="319" t="str">
        <f>'Youth 2'!P8</f>
        <v/>
      </c>
      <c r="T40" s="320" t="str">
        <f>'Youth 2'!Q8</f>
        <v/>
      </c>
      <c r="U40" s="311" t="str">
        <f t="shared" si="6"/>
        <v/>
      </c>
      <c r="W40" s="198" t="str">
        <f>IFERROR(VLOOKUP('2nd Run'!H40,$AD$3:$AE$7,2,TRUE),"")</f>
        <v/>
      </c>
      <c r="X40" s="303" t="str">
        <f>IFERROR(IF(W40=$X$1,'2nd Run'!H40,""),"")</f>
        <v/>
      </c>
      <c r="Y40" s="303" t="str">
        <f>IFERROR(IF(W40=$Y$1,'2nd Run'!H40,""),"")</f>
        <v/>
      </c>
      <c r="Z40" s="303" t="str">
        <f>IFERROR(IF(W40=$Z$1,'2nd Run'!H40,""),"")</f>
        <v/>
      </c>
      <c r="AA40" s="303" t="str">
        <f>IFERROR(IF($W40=$AA$1,'2nd Run'!H40,""),"")</f>
        <v/>
      </c>
      <c r="AB40" s="303" t="str">
        <f>IFERROR(IF(W40=$AB$1,'2nd Run'!H40,""),"")</f>
        <v/>
      </c>
      <c r="AC40" s="198"/>
    </row>
    <row r="41" spans="1:36" ht="15.75" customHeight="1" thickBot="1">
      <c r="A41" s="234" t="str">
        <f>IF(B41="","",Draw!G41)</f>
        <v/>
      </c>
      <c r="B41" s="235" t="str">
        <f>IFERROR(Draw!H41,"")</f>
        <v/>
      </c>
      <c r="C41" s="235" t="str">
        <f>IFERROR(Draw!J41,"")</f>
        <v/>
      </c>
      <c r="D41" s="194"/>
      <c r="E41" s="300" t="str">
        <f t="shared" si="0"/>
        <v/>
      </c>
      <c r="F41" s="301" t="str">
        <f t="shared" si="1"/>
        <v/>
      </c>
      <c r="G41" s="295">
        <v>4.0000000000000001E-8</v>
      </c>
      <c r="H41" s="230" t="str">
        <f t="shared" si="2"/>
        <v/>
      </c>
      <c r="I41" s="230" t="str">
        <f t="shared" si="3"/>
        <v/>
      </c>
      <c r="J41" s="230">
        <f>VLOOKUP(CONCATENATE(Draw!I41,'2nd Run'!C41),'Enter Draw'!S:U,3,FALSE)</f>
        <v>0</v>
      </c>
      <c r="K41" s="198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57" t="s">
        <v>60</v>
      </c>
      <c r="M41" s="247">
        <f>'Youth 2'!J8</f>
        <v>18.277000000000001</v>
      </c>
      <c r="O41" s="134"/>
      <c r="P41" s="322"/>
      <c r="Q41" s="323"/>
      <c r="R41" s="323"/>
      <c r="S41" s="324"/>
      <c r="T41" s="325"/>
      <c r="U41" s="311">
        <f t="shared" si="6"/>
        <v>0</v>
      </c>
      <c r="W41" s="198" t="str">
        <f>IFERROR(VLOOKUP('2nd Run'!H41,$AD$3:$AE$7,2,TRUE),"")</f>
        <v/>
      </c>
      <c r="X41" s="303" t="str">
        <f>IFERROR(IF(W41=$X$1,'2nd Run'!H41,""),"")</f>
        <v/>
      </c>
      <c r="Y41" s="303" t="str">
        <f>IFERROR(IF(W41=$Y$1,'2nd Run'!H41,""),"")</f>
        <v/>
      </c>
      <c r="Z41" s="303" t="str">
        <f>IFERROR(IF(W41=$Z$1,'2nd Run'!H41,""),"")</f>
        <v/>
      </c>
      <c r="AA41" s="303" t="str">
        <f>IFERROR(IF($W41=$AA$1,'2nd Run'!H41,""),"")</f>
        <v/>
      </c>
      <c r="AB41" s="303" t="str">
        <f>IFERROR(IF(W41=$AB$1,'2nd Run'!H41,""),"")</f>
        <v/>
      </c>
      <c r="AC41" s="198"/>
    </row>
    <row r="42" spans="1:36" ht="15.75" customHeight="1" thickBot="1">
      <c r="A42" s="234" t="str">
        <f>IF(B42="","",Draw!G42)</f>
        <v/>
      </c>
      <c r="B42" s="235" t="str">
        <f>IFERROR(Draw!H42,"")</f>
        <v/>
      </c>
      <c r="C42" s="235" t="str">
        <f>IFERROR(Draw!J42,"")</f>
        <v/>
      </c>
      <c r="D42" s="195"/>
      <c r="E42" s="300" t="str">
        <f t="shared" si="0"/>
        <v/>
      </c>
      <c r="F42" s="301" t="str">
        <f t="shared" si="1"/>
        <v/>
      </c>
      <c r="G42" s="295">
        <v>4.1000000000000003E-8</v>
      </c>
      <c r="H42" s="230" t="str">
        <f t="shared" si="2"/>
        <v/>
      </c>
      <c r="I42" s="230" t="str">
        <f t="shared" si="3"/>
        <v/>
      </c>
      <c r="J42" s="230">
        <f>VLOOKUP(CONCATENATE(Draw!I42,'2nd Run'!C42),'Enter Draw'!S:U,3,FALSE)</f>
        <v>0</v>
      </c>
      <c r="K42" s="198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522" t="s">
        <v>58</v>
      </c>
      <c r="P42" s="308" t="str">
        <f>'Youth 2'!M10</f>
        <v>-</v>
      </c>
      <c r="Q42" s="234" t="str">
        <f>'Youth 2'!N10</f>
        <v>-</v>
      </c>
      <c r="R42" s="234" t="str">
        <f>'Youth 2'!O10</f>
        <v>-</v>
      </c>
      <c r="S42" s="309" t="str">
        <f>'Youth 2'!P10</f>
        <v>-</v>
      </c>
      <c r="T42" s="310">
        <f>'Youth 2'!Q10</f>
        <v>34.65</v>
      </c>
      <c r="U42" s="311" t="str">
        <f t="shared" si="6"/>
        <v>-</v>
      </c>
      <c r="W42" s="198" t="str">
        <f>IFERROR(VLOOKUP('2nd Run'!H42,$AD$3:$AE$7,2,TRUE),"")</f>
        <v/>
      </c>
      <c r="X42" s="303" t="str">
        <f>IFERROR(IF(W42=$X$1,'2nd Run'!H42,""),"")</f>
        <v/>
      </c>
      <c r="Y42" s="303" t="str">
        <f>IFERROR(IF(W42=$Y$1,'2nd Run'!H42,""),"")</f>
        <v/>
      </c>
      <c r="Z42" s="303" t="str">
        <f>IFERROR(IF(W42=$Z$1,'2nd Run'!H42,""),"")</f>
        <v/>
      </c>
      <c r="AA42" s="303" t="str">
        <f>IFERROR(IF($W42=$AA$1,'2nd Run'!H42,""),"")</f>
        <v/>
      </c>
      <c r="AB42" s="303" t="str">
        <f>IFERROR(IF(W42=$AB$1,'2nd Run'!H42,""),"")</f>
        <v/>
      </c>
      <c r="AC42" s="198"/>
    </row>
    <row r="43" spans="1:36" ht="15.75" customHeight="1" thickBot="1">
      <c r="A43" s="234" t="str">
        <f>IF(B43="","",Draw!G43)</f>
        <v/>
      </c>
      <c r="B43" s="235" t="str">
        <f>IFERROR(Draw!H43,"")</f>
        <v/>
      </c>
      <c r="C43" s="235" t="str">
        <f>IFERROR(Draw!J43,"")</f>
        <v/>
      </c>
      <c r="D43" s="434"/>
      <c r="E43" s="300" t="str">
        <f t="shared" si="0"/>
        <v/>
      </c>
      <c r="F43" s="301" t="str">
        <f t="shared" si="1"/>
        <v/>
      </c>
      <c r="G43" s="295">
        <v>4.1999999999999999E-8</v>
      </c>
      <c r="H43" s="230" t="str">
        <f t="shared" si="2"/>
        <v/>
      </c>
      <c r="I43" s="230" t="str">
        <f t="shared" si="3"/>
        <v/>
      </c>
      <c r="J43" s="230">
        <f>VLOOKUP(CONCATENATE(Draw!I43,'2nd Run'!C43),'Enter Draw'!S:U,3,FALSE)</f>
        <v>0</v>
      </c>
      <c r="K43" s="198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59" t="s">
        <v>103</v>
      </c>
      <c r="M43" s="358">
        <f>'Youth 2'!J17</f>
        <v>7</v>
      </c>
      <c r="O43" s="494"/>
      <c r="P43" s="313" t="str">
        <f>'Youth 2'!M11</f>
        <v/>
      </c>
      <c r="Q43" s="236" t="str">
        <f>'Youth 2'!N11</f>
        <v/>
      </c>
      <c r="R43" s="236" t="str">
        <f>'Youth 2'!O11</f>
        <v/>
      </c>
      <c r="S43" s="314" t="str">
        <f>'Youth 2'!P11</f>
        <v/>
      </c>
      <c r="T43" s="315" t="str">
        <f>'Youth 2'!Q11</f>
        <v/>
      </c>
      <c r="U43" s="311" t="str">
        <f t="shared" si="6"/>
        <v/>
      </c>
      <c r="W43" s="198" t="str">
        <f>IFERROR(VLOOKUP('2nd Run'!H43,$AD$3:$AE$7,2,TRUE),"")</f>
        <v/>
      </c>
      <c r="X43" s="303" t="str">
        <f>IFERROR(IF(W43=$X$1,'2nd Run'!H43,""),"")</f>
        <v/>
      </c>
      <c r="Y43" s="303" t="str">
        <f>IFERROR(IF(W43=$Y$1,'2nd Run'!H43,""),"")</f>
        <v/>
      </c>
      <c r="Z43" s="303" t="str">
        <f>IFERROR(IF(W43=$Z$1,'2nd Run'!H43,""),"")</f>
        <v/>
      </c>
      <c r="AA43" s="303" t="str">
        <f>IFERROR(IF($W43=$AA$1,'2nd Run'!H43,""),"")</f>
        <v/>
      </c>
      <c r="AB43" s="303" t="str">
        <f>IFERROR(IF(W43=$AB$1,'2nd Run'!H43,""),"")</f>
        <v/>
      </c>
      <c r="AC43" s="198"/>
    </row>
    <row r="44" spans="1:36" ht="15.75" customHeight="1" thickBot="1">
      <c r="A44" s="234" t="str">
        <f>IF(B44="","",Draw!G44)</f>
        <v/>
      </c>
      <c r="B44" s="235" t="str">
        <f>IFERROR(Draw!H44,"")</f>
        <v/>
      </c>
      <c r="C44" s="235" t="str">
        <f>IFERROR(Draw!J44,"")</f>
        <v/>
      </c>
      <c r="D44" s="196"/>
      <c r="E44" s="300" t="str">
        <f t="shared" si="0"/>
        <v/>
      </c>
      <c r="F44" s="301" t="str">
        <f t="shared" si="1"/>
        <v/>
      </c>
      <c r="G44" s="295">
        <v>4.3000000000000001E-8</v>
      </c>
      <c r="H44" s="230" t="str">
        <f t="shared" si="2"/>
        <v/>
      </c>
      <c r="I44" s="230" t="str">
        <f t="shared" si="3"/>
        <v/>
      </c>
      <c r="J44" s="230">
        <f>VLOOKUP(CONCATENATE(Draw!I44,'2nd Run'!C44),'Enter Draw'!S:U,3,FALSE)</f>
        <v>0</v>
      </c>
      <c r="K44" s="198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94"/>
      <c r="P44" s="313" t="str">
        <f>'Youth 2'!M12</f>
        <v/>
      </c>
      <c r="Q44" s="236" t="str">
        <f>'Youth 2'!N12</f>
        <v/>
      </c>
      <c r="R44" s="236" t="str">
        <f>'Youth 2'!O12</f>
        <v/>
      </c>
      <c r="S44" s="314" t="str">
        <f>'Youth 2'!P12</f>
        <v/>
      </c>
      <c r="T44" s="315" t="str">
        <f>'Youth 2'!Q12</f>
        <v/>
      </c>
      <c r="U44" s="311" t="str">
        <f t="shared" si="6"/>
        <v/>
      </c>
      <c r="W44" s="198" t="str">
        <f>IFERROR(VLOOKUP('2nd Run'!H44,$AD$3:$AE$7,2,TRUE),"")</f>
        <v/>
      </c>
      <c r="X44" s="303" t="str">
        <f>IFERROR(IF(W44=$X$1,'2nd Run'!H44,""),"")</f>
        <v/>
      </c>
      <c r="Y44" s="303" t="str">
        <f>IFERROR(IF(W44=$Y$1,'2nd Run'!H44,""),"")</f>
        <v/>
      </c>
      <c r="Z44" s="303" t="str">
        <f>IFERROR(IF(W44=$Z$1,'2nd Run'!H44,""),"")</f>
        <v/>
      </c>
      <c r="AA44" s="303" t="str">
        <f>IFERROR(IF($W44=$AA$1,'2nd Run'!H44,""),"")</f>
        <v/>
      </c>
      <c r="AB44" s="303" t="str">
        <f>IFERROR(IF(W44=$AB$1,'2nd Run'!H44,""),"")</f>
        <v/>
      </c>
      <c r="AC44" s="198"/>
    </row>
    <row r="45" spans="1:36" ht="15.75" customHeight="1" thickBot="1">
      <c r="A45" s="234" t="str">
        <f>IF(B45="","",Draw!G45)</f>
        <v/>
      </c>
      <c r="B45" s="235" t="str">
        <f>IFERROR(Draw!H45,"")</f>
        <v/>
      </c>
      <c r="C45" s="235" t="str">
        <f>IFERROR(Draw!J45,"")</f>
        <v/>
      </c>
      <c r="D45" s="194"/>
      <c r="E45" s="300" t="str">
        <f t="shared" si="0"/>
        <v/>
      </c>
      <c r="F45" s="301" t="str">
        <f t="shared" si="1"/>
        <v/>
      </c>
      <c r="G45" s="295">
        <v>4.3999999999999997E-8</v>
      </c>
      <c r="H45" s="230" t="str">
        <f t="shared" si="2"/>
        <v/>
      </c>
      <c r="I45" s="230" t="str">
        <f t="shared" si="3"/>
        <v/>
      </c>
      <c r="J45" s="230">
        <f>VLOOKUP(CONCATENATE(Draw!I45,'2nd Run'!C45),'Enter Draw'!S:U,3,FALSE)</f>
        <v>0</v>
      </c>
      <c r="K45" s="198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66" t="s">
        <v>74</v>
      </c>
      <c r="M45" s="208" t="str">
        <f>'Youth 2'!J10</f>
        <v>1</v>
      </c>
      <c r="O45" s="494"/>
      <c r="P45" s="313" t="str">
        <f>'Youth 2'!M13</f>
        <v/>
      </c>
      <c r="Q45" s="236" t="str">
        <f>'Youth 2'!N13</f>
        <v/>
      </c>
      <c r="R45" s="236" t="str">
        <f>'Youth 2'!O13</f>
        <v/>
      </c>
      <c r="S45" s="314" t="str">
        <f>'Youth 2'!P13</f>
        <v/>
      </c>
      <c r="T45" s="315" t="str">
        <f>'Youth 2'!Q13</f>
        <v/>
      </c>
      <c r="U45" s="311" t="str">
        <f t="shared" si="6"/>
        <v/>
      </c>
      <c r="W45" s="198" t="str">
        <f>IFERROR(VLOOKUP('2nd Run'!H45,$AD$3:$AE$7,2,TRUE),"")</f>
        <v/>
      </c>
      <c r="X45" s="303" t="str">
        <f>IFERROR(IF(W45=$X$1,'2nd Run'!H45,""),"")</f>
        <v/>
      </c>
      <c r="Y45" s="303" t="str">
        <f>IFERROR(IF(W45=$Y$1,'2nd Run'!H45,""),"")</f>
        <v/>
      </c>
      <c r="Z45" s="303" t="str">
        <f>IFERROR(IF(W45=$Z$1,'2nd Run'!H45,""),"")</f>
        <v/>
      </c>
      <c r="AA45" s="303" t="str">
        <f>IFERROR(IF($W45=$AA$1,'2nd Run'!H45,""),"")</f>
        <v/>
      </c>
      <c r="AB45" s="303" t="str">
        <f>IFERROR(IF(W45=$AB$1,'2nd Run'!H45,""),"")</f>
        <v/>
      </c>
      <c r="AC45" s="198"/>
    </row>
    <row r="46" spans="1:36" ht="15.75" customHeight="1" thickBot="1">
      <c r="A46" s="234" t="str">
        <f>IF(B46="","",Draw!G46)</f>
        <v/>
      </c>
      <c r="B46" s="235" t="str">
        <f>IFERROR(Draw!H46,"")</f>
        <v/>
      </c>
      <c r="C46" s="235" t="str">
        <f>IFERROR(Draw!J46,"")</f>
        <v/>
      </c>
      <c r="D46" s="197"/>
      <c r="E46" s="300" t="str">
        <f t="shared" si="0"/>
        <v/>
      </c>
      <c r="F46" s="301" t="str">
        <f t="shared" si="1"/>
        <v/>
      </c>
      <c r="G46" s="295">
        <v>4.4999999999999999E-8</v>
      </c>
      <c r="H46" s="230" t="str">
        <f t="shared" si="2"/>
        <v/>
      </c>
      <c r="I46" s="230" t="str">
        <f t="shared" si="3"/>
        <v/>
      </c>
      <c r="J46" s="230">
        <f>VLOOKUP(CONCATENATE(Draw!I46,'2nd Run'!C46),'Enter Draw'!S:U,3,FALSE)</f>
        <v>0</v>
      </c>
      <c r="K46" s="198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95"/>
      <c r="P46" s="336" t="str">
        <f>'Youth 2'!M14</f>
        <v/>
      </c>
      <c r="Q46" s="236" t="str">
        <f>'Youth 2'!N14</f>
        <v/>
      </c>
      <c r="R46" s="236" t="str">
        <f>'Youth 2'!O14</f>
        <v/>
      </c>
      <c r="S46" s="314" t="str">
        <f>'Youth 2'!P14</f>
        <v/>
      </c>
      <c r="T46" s="337" t="str">
        <f>'Youth 2'!Q14</f>
        <v/>
      </c>
      <c r="U46" s="311" t="str">
        <f t="shared" si="6"/>
        <v/>
      </c>
      <c r="W46" s="198" t="str">
        <f>IFERROR(VLOOKUP('2nd Run'!H46,$AD$3:$AE$7,2,TRUE),"")</f>
        <v/>
      </c>
      <c r="X46" s="303" t="str">
        <f>IFERROR(IF(W46=$X$1,'2nd Run'!H46,""),"")</f>
        <v/>
      </c>
      <c r="Y46" s="303" t="str">
        <f>IFERROR(IF(W46=$Y$1,'2nd Run'!H46,""),"")</f>
        <v/>
      </c>
      <c r="Z46" s="303" t="str">
        <f>IFERROR(IF(W46=$Z$1,'2nd Run'!H46,""),"")</f>
        <v/>
      </c>
      <c r="AA46" s="303" t="str">
        <f>IFERROR(IF($W46=$AA$1,'2nd Run'!H46,""),"")</f>
        <v/>
      </c>
      <c r="AB46" s="303" t="str">
        <f>IFERROR(IF(W46=$AB$1,'2nd Run'!H46,""),"")</f>
        <v/>
      </c>
      <c r="AC46" s="198"/>
    </row>
    <row r="47" spans="1:36" ht="15.75" customHeight="1" thickBot="1">
      <c r="A47" s="234" t="str">
        <f>IF(B47="","",Draw!G47)</f>
        <v/>
      </c>
      <c r="B47" s="235" t="str">
        <f>IFERROR(Draw!H47,"")</f>
        <v/>
      </c>
      <c r="C47" s="235" t="str">
        <f>IFERROR(Draw!J47,"")</f>
        <v/>
      </c>
      <c r="D47" s="194"/>
      <c r="E47" s="300" t="str">
        <f t="shared" si="0"/>
        <v/>
      </c>
      <c r="F47" s="301" t="str">
        <f t="shared" si="1"/>
        <v/>
      </c>
      <c r="G47" s="295">
        <v>4.6000000000000002E-8</v>
      </c>
      <c r="H47" s="230" t="str">
        <f t="shared" si="2"/>
        <v/>
      </c>
      <c r="I47" s="230" t="str">
        <f t="shared" si="3"/>
        <v/>
      </c>
      <c r="J47" s="230">
        <f>VLOOKUP(CONCATENATE(Draw!I47,'2nd Run'!C47),'Enter Draw'!S:U,3,FALSE)</f>
        <v>0</v>
      </c>
      <c r="K47" s="198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34"/>
      <c r="P47" s="338"/>
      <c r="Q47" s="339"/>
      <c r="R47" s="339"/>
      <c r="S47" s="340"/>
      <c r="T47" s="325"/>
      <c r="U47" s="311">
        <f t="shared" si="6"/>
        <v>0</v>
      </c>
      <c r="W47" s="198" t="str">
        <f>IFERROR(VLOOKUP('2nd Run'!H47,$AD$3:$AE$7,2,TRUE),"")</f>
        <v/>
      </c>
      <c r="X47" s="303" t="str">
        <f>IFERROR(IF(W47=$X$1,'2nd Run'!H47,""),"")</f>
        <v/>
      </c>
      <c r="Y47" s="303" t="str">
        <f>IFERROR(IF(W47=$Y$1,'2nd Run'!H47,""),"")</f>
        <v/>
      </c>
      <c r="Z47" s="303" t="str">
        <f>IFERROR(IF(W47=$Z$1,'2nd Run'!H47,""),"")</f>
        <v/>
      </c>
      <c r="AA47" s="303" t="str">
        <f>IFERROR(IF($W47=$AA$1,'2nd Run'!H47,""),"")</f>
        <v/>
      </c>
      <c r="AB47" s="303" t="str">
        <f>IFERROR(IF(W47=$AB$1,'2nd Run'!H47,""),"")</f>
        <v/>
      </c>
      <c r="AC47" s="198"/>
    </row>
    <row r="48" spans="1:36" ht="15.75" customHeight="1">
      <c r="A48" s="234" t="str">
        <f>IF(B48="","",Draw!G48)</f>
        <v/>
      </c>
      <c r="B48" s="235" t="str">
        <f>IFERROR(Draw!H48,"")</f>
        <v/>
      </c>
      <c r="C48" s="235" t="str">
        <f>IFERROR(Draw!J48,"")</f>
        <v/>
      </c>
      <c r="D48" s="195"/>
      <c r="E48" s="300" t="str">
        <f t="shared" si="0"/>
        <v/>
      </c>
      <c r="F48" s="301" t="str">
        <f t="shared" si="1"/>
        <v/>
      </c>
      <c r="G48" s="295">
        <v>4.6999999999999997E-8</v>
      </c>
      <c r="H48" s="230" t="str">
        <f t="shared" si="2"/>
        <v/>
      </c>
      <c r="I48" s="230" t="str">
        <f t="shared" si="3"/>
        <v/>
      </c>
      <c r="J48" s="230">
        <f>VLOOKUP(CONCATENATE(Draw!I48,'2nd Run'!C48),'Enter Draw'!S:U,3,FALSE)</f>
        <v>0</v>
      </c>
      <c r="K48" s="198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523" t="s">
        <v>59</v>
      </c>
      <c r="P48" s="308" t="str">
        <f>'Youth 2'!M16</f>
        <v>1st</v>
      </c>
      <c r="Q48" s="234" t="str">
        <f>'Youth 2'!N16</f>
        <v>KAYCE BERGER (Y)</v>
      </c>
      <c r="R48" s="234" t="str">
        <f>'Youth 2'!O16</f>
        <v>JAW SMART LITTLESILV</v>
      </c>
      <c r="S48" s="309">
        <f>'Youth 2'!P16</f>
        <v>17.83300002</v>
      </c>
      <c r="T48" s="310">
        <f>'Youth 2'!Q16</f>
        <v>23.1</v>
      </c>
      <c r="U48" s="311" t="str">
        <f t="shared" si="6"/>
        <v>1st</v>
      </c>
      <c r="W48" s="198" t="str">
        <f>IFERROR(VLOOKUP('2nd Run'!H48,$AD$3:$AE$7,2,TRUE),"")</f>
        <v/>
      </c>
      <c r="X48" s="303" t="str">
        <f>IFERROR(IF(W48=$X$1,'2nd Run'!H48,""),"")</f>
        <v/>
      </c>
      <c r="Y48" s="303" t="str">
        <f>IFERROR(IF(W48=$Y$1,'2nd Run'!H48,""),"")</f>
        <v/>
      </c>
      <c r="Z48" s="303" t="str">
        <f>IFERROR(IF(W48=$Z$1,'2nd Run'!H48,""),"")</f>
        <v/>
      </c>
      <c r="AA48" s="303" t="str">
        <f>IFERROR(IF($W48=$AA$1,'2nd Run'!H48,""),"")</f>
        <v/>
      </c>
      <c r="AB48" s="303" t="str">
        <f>IFERROR(IF(W48=$AB$1,'2nd Run'!H48,""),"")</f>
        <v/>
      </c>
      <c r="AC48" s="198"/>
    </row>
    <row r="49" spans="1:29" ht="15.75" customHeight="1">
      <c r="A49" s="234" t="str">
        <f>IF(B49="","",Draw!G49)</f>
        <v/>
      </c>
      <c r="B49" s="235" t="str">
        <f>IFERROR(Draw!H49,"")</f>
        <v/>
      </c>
      <c r="C49" s="235" t="str">
        <f>IFERROR(Draw!J49,"")</f>
        <v/>
      </c>
      <c r="D49" s="434"/>
      <c r="E49" s="300" t="str">
        <f t="shared" si="0"/>
        <v/>
      </c>
      <c r="F49" s="301" t="str">
        <f t="shared" si="1"/>
        <v/>
      </c>
      <c r="G49" s="295">
        <v>4.8E-8</v>
      </c>
      <c r="H49" s="230" t="str">
        <f t="shared" si="2"/>
        <v/>
      </c>
      <c r="I49" s="230" t="str">
        <f t="shared" si="3"/>
        <v/>
      </c>
      <c r="J49" s="230">
        <f>VLOOKUP(CONCATENATE(Draw!I49,'2nd Run'!C49),'Enter Draw'!S:U,3,FALSE)</f>
        <v>0</v>
      </c>
      <c r="K49" s="198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94"/>
      <c r="P49" s="313" t="str">
        <f>'Youth 2'!M17</f>
        <v/>
      </c>
      <c r="Q49" s="236" t="str">
        <f>'Youth 2'!N17</f>
        <v/>
      </c>
      <c r="R49" s="236" t="str">
        <f>'Youth 2'!O17</f>
        <v/>
      </c>
      <c r="S49" s="314" t="str">
        <f>'Youth 2'!P17</f>
        <v/>
      </c>
      <c r="T49" s="315" t="str">
        <f>'Youth 2'!Q17</f>
        <v/>
      </c>
      <c r="U49" s="311" t="str">
        <f t="shared" si="6"/>
        <v/>
      </c>
      <c r="W49" s="198" t="str">
        <f>IFERROR(VLOOKUP('2nd Run'!H49,$AD$3:$AE$7,2,TRUE),"")</f>
        <v/>
      </c>
      <c r="X49" s="303" t="str">
        <f>IFERROR(IF(W49=$X$1,'2nd Run'!H49,""),"")</f>
        <v/>
      </c>
      <c r="Y49" s="303" t="str">
        <f>IFERROR(IF(W49=$Y$1,'2nd Run'!H49,""),"")</f>
        <v/>
      </c>
      <c r="Z49" s="303" t="str">
        <f>IFERROR(IF(W49=$Z$1,'2nd Run'!H49,""),"")</f>
        <v/>
      </c>
      <c r="AA49" s="303" t="str">
        <f>IFERROR(IF($W49=$AA$1,'2nd Run'!H49,""),"")</f>
        <v/>
      </c>
      <c r="AB49" s="303" t="str">
        <f>IFERROR(IF(W49=$AB$1,'2nd Run'!H49,""),"")</f>
        <v/>
      </c>
      <c r="AC49" s="198"/>
    </row>
    <row r="50" spans="1:29" ht="15.75" customHeight="1">
      <c r="A50" s="234" t="str">
        <f>IF(B50="","",Draw!G50)</f>
        <v/>
      </c>
      <c r="B50" s="235" t="str">
        <f>IFERROR(Draw!H50,"")</f>
        <v/>
      </c>
      <c r="C50" s="235" t="str">
        <f>IFERROR(Draw!J50,"")</f>
        <v/>
      </c>
      <c r="D50" s="196"/>
      <c r="E50" s="300" t="str">
        <f t="shared" si="0"/>
        <v/>
      </c>
      <c r="F50" s="301" t="str">
        <f t="shared" si="1"/>
        <v/>
      </c>
      <c r="G50" s="295">
        <v>4.9000000000000002E-8</v>
      </c>
      <c r="H50" s="230" t="str">
        <f t="shared" si="2"/>
        <v/>
      </c>
      <c r="I50" s="230" t="str">
        <f t="shared" si="3"/>
        <v/>
      </c>
      <c r="J50" s="230">
        <f>VLOOKUP(CONCATENATE(Draw!I50,'2nd Run'!C50),'Enter Draw'!S:U,3,FALSE)</f>
        <v>0</v>
      </c>
      <c r="K50" s="198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94"/>
      <c r="P50" s="313" t="str">
        <f>'Youth 2'!M18</f>
        <v/>
      </c>
      <c r="Q50" s="236" t="str">
        <f>'Youth 2'!N18</f>
        <v/>
      </c>
      <c r="R50" s="236" t="str">
        <f>'Youth 2'!O18</f>
        <v/>
      </c>
      <c r="S50" s="314" t="str">
        <f>'Youth 2'!P18</f>
        <v/>
      </c>
      <c r="T50" s="315" t="str">
        <f>'Youth 2'!Q18</f>
        <v/>
      </c>
      <c r="U50" s="311" t="str">
        <f t="shared" si="6"/>
        <v/>
      </c>
      <c r="W50" s="198" t="str">
        <f>IFERROR(VLOOKUP('2nd Run'!H50,$AD$3:$AE$7,2,TRUE),"")</f>
        <v/>
      </c>
      <c r="X50" s="303" t="str">
        <f>IFERROR(IF(W50=$X$1,'2nd Run'!H50,""),"")</f>
        <v/>
      </c>
      <c r="Y50" s="303" t="str">
        <f>IFERROR(IF(W50=$Y$1,'2nd Run'!H50,""),"")</f>
        <v/>
      </c>
      <c r="Z50" s="303" t="str">
        <f>IFERROR(IF(W50=$Z$1,'2nd Run'!H50,""),"")</f>
        <v/>
      </c>
      <c r="AA50" s="303" t="str">
        <f>IFERROR(IF($W50=$AA$1,'2nd Run'!H50,""),"")</f>
        <v/>
      </c>
      <c r="AB50" s="303" t="str">
        <f>IFERROR(IF(W50=$AB$1,'2nd Run'!H50,""),"")</f>
        <v/>
      </c>
      <c r="AC50" s="198"/>
    </row>
    <row r="51" spans="1:29" ht="15.75" customHeight="1">
      <c r="A51" s="234" t="str">
        <f>IF(B51="","",Draw!G51)</f>
        <v/>
      </c>
      <c r="B51" s="235" t="str">
        <f>IFERROR(Draw!H51,"")</f>
        <v/>
      </c>
      <c r="C51" s="235" t="str">
        <f>IFERROR(Draw!J51,"")</f>
        <v/>
      </c>
      <c r="D51" s="194"/>
      <c r="E51" s="300" t="str">
        <f t="shared" si="0"/>
        <v/>
      </c>
      <c r="F51" s="301" t="str">
        <f t="shared" si="1"/>
        <v/>
      </c>
      <c r="G51" s="295">
        <v>4.9999999999999998E-8</v>
      </c>
      <c r="H51" s="230" t="str">
        <f t="shared" si="2"/>
        <v/>
      </c>
      <c r="I51" s="230" t="str">
        <f t="shared" si="3"/>
        <v/>
      </c>
      <c r="J51" s="230">
        <f>VLOOKUP(CONCATENATE(Draw!I51,'2nd Run'!C51),'Enter Draw'!S:U,3,FALSE)</f>
        <v>0</v>
      </c>
      <c r="K51" s="198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94"/>
      <c r="P51" s="313" t="str">
        <f>'Youth 2'!M19</f>
        <v/>
      </c>
      <c r="Q51" s="236" t="str">
        <f>'Youth 2'!N19</f>
        <v/>
      </c>
      <c r="R51" s="236" t="str">
        <f>'Youth 2'!O19</f>
        <v/>
      </c>
      <c r="S51" s="314" t="str">
        <f>'Youth 2'!P19</f>
        <v/>
      </c>
      <c r="T51" s="315" t="str">
        <f>'Youth 2'!Q19</f>
        <v/>
      </c>
      <c r="U51" s="311" t="str">
        <f t="shared" si="6"/>
        <v/>
      </c>
      <c r="W51" s="198" t="str">
        <f>IFERROR(VLOOKUP('2nd Run'!H51,$AD$3:$AE$7,2,TRUE),"")</f>
        <v/>
      </c>
      <c r="X51" s="303" t="str">
        <f>IFERROR(IF(W51=$X$1,'2nd Run'!H51,""),"")</f>
        <v/>
      </c>
      <c r="Y51" s="303" t="str">
        <f>IFERROR(IF(W51=$Y$1,'2nd Run'!H51,""),"")</f>
        <v/>
      </c>
      <c r="Z51" s="303" t="str">
        <f>IFERROR(IF(W51=$Z$1,'2nd Run'!H51,""),"")</f>
        <v/>
      </c>
      <c r="AA51" s="303" t="str">
        <f>IFERROR(IF($W51=$AA$1,'2nd Run'!H51,""),"")</f>
        <v/>
      </c>
      <c r="AB51" s="303" t="str">
        <f>IFERROR(IF(W51=$AB$1,'2nd Run'!H51,""),"")</f>
        <v/>
      </c>
      <c r="AC51" s="198"/>
    </row>
    <row r="52" spans="1:29" ht="15.75" customHeight="1" thickBot="1">
      <c r="A52" s="234" t="str">
        <f>IF(B52="","",Draw!G52)</f>
        <v/>
      </c>
      <c r="B52" s="235" t="str">
        <f>IFERROR(Draw!H52,"")</f>
        <v/>
      </c>
      <c r="C52" s="235" t="str">
        <f>IFERROR(Draw!J52,"")</f>
        <v/>
      </c>
      <c r="D52" s="197"/>
      <c r="E52" s="300" t="str">
        <f t="shared" si="0"/>
        <v/>
      </c>
      <c r="F52" s="301" t="str">
        <f t="shared" si="1"/>
        <v/>
      </c>
      <c r="G52" s="295">
        <v>5.1E-8</v>
      </c>
      <c r="H52" s="230" t="str">
        <f t="shared" si="2"/>
        <v/>
      </c>
      <c r="I52" s="230" t="str">
        <f t="shared" si="3"/>
        <v/>
      </c>
      <c r="J52" s="230">
        <f>VLOOKUP(CONCATENATE(Draw!I52,'2nd Run'!C52),'Enter Draw'!S:U,3,FALSE)</f>
        <v>0</v>
      </c>
      <c r="K52" s="198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95"/>
      <c r="P52" s="317" t="str">
        <f>'Youth 2'!M20</f>
        <v/>
      </c>
      <c r="Q52" s="318" t="str">
        <f>'Youth 2'!N20</f>
        <v/>
      </c>
      <c r="R52" s="318" t="str">
        <f>'Youth 2'!O20</f>
        <v/>
      </c>
      <c r="S52" s="319" t="str">
        <f>'Youth 2'!P20</f>
        <v/>
      </c>
      <c r="T52" s="359" t="str">
        <f>'Youth 2'!Q20</f>
        <v/>
      </c>
      <c r="U52" s="311" t="str">
        <f t="shared" si="6"/>
        <v/>
      </c>
      <c r="W52" s="198" t="str">
        <f>IFERROR(VLOOKUP('2nd Run'!H52,$AD$3:$AE$7,2,TRUE),"")</f>
        <v/>
      </c>
      <c r="X52" s="303" t="str">
        <f>IFERROR(IF(W52=$X$1,'2nd Run'!H52,""),"")</f>
        <v/>
      </c>
      <c r="Y52" s="303" t="str">
        <f>IFERROR(IF(W52=$Y$1,'2nd Run'!H52,""),"")</f>
        <v/>
      </c>
      <c r="Z52" s="303" t="str">
        <f>IFERROR(IF(W52=$Z$1,'2nd Run'!H52,""),"")</f>
        <v/>
      </c>
      <c r="AA52" s="303" t="str">
        <f>IFERROR(IF($W52=$AA$1,'2nd Run'!H52,""),"")</f>
        <v/>
      </c>
      <c r="AB52" s="303" t="str">
        <f>IFERROR(IF(W52=$AB$1,'2nd Run'!H52,""),"")</f>
        <v/>
      </c>
      <c r="AC52" s="198"/>
    </row>
    <row r="53" spans="1:29" ht="15.75" customHeight="1" thickBot="1">
      <c r="A53" s="234" t="str">
        <f>IF(B53="","",Draw!G53)</f>
        <v/>
      </c>
      <c r="B53" s="235" t="str">
        <f>IFERROR(Draw!H53,"")</f>
        <v/>
      </c>
      <c r="C53" s="235" t="str">
        <f>IFERROR(Draw!J53,"")</f>
        <v/>
      </c>
      <c r="D53" s="194"/>
      <c r="E53" s="300" t="str">
        <f t="shared" si="0"/>
        <v/>
      </c>
      <c r="F53" s="301" t="str">
        <f t="shared" si="1"/>
        <v/>
      </c>
      <c r="G53" s="295">
        <v>5.2000000000000002E-8</v>
      </c>
      <c r="H53" s="230" t="str">
        <f t="shared" si="2"/>
        <v/>
      </c>
      <c r="I53" s="230" t="str">
        <f t="shared" si="3"/>
        <v/>
      </c>
      <c r="J53" s="230">
        <f>VLOOKUP(CONCATENATE(Draw!I53,'2nd Run'!C53),'Enter Draw'!S:U,3,FALSE)</f>
        <v>0</v>
      </c>
      <c r="K53" s="198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34"/>
      <c r="P53" s="338"/>
      <c r="Q53" s="339"/>
      <c r="R53" s="339"/>
      <c r="S53" s="340"/>
      <c r="T53" s="325"/>
      <c r="U53" s="311">
        <f t="shared" si="6"/>
        <v>0</v>
      </c>
      <c r="W53" s="198" t="str">
        <f>IFERROR(VLOOKUP('2nd Run'!H53,$AD$3:$AE$7,2,TRUE),"")</f>
        <v/>
      </c>
      <c r="X53" s="303" t="str">
        <f>IFERROR(IF(W53=$X$1,'2nd Run'!H53,""),"")</f>
        <v/>
      </c>
      <c r="Y53" s="303" t="str">
        <f>IFERROR(IF(W53=$Y$1,'2nd Run'!H53,""),"")</f>
        <v/>
      </c>
      <c r="Z53" s="303" t="str">
        <f>IFERROR(IF(W53=$Z$1,'2nd Run'!H53,""),"")</f>
        <v/>
      </c>
      <c r="AA53" s="303" t="str">
        <f>IFERROR(IF($W53=$AA$1,'2nd Run'!H53,""),"")</f>
        <v/>
      </c>
      <c r="AB53" s="303" t="str">
        <f>IFERROR(IF(W53=$AB$1,'2nd Run'!H53,""),"")</f>
        <v/>
      </c>
      <c r="AC53" s="198"/>
    </row>
    <row r="54" spans="1:29" ht="15.75" customHeight="1">
      <c r="A54" s="234" t="str">
        <f>IF(B54="","",Draw!G54)</f>
        <v/>
      </c>
      <c r="B54" s="235" t="str">
        <f>IFERROR(Draw!H54,"")</f>
        <v/>
      </c>
      <c r="C54" s="235" t="str">
        <f>IFERROR(Draw!J54,"")</f>
        <v/>
      </c>
      <c r="D54" s="195"/>
      <c r="E54" s="300" t="str">
        <f t="shared" si="0"/>
        <v/>
      </c>
      <c r="F54" s="301" t="str">
        <f t="shared" si="1"/>
        <v/>
      </c>
      <c r="G54" s="295">
        <v>5.2999999999999998E-8</v>
      </c>
      <c r="H54" s="230" t="str">
        <f t="shared" si="2"/>
        <v/>
      </c>
      <c r="I54" s="230" t="str">
        <f t="shared" si="3"/>
        <v/>
      </c>
      <c r="J54" s="230">
        <f>VLOOKUP(CONCATENATE(Draw!I54,'2nd Run'!C54),'Enter Draw'!S:U,3,FALSE)</f>
        <v>0</v>
      </c>
      <c r="K54" s="198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524" t="s">
        <v>60</v>
      </c>
      <c r="P54" s="360" t="str">
        <f>'Youth 2'!M22</f>
        <v>1st</v>
      </c>
      <c r="Q54" s="361" t="str">
        <f>'Youth 2'!N22</f>
        <v>ANDREA HANSEN (YO)</v>
      </c>
      <c r="R54" s="361" t="str">
        <f>'Youth 2'!O22</f>
        <v>BUCKLEY</v>
      </c>
      <c r="S54" s="362">
        <f>'Youth 2'!P22</f>
        <v>22.399000002000001</v>
      </c>
      <c r="T54" s="363">
        <f>'Youth 2'!Q22</f>
        <v>17.324999999999999</v>
      </c>
      <c r="U54" s="311" t="str">
        <f t="shared" si="6"/>
        <v>1st</v>
      </c>
      <c r="W54" s="198" t="str">
        <f>IFERROR(VLOOKUP('2nd Run'!H54,$AD$3:$AE$7,2,TRUE),"")</f>
        <v/>
      </c>
      <c r="X54" s="303" t="str">
        <f>IFERROR(IF(W54=$X$1,'2nd Run'!H54,""),"")</f>
        <v/>
      </c>
      <c r="Y54" s="303" t="str">
        <f>IFERROR(IF(W54=$Y$1,'2nd Run'!H54,""),"")</f>
        <v/>
      </c>
      <c r="Z54" s="303" t="str">
        <f>IFERROR(IF(W54=$Z$1,'2nd Run'!H54,""),"")</f>
        <v/>
      </c>
      <c r="AA54" s="303" t="str">
        <f>IFERROR(IF($W54=$AA$1,'2nd Run'!H54,""),"")</f>
        <v/>
      </c>
      <c r="AB54" s="303" t="str">
        <f>IFERROR(IF(W54=$AB$1,'2nd Run'!H54,""),"")</f>
        <v/>
      </c>
      <c r="AC54" s="198"/>
    </row>
    <row r="55" spans="1:29" ht="15.75" customHeight="1">
      <c r="A55" s="234" t="str">
        <f>IF(B55="","",Draw!G55)</f>
        <v/>
      </c>
      <c r="B55" s="235" t="str">
        <f>IFERROR(Draw!H55,"")</f>
        <v/>
      </c>
      <c r="C55" s="235" t="str">
        <f>IFERROR(Draw!J55,"")</f>
        <v/>
      </c>
      <c r="D55" s="434"/>
      <c r="E55" s="300" t="str">
        <f t="shared" si="0"/>
        <v/>
      </c>
      <c r="F55" s="301" t="str">
        <f t="shared" si="1"/>
        <v/>
      </c>
      <c r="G55" s="295">
        <v>5.4E-8</v>
      </c>
      <c r="H55" s="230" t="str">
        <f t="shared" si="2"/>
        <v/>
      </c>
      <c r="I55" s="230" t="str">
        <f t="shared" si="3"/>
        <v/>
      </c>
      <c r="J55" s="230">
        <f>VLOOKUP(CONCATENATE(Draw!I55,'2nd Run'!C55),'Enter Draw'!S:U,3,FALSE)</f>
        <v>0</v>
      </c>
      <c r="K55" s="198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487"/>
      <c r="P55" s="364" t="str">
        <f>'Youth 2'!M23</f>
        <v/>
      </c>
      <c r="Q55" s="365" t="str">
        <f>'Youth 2'!N23</f>
        <v/>
      </c>
      <c r="R55" s="365" t="str">
        <f>'Youth 2'!O23</f>
        <v/>
      </c>
      <c r="S55" s="366" t="str">
        <f>'Youth 2'!P23</f>
        <v/>
      </c>
      <c r="T55" s="367" t="str">
        <f>'Youth 2'!Q23</f>
        <v/>
      </c>
      <c r="U55" s="311" t="str">
        <f t="shared" si="6"/>
        <v/>
      </c>
      <c r="W55" s="198" t="str">
        <f>IFERROR(VLOOKUP('2nd Run'!H55,$AD$3:$AE$7,2,TRUE),"")</f>
        <v/>
      </c>
      <c r="X55" s="303" t="str">
        <f>IFERROR(IF(W55=$X$1,'2nd Run'!H55,""),"")</f>
        <v/>
      </c>
      <c r="Y55" s="303" t="str">
        <f>IFERROR(IF(W55=$Y$1,'2nd Run'!H55,""),"")</f>
        <v/>
      </c>
      <c r="Z55" s="303" t="str">
        <f>IFERROR(IF(W55=$Z$1,'2nd Run'!H55,""),"")</f>
        <v/>
      </c>
      <c r="AA55" s="303" t="str">
        <f>IFERROR(IF($W55=$AA$1,'2nd Run'!H55,""),"")</f>
        <v/>
      </c>
      <c r="AB55" s="303" t="str">
        <f>IFERROR(IF(W55=$AB$1,'2nd Run'!H55,""),"")</f>
        <v/>
      </c>
      <c r="AC55" s="198"/>
    </row>
    <row r="56" spans="1:29" ht="15.75" customHeight="1">
      <c r="A56" s="234" t="str">
        <f>IF(B56="","",Draw!G56)</f>
        <v/>
      </c>
      <c r="B56" s="235" t="str">
        <f>IFERROR(Draw!H56,"")</f>
        <v/>
      </c>
      <c r="C56" s="235" t="str">
        <f>IFERROR(Draw!J56,"")</f>
        <v/>
      </c>
      <c r="D56" s="196"/>
      <c r="E56" s="300" t="str">
        <f t="shared" si="0"/>
        <v/>
      </c>
      <c r="F56" s="301" t="str">
        <f t="shared" si="1"/>
        <v/>
      </c>
      <c r="G56" s="295">
        <v>5.5000000000000003E-8</v>
      </c>
      <c r="H56" s="230" t="str">
        <f t="shared" si="2"/>
        <v/>
      </c>
      <c r="I56" s="230" t="str">
        <f t="shared" si="3"/>
        <v/>
      </c>
      <c r="J56" s="230">
        <f>VLOOKUP(CONCATENATE(Draw!I56,'2nd Run'!C56),'Enter Draw'!S:U,3,FALSE)</f>
        <v>0</v>
      </c>
      <c r="K56" s="198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487"/>
      <c r="P56" s="368" t="str">
        <f>'Youth 2'!M24</f>
        <v/>
      </c>
      <c r="Q56" s="369" t="str">
        <f>'Youth 2'!N24</f>
        <v/>
      </c>
      <c r="R56" s="369" t="str">
        <f>'Youth 2'!O24</f>
        <v/>
      </c>
      <c r="S56" s="370" t="str">
        <f>'Youth 2'!P24</f>
        <v/>
      </c>
      <c r="T56" s="371" t="str">
        <f>'Youth 2'!Q24</f>
        <v/>
      </c>
      <c r="U56" s="311" t="str">
        <f t="shared" si="6"/>
        <v/>
      </c>
      <c r="W56" s="198" t="str">
        <f>IFERROR(VLOOKUP('2nd Run'!H56,$AD$3:$AE$7,2,TRUE),"")</f>
        <v/>
      </c>
      <c r="X56" s="303" t="str">
        <f>IFERROR(IF(W56=$X$1,'2nd Run'!H56,""),"")</f>
        <v/>
      </c>
      <c r="Y56" s="303" t="str">
        <f>IFERROR(IF(W56=$Y$1,'2nd Run'!H56,""),"")</f>
        <v/>
      </c>
      <c r="Z56" s="303" t="str">
        <f>IFERROR(IF(W56=$Z$1,'2nd Run'!H56,""),"")</f>
        <v/>
      </c>
      <c r="AA56" s="303" t="str">
        <f>IFERROR(IF($W56=$AA$1,'2nd Run'!H56,""),"")</f>
        <v/>
      </c>
      <c r="AB56" s="303" t="str">
        <f>IFERROR(IF(W56=$AB$1,'2nd Run'!H56,""),"")</f>
        <v/>
      </c>
      <c r="AC56" s="198"/>
    </row>
    <row r="57" spans="1:29" ht="15.75" customHeight="1">
      <c r="A57" s="234" t="str">
        <f>IF(B57="","",Draw!G57)</f>
        <v/>
      </c>
      <c r="B57" s="235" t="str">
        <f>IFERROR(Draw!H57,"")</f>
        <v/>
      </c>
      <c r="C57" s="235" t="str">
        <f>IFERROR(Draw!J57,"")</f>
        <v/>
      </c>
      <c r="D57" s="194"/>
      <c r="E57" s="300" t="str">
        <f t="shared" si="0"/>
        <v/>
      </c>
      <c r="F57" s="301" t="str">
        <f t="shared" si="1"/>
        <v/>
      </c>
      <c r="G57" s="295">
        <v>5.5999999999999999E-8</v>
      </c>
      <c r="H57" s="230" t="str">
        <f t="shared" si="2"/>
        <v/>
      </c>
      <c r="I57" s="230" t="str">
        <f t="shared" si="3"/>
        <v/>
      </c>
      <c r="J57" s="230">
        <f>VLOOKUP(CONCATENATE(Draw!I57,'2nd Run'!C57),'Enter Draw'!S:U,3,FALSE)</f>
        <v>0</v>
      </c>
      <c r="K57" s="198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487"/>
      <c r="P57" s="364" t="str">
        <f>'Youth 2'!M25</f>
        <v/>
      </c>
      <c r="Q57" s="365" t="str">
        <f>'Youth 2'!N25</f>
        <v/>
      </c>
      <c r="R57" s="365" t="str">
        <f>'Youth 2'!O25</f>
        <v/>
      </c>
      <c r="S57" s="366" t="str">
        <f>'Youth 2'!P25</f>
        <v/>
      </c>
      <c r="T57" s="367" t="str">
        <f>'Youth 2'!Q25</f>
        <v/>
      </c>
      <c r="U57" s="311" t="str">
        <f t="shared" si="6"/>
        <v/>
      </c>
      <c r="W57" s="198" t="str">
        <f>IFERROR(VLOOKUP('2nd Run'!H57,$AD$3:$AE$7,2,TRUE),"")</f>
        <v/>
      </c>
      <c r="X57" s="303" t="str">
        <f>IFERROR(IF(W57=$X$1,'2nd Run'!H57,""),"")</f>
        <v/>
      </c>
      <c r="Y57" s="303" t="str">
        <f>IFERROR(IF(W57=$Y$1,'2nd Run'!H57,""),"")</f>
        <v/>
      </c>
      <c r="Z57" s="303" t="str">
        <f>IFERROR(IF(W57=$Z$1,'2nd Run'!H57,""),"")</f>
        <v/>
      </c>
      <c r="AA57" s="303" t="str">
        <f>IFERROR(IF($W57=$AA$1,'2nd Run'!H57,""),"")</f>
        <v/>
      </c>
      <c r="AB57" s="303" t="str">
        <f>IFERROR(IF(W57=$AB$1,'2nd Run'!H57,""),"")</f>
        <v/>
      </c>
      <c r="AC57" s="198"/>
    </row>
    <row r="58" spans="1:29" ht="15.75" customHeight="1" thickBot="1">
      <c r="A58" s="234" t="str">
        <f>IF(B58="","",Draw!G58)</f>
        <v/>
      </c>
      <c r="B58" s="235" t="str">
        <f>IFERROR(Draw!H58,"")</f>
        <v/>
      </c>
      <c r="C58" s="235" t="str">
        <f>IFERROR(Draw!J58,"")</f>
        <v/>
      </c>
      <c r="D58" s="197"/>
      <c r="E58" s="300" t="str">
        <f t="shared" si="0"/>
        <v/>
      </c>
      <c r="F58" s="301" t="str">
        <f t="shared" si="1"/>
        <v/>
      </c>
      <c r="G58" s="295">
        <v>5.7000000000000001E-8</v>
      </c>
      <c r="H58" s="230" t="str">
        <f t="shared" si="2"/>
        <v/>
      </c>
      <c r="I58" s="230" t="str">
        <f t="shared" si="3"/>
        <v/>
      </c>
      <c r="J58" s="230">
        <f>VLOOKUP(CONCATENATE(Draw!I58,'2nd Run'!C58),'Enter Draw'!S:U,3,FALSE)</f>
        <v>0</v>
      </c>
      <c r="K58" s="198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488"/>
      <c r="P58" s="372" t="str">
        <f>'Youth 2'!M26</f>
        <v/>
      </c>
      <c r="Q58" s="373" t="str">
        <f>'Youth 2'!N26</f>
        <v/>
      </c>
      <c r="R58" s="373" t="str">
        <f>'Youth 2'!O26</f>
        <v/>
      </c>
      <c r="S58" s="374" t="str">
        <f>'Youth 2'!P26</f>
        <v/>
      </c>
      <c r="T58" s="375" t="str">
        <f>'Youth 2'!Q26</f>
        <v/>
      </c>
      <c r="U58" s="311" t="str">
        <f t="shared" si="6"/>
        <v/>
      </c>
      <c r="W58" s="198" t="str">
        <f>IFERROR(VLOOKUP('2nd Run'!H58,$AD$3:$AE$7,2,TRUE),"")</f>
        <v/>
      </c>
      <c r="X58" s="303" t="str">
        <f>IFERROR(IF(W58=$X$1,'2nd Run'!H58,""),"")</f>
        <v/>
      </c>
      <c r="Y58" s="303" t="str">
        <f>IFERROR(IF(W58=$Y$1,'2nd Run'!H58,""),"")</f>
        <v/>
      </c>
      <c r="Z58" s="303" t="str">
        <f>IFERROR(IF(W58=$Z$1,'2nd Run'!H58,""),"")</f>
        <v/>
      </c>
      <c r="AA58" s="303" t="str">
        <f>IFERROR(IF($W58=$AA$1,'2nd Run'!H58,""),"")</f>
        <v/>
      </c>
      <c r="AB58" s="303" t="str">
        <f>IFERROR(IF(W58=$AB$1,'2nd Run'!H58,""),"")</f>
        <v/>
      </c>
      <c r="AC58" s="198"/>
    </row>
    <row r="59" spans="1:29" ht="15.75" customHeight="1">
      <c r="A59" s="234" t="str">
        <f>IF(B59="","",Draw!G59)</f>
        <v/>
      </c>
      <c r="B59" s="235" t="str">
        <f>IFERROR(Draw!H59,"")</f>
        <v/>
      </c>
      <c r="C59" s="235" t="str">
        <f>IFERROR(Draw!J59,"")</f>
        <v/>
      </c>
      <c r="D59" s="194"/>
      <c r="E59" s="300" t="str">
        <f t="shared" si="0"/>
        <v/>
      </c>
      <c r="F59" s="301" t="str">
        <f t="shared" si="1"/>
        <v/>
      </c>
      <c r="G59" s="295">
        <v>5.8000000000000003E-8</v>
      </c>
      <c r="H59" s="230" t="str">
        <f t="shared" si="2"/>
        <v/>
      </c>
      <c r="I59" s="230" t="str">
        <f t="shared" si="3"/>
        <v/>
      </c>
      <c r="J59" s="230">
        <f>VLOOKUP(CONCATENATE(Draw!I59,'2nd Run'!C59),'Enter Draw'!S:U,3,FALSE)</f>
        <v>0</v>
      </c>
      <c r="K59" s="198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98" t="str">
        <f>IFERROR(VLOOKUP('2nd Run'!H59,$AD$3:$AE$7,2,TRUE),"")</f>
        <v/>
      </c>
      <c r="X59" s="303" t="str">
        <f>IFERROR(IF(W59=$X$1,'2nd Run'!H59,""),"")</f>
        <v/>
      </c>
      <c r="Y59" s="303" t="str">
        <f>IFERROR(IF(W59=$Y$1,'2nd Run'!H59,""),"")</f>
        <v/>
      </c>
      <c r="Z59" s="303" t="str">
        <f>IFERROR(IF(W59=$Z$1,'2nd Run'!H59,""),"")</f>
        <v/>
      </c>
      <c r="AA59" s="303" t="str">
        <f>IFERROR(IF($W59=$AA$1,'2nd Run'!H59,""),"")</f>
        <v/>
      </c>
      <c r="AB59" s="303" t="str">
        <f>IFERROR(IF(W59=$AB$1,'2nd Run'!H59,""),"")</f>
        <v/>
      </c>
      <c r="AC59" s="198"/>
    </row>
    <row r="60" spans="1:29" ht="15.75" customHeight="1">
      <c r="A60" s="234" t="str">
        <f>IF(B60="","",Draw!G60)</f>
        <v/>
      </c>
      <c r="B60" s="235" t="str">
        <f>IFERROR(Draw!H60,"")</f>
        <v/>
      </c>
      <c r="C60" s="235" t="str">
        <f>IFERROR(Draw!J60,"")</f>
        <v/>
      </c>
      <c r="D60" s="195"/>
      <c r="E60" s="300" t="str">
        <f t="shared" si="0"/>
        <v/>
      </c>
      <c r="F60" s="301" t="str">
        <f t="shared" si="1"/>
        <v/>
      </c>
      <c r="G60" s="295">
        <v>5.8999999999999999E-8</v>
      </c>
      <c r="H60" s="230" t="str">
        <f t="shared" si="2"/>
        <v/>
      </c>
      <c r="I60" s="230" t="str">
        <f t="shared" si="3"/>
        <v/>
      </c>
      <c r="J60" s="230">
        <f>VLOOKUP(CONCATENATE(Draw!I60,'2nd Run'!C60),'Enter Draw'!S:U,3,FALSE)</f>
        <v>0</v>
      </c>
      <c r="K60" s="198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98" t="str">
        <f>IFERROR(VLOOKUP('2nd Run'!H60,$AD$3:$AE$7,2,TRUE),"")</f>
        <v/>
      </c>
      <c r="X60" s="303" t="str">
        <f>IFERROR(IF(W60=$X$1,'2nd Run'!H60,""),"")</f>
        <v/>
      </c>
      <c r="Y60" s="303" t="str">
        <f>IFERROR(IF(W60=$Y$1,'2nd Run'!H60,""),"")</f>
        <v/>
      </c>
      <c r="Z60" s="303" t="str">
        <f>IFERROR(IF(W60=$Z$1,'2nd Run'!H60,""),"")</f>
        <v/>
      </c>
      <c r="AA60" s="303" t="str">
        <f>IFERROR(IF($W60=$AA$1,'2nd Run'!H60,""),"")</f>
        <v/>
      </c>
      <c r="AB60" s="303" t="str">
        <f>IFERROR(IF(W60=$AB$1,'2nd Run'!H60,""),"")</f>
        <v/>
      </c>
      <c r="AC60" s="198"/>
    </row>
    <row r="61" spans="1:29" ht="15.75" customHeight="1">
      <c r="A61" s="234" t="str">
        <f>IF(B61="","",Draw!G61)</f>
        <v/>
      </c>
      <c r="B61" s="235" t="str">
        <f>IFERROR(Draw!H61,"")</f>
        <v/>
      </c>
      <c r="C61" s="235" t="str">
        <f>IFERROR(Draw!J61,"")</f>
        <v/>
      </c>
      <c r="D61" s="434"/>
      <c r="E61" s="300" t="str">
        <f t="shared" si="0"/>
        <v/>
      </c>
      <c r="F61" s="301" t="str">
        <f t="shared" si="1"/>
        <v/>
      </c>
      <c r="G61" s="295">
        <v>5.9999999999999995E-8</v>
      </c>
      <c r="H61" s="230" t="str">
        <f t="shared" si="2"/>
        <v/>
      </c>
      <c r="I61" s="230" t="str">
        <f t="shared" si="3"/>
        <v/>
      </c>
      <c r="J61" s="230">
        <f>VLOOKUP(CONCATENATE(Draw!I61,'2nd Run'!C61),'Enter Draw'!S:U,3,FALSE)</f>
        <v>0</v>
      </c>
      <c r="K61" s="198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98" t="str">
        <f>IFERROR(VLOOKUP('2nd Run'!H61,$AD$3:$AE$7,2,TRUE),"")</f>
        <v/>
      </c>
      <c r="X61" s="303" t="str">
        <f>IFERROR(IF(W61=$X$1,'2nd Run'!H61,""),"")</f>
        <v/>
      </c>
      <c r="Y61" s="303" t="str">
        <f>IFERROR(IF(W61=$Y$1,'2nd Run'!H61,""),"")</f>
        <v/>
      </c>
      <c r="Z61" s="303" t="str">
        <f>IFERROR(IF(W61=$Z$1,'2nd Run'!H61,""),"")</f>
        <v/>
      </c>
      <c r="AA61" s="303" t="str">
        <f>IFERROR(IF($W61=$AA$1,'2nd Run'!H61,""),"")</f>
        <v/>
      </c>
      <c r="AB61" s="303" t="str">
        <f>IFERROR(IF(W61=$AB$1,'2nd Run'!H61,""),"")</f>
        <v/>
      </c>
      <c r="AC61" s="198"/>
    </row>
    <row r="62" spans="1:29" ht="15.75" customHeight="1">
      <c r="A62" s="234" t="str">
        <f>IF(B62="","",Draw!G62)</f>
        <v/>
      </c>
      <c r="B62" s="235" t="str">
        <f>IFERROR(Draw!H62,"")</f>
        <v/>
      </c>
      <c r="C62" s="235" t="str">
        <f>IFERROR(Draw!J62,"")</f>
        <v/>
      </c>
      <c r="D62" s="196"/>
      <c r="E62" s="300" t="str">
        <f t="shared" si="0"/>
        <v/>
      </c>
      <c r="F62" s="301" t="str">
        <f t="shared" si="1"/>
        <v/>
      </c>
      <c r="G62" s="295">
        <v>6.1000000000000004E-8</v>
      </c>
      <c r="H62" s="230" t="str">
        <f t="shared" si="2"/>
        <v/>
      </c>
      <c r="I62" s="230" t="str">
        <f t="shared" si="3"/>
        <v/>
      </c>
      <c r="J62" s="230">
        <f>VLOOKUP(CONCATENATE(Draw!I62,'2nd Run'!C62),'Enter Draw'!S:U,3,FALSE)</f>
        <v>0</v>
      </c>
      <c r="K62" s="198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98" t="str">
        <f>IFERROR(VLOOKUP('2nd Run'!H62,$AD$3:$AE$7,2,TRUE),"")</f>
        <v/>
      </c>
      <c r="X62" s="303" t="str">
        <f>IFERROR(IF(W62=$X$1,'2nd Run'!H62,""),"")</f>
        <v/>
      </c>
      <c r="Y62" s="303" t="str">
        <f>IFERROR(IF(W62=$Y$1,'2nd Run'!H62,""),"")</f>
        <v/>
      </c>
      <c r="Z62" s="303" t="str">
        <f>IFERROR(IF(W62=$Z$1,'2nd Run'!H62,""),"")</f>
        <v/>
      </c>
      <c r="AA62" s="303" t="str">
        <f>IFERROR(IF($W62=$AA$1,'2nd Run'!H62,""),"")</f>
        <v/>
      </c>
      <c r="AB62" s="303" t="str">
        <f>IFERROR(IF(W62=$AB$1,'2nd Run'!H62,""),"")</f>
        <v/>
      </c>
      <c r="AC62" s="198"/>
    </row>
    <row r="63" spans="1:29" ht="15.75" customHeight="1">
      <c r="A63" s="234" t="str">
        <f>IF(B63="","",Draw!G63)</f>
        <v/>
      </c>
      <c r="B63" s="235" t="str">
        <f>IFERROR(Draw!H63,"")</f>
        <v/>
      </c>
      <c r="C63" s="235" t="str">
        <f>IFERROR(Draw!J63,"")</f>
        <v/>
      </c>
      <c r="D63" s="194"/>
      <c r="E63" s="300" t="str">
        <f t="shared" si="0"/>
        <v/>
      </c>
      <c r="F63" s="301" t="str">
        <f t="shared" si="1"/>
        <v/>
      </c>
      <c r="G63" s="295">
        <v>6.1999999999999999E-8</v>
      </c>
      <c r="H63" s="230" t="str">
        <f t="shared" si="2"/>
        <v/>
      </c>
      <c r="I63" s="230" t="str">
        <f t="shared" si="3"/>
        <v/>
      </c>
      <c r="J63" s="230">
        <f>VLOOKUP(CONCATENATE(Draw!I63,'2nd Run'!C63),'Enter Draw'!S:U,3,FALSE)</f>
        <v>0</v>
      </c>
      <c r="K63" s="198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98" t="str">
        <f>IFERROR(VLOOKUP('2nd Run'!H63,$AD$3:$AE$7,2,TRUE),"")</f>
        <v/>
      </c>
      <c r="X63" s="303" t="str">
        <f>IFERROR(IF(W63=$X$1,'2nd Run'!H63,""),"")</f>
        <v/>
      </c>
      <c r="Y63" s="303" t="str">
        <f>IFERROR(IF(W63=$Y$1,'2nd Run'!H63,""),"")</f>
        <v/>
      </c>
      <c r="Z63" s="303" t="str">
        <f>IFERROR(IF(W63=$Z$1,'2nd Run'!H63,""),"")</f>
        <v/>
      </c>
      <c r="AA63" s="303" t="str">
        <f>IFERROR(IF($W63=$AA$1,'2nd Run'!H63,""),"")</f>
        <v/>
      </c>
      <c r="AB63" s="303" t="str">
        <f>IFERROR(IF(W63=$AB$1,'2nd Run'!H63,""),"")</f>
        <v/>
      </c>
      <c r="AC63" s="198"/>
    </row>
    <row r="64" spans="1:29" ht="15.75" customHeight="1">
      <c r="A64" s="234" t="str">
        <f>IF(B64="","",Draw!G64)</f>
        <v/>
      </c>
      <c r="B64" s="235" t="str">
        <f>IFERROR(Draw!H64,"")</f>
        <v/>
      </c>
      <c r="C64" s="235" t="str">
        <f>IFERROR(Draw!J64,"")</f>
        <v/>
      </c>
      <c r="D64" s="197"/>
      <c r="E64" s="300" t="str">
        <f t="shared" si="0"/>
        <v/>
      </c>
      <c r="F64" s="301" t="str">
        <f t="shared" si="1"/>
        <v/>
      </c>
      <c r="G64" s="295">
        <v>6.2999999999999995E-8</v>
      </c>
      <c r="H64" s="230" t="str">
        <f t="shared" si="2"/>
        <v/>
      </c>
      <c r="I64" s="230" t="str">
        <f t="shared" si="3"/>
        <v/>
      </c>
      <c r="J64" s="230">
        <f>VLOOKUP(CONCATENATE(Draw!I64,'2nd Run'!C64),'Enter Draw'!S:U,3,FALSE)</f>
        <v>0</v>
      </c>
      <c r="K64" s="198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98" t="str">
        <f>IFERROR(VLOOKUP('2nd Run'!H64,$AD$3:$AE$7,2,TRUE),"")</f>
        <v/>
      </c>
      <c r="X64" s="303" t="str">
        <f>IFERROR(IF(W64=$X$1,'2nd Run'!H64,""),"")</f>
        <v/>
      </c>
      <c r="Y64" s="303" t="str">
        <f>IFERROR(IF(W64=$Y$1,'2nd Run'!H64,""),"")</f>
        <v/>
      </c>
      <c r="Z64" s="303" t="str">
        <f>IFERROR(IF(W64=$Z$1,'2nd Run'!H64,""),"")</f>
        <v/>
      </c>
      <c r="AA64" s="303" t="str">
        <f>IFERROR(IF($W64=$AA$1,'2nd Run'!H64,""),"")</f>
        <v/>
      </c>
      <c r="AB64" s="303" t="str">
        <f>IFERROR(IF(W64=$AB$1,'2nd Run'!H64,""),"")</f>
        <v/>
      </c>
      <c r="AC64" s="198"/>
    </row>
    <row r="65" spans="1:29" ht="15.75" customHeight="1">
      <c r="A65" s="234" t="str">
        <f>IF(B65="","",Draw!G65)</f>
        <v/>
      </c>
      <c r="B65" s="235" t="str">
        <f>IFERROR(Draw!H65,"")</f>
        <v/>
      </c>
      <c r="C65" s="235" t="str">
        <f>IFERROR(Draw!J65,"")</f>
        <v/>
      </c>
      <c r="D65" s="194"/>
      <c r="E65" s="300" t="str">
        <f t="shared" si="0"/>
        <v/>
      </c>
      <c r="F65" s="301" t="str">
        <f t="shared" si="1"/>
        <v/>
      </c>
      <c r="G65" s="295">
        <v>6.4000000000000004E-8</v>
      </c>
      <c r="H65" s="230" t="str">
        <f t="shared" si="2"/>
        <v/>
      </c>
      <c r="I65" s="230" t="str">
        <f t="shared" si="3"/>
        <v/>
      </c>
      <c r="J65" s="230">
        <f>VLOOKUP(CONCATENATE(Draw!I65,'2nd Run'!C65),'Enter Draw'!S:U,3,FALSE)</f>
        <v>0</v>
      </c>
      <c r="K65" s="198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98" t="str">
        <f>IFERROR(VLOOKUP('2nd Run'!H65,$AD$3:$AE$7,2,TRUE),"")</f>
        <v/>
      </c>
      <c r="X65" s="303" t="str">
        <f>IFERROR(IF(W65=$X$1,'2nd Run'!H65,""),"")</f>
        <v/>
      </c>
      <c r="Y65" s="303" t="str">
        <f>IFERROR(IF(W65=$Y$1,'2nd Run'!H65,""),"")</f>
        <v/>
      </c>
      <c r="Z65" s="303" t="str">
        <f>IFERROR(IF(W65=$Z$1,'2nd Run'!H65,""),"")</f>
        <v/>
      </c>
      <c r="AA65" s="303" t="str">
        <f>IFERROR(IF($W65=$AA$1,'2nd Run'!H65,""),"")</f>
        <v/>
      </c>
      <c r="AB65" s="303" t="str">
        <f>IFERROR(IF(W65=$AB$1,'2nd Run'!H65,""),"")</f>
        <v/>
      </c>
      <c r="AC65" s="198"/>
    </row>
    <row r="66" spans="1:29" ht="15.75" customHeight="1">
      <c r="A66" s="234" t="str">
        <f>IF(B66="","",Draw!G66)</f>
        <v/>
      </c>
      <c r="B66" s="235" t="str">
        <f>IFERROR(Draw!H66,"")</f>
        <v/>
      </c>
      <c r="C66" s="235" t="str">
        <f>IFERROR(Draw!J66,"")</f>
        <v/>
      </c>
      <c r="D66" s="195"/>
      <c r="E66" s="300" t="str">
        <f t="shared" si="0"/>
        <v/>
      </c>
      <c r="F66" s="301" t="str">
        <f t="shared" si="1"/>
        <v/>
      </c>
      <c r="G66" s="295">
        <v>6.5E-8</v>
      </c>
      <c r="H66" s="230" t="str">
        <f t="shared" si="2"/>
        <v/>
      </c>
      <c r="I66" s="230" t="str">
        <f t="shared" si="3"/>
        <v/>
      </c>
      <c r="J66" s="230">
        <f>VLOOKUP(CONCATENATE(Draw!I66,'2nd Run'!C66),'Enter Draw'!S:U,3,FALSE)</f>
        <v>0</v>
      </c>
      <c r="K66" s="198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98" t="str">
        <f>IFERROR(VLOOKUP('2nd Run'!H66,$AD$3:$AE$7,2,TRUE),"")</f>
        <v/>
      </c>
      <c r="X66" s="303" t="str">
        <f>IFERROR(IF(W66=$X$1,'2nd Run'!H66,""),"")</f>
        <v/>
      </c>
      <c r="Y66" s="303" t="str">
        <f>IFERROR(IF(W66=$Y$1,'2nd Run'!H66,""),"")</f>
        <v/>
      </c>
      <c r="Z66" s="303" t="str">
        <f>IFERROR(IF(W66=$Z$1,'2nd Run'!H66,""),"")</f>
        <v/>
      </c>
      <c r="AA66" s="303" t="str">
        <f>IFERROR(IF($W66=$AA$1,'2nd Run'!H66,""),"")</f>
        <v/>
      </c>
      <c r="AB66" s="303" t="str">
        <f>IFERROR(IF(W66=$AB$1,'2nd Run'!H66,""),"")</f>
        <v/>
      </c>
      <c r="AC66" s="198"/>
    </row>
    <row r="67" spans="1:29" ht="15.75" customHeight="1">
      <c r="A67" s="234" t="str">
        <f>IF(B67="","",Draw!G67)</f>
        <v/>
      </c>
      <c r="B67" s="235" t="str">
        <f>IFERROR(Draw!H67,"")</f>
        <v/>
      </c>
      <c r="C67" s="235" t="str">
        <f>IFERROR(Draw!J67,"")</f>
        <v/>
      </c>
      <c r="D67" s="434"/>
      <c r="E67" s="300" t="str">
        <f t="shared" ref="E67:E130" si="22">IF(AND(D67&gt;0,OR(J67="o",J67="x")),D67,"")</f>
        <v/>
      </c>
      <c r="F67" s="301" t="str">
        <f t="shared" ref="F67:F130" si="23">IF(OR(J67="o",D67=0),"",D67)</f>
        <v/>
      </c>
      <c r="G67" s="295">
        <v>6.5999999999999995E-8</v>
      </c>
      <c r="H67" s="230" t="str">
        <f t="shared" ref="H67:H130" si="24">IF(J67="o","",IF(D67="scratch",3000+G67,IF(D67="nt",1000+G67,IF((D67+G67)&gt;5,D67+G67,""))))</f>
        <v/>
      </c>
      <c r="I67" s="230" t="str">
        <f t="shared" ref="I67:I130" si="25">IF(OR(J67="o",J67="x"),IF(D67="scratch",3000+G67,IF(D67="nt",1000+G67,IF((D67+G67)&gt;5,D67+G67,""))),"")</f>
        <v/>
      </c>
      <c r="J67" s="230">
        <f>VLOOKUP(CONCATENATE(Draw!I67,'2nd Run'!C67),'Enter Draw'!S:U,3,FALSE)</f>
        <v>0</v>
      </c>
      <c r="K67" s="198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98" t="str">
        <f>IFERROR(VLOOKUP('2nd Run'!H67,$AD$3:$AE$7,2,TRUE),"")</f>
        <v/>
      </c>
      <c r="X67" s="303" t="str">
        <f>IFERROR(IF(W67=$X$1,'2nd Run'!H67,""),"")</f>
        <v/>
      </c>
      <c r="Y67" s="303" t="str">
        <f>IFERROR(IF(W67=$Y$1,'2nd Run'!H67,""),"")</f>
        <v/>
      </c>
      <c r="Z67" s="303" t="str">
        <f>IFERROR(IF(W67=$Z$1,'2nd Run'!H67,""),"")</f>
        <v/>
      </c>
      <c r="AA67" s="303" t="str">
        <f>IFERROR(IF($W67=$AA$1,'2nd Run'!H67,""),"")</f>
        <v/>
      </c>
      <c r="AB67" s="303" t="str">
        <f>IFERROR(IF(W67=$AB$1,'2nd Run'!H67,""),"")</f>
        <v/>
      </c>
      <c r="AC67" s="198"/>
    </row>
    <row r="68" spans="1:29" ht="15.75" customHeight="1">
      <c r="A68" s="234" t="str">
        <f>IF(B68="","",Draw!G68)</f>
        <v/>
      </c>
      <c r="B68" s="235" t="str">
        <f>IFERROR(Draw!H68,"")</f>
        <v/>
      </c>
      <c r="C68" s="235" t="str">
        <f>IFERROR(Draw!J68,"")</f>
        <v/>
      </c>
      <c r="D68" s="196"/>
      <c r="E68" s="300" t="str">
        <f t="shared" si="22"/>
        <v/>
      </c>
      <c r="F68" s="301" t="str">
        <f t="shared" si="23"/>
        <v/>
      </c>
      <c r="G68" s="295">
        <v>6.7000000000000004E-8</v>
      </c>
      <c r="H68" s="230" t="str">
        <f t="shared" si="24"/>
        <v/>
      </c>
      <c r="I68" s="230" t="str">
        <f t="shared" si="25"/>
        <v/>
      </c>
      <c r="J68" s="230">
        <f>VLOOKUP(CONCATENATE(Draw!I68,'2nd Run'!C68),'Enter Draw'!S:U,3,FALSE)</f>
        <v>0</v>
      </c>
      <c r="K68" s="198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98" t="str">
        <f>IFERROR(VLOOKUP('2nd Run'!H68,$AD$3:$AE$7,2,TRUE),"")</f>
        <v/>
      </c>
      <c r="X68" s="303" t="str">
        <f>IFERROR(IF(W68=$X$1,'2nd Run'!H68,""),"")</f>
        <v/>
      </c>
      <c r="Y68" s="303" t="str">
        <f>IFERROR(IF(W68=$Y$1,'2nd Run'!H68,""),"")</f>
        <v/>
      </c>
      <c r="Z68" s="303" t="str">
        <f>IFERROR(IF(W68=$Z$1,'2nd Run'!H68,""),"")</f>
        <v/>
      </c>
      <c r="AA68" s="303" t="str">
        <f>IFERROR(IF($W68=$AA$1,'2nd Run'!H68,""),"")</f>
        <v/>
      </c>
      <c r="AB68" s="303" t="str">
        <f>IFERROR(IF(W68=$AB$1,'2nd Run'!H68,""),"")</f>
        <v/>
      </c>
      <c r="AC68" s="198"/>
    </row>
    <row r="69" spans="1:29" ht="15.75" customHeight="1">
      <c r="A69" s="234" t="str">
        <f>IF(B69="","",Draw!G69)</f>
        <v/>
      </c>
      <c r="B69" s="235" t="str">
        <f>IFERROR(Draw!H69,"")</f>
        <v/>
      </c>
      <c r="C69" s="235" t="str">
        <f>IFERROR(Draw!J69,"")</f>
        <v/>
      </c>
      <c r="D69" s="194"/>
      <c r="E69" s="300" t="str">
        <f t="shared" si="22"/>
        <v/>
      </c>
      <c r="F69" s="301" t="str">
        <f t="shared" si="23"/>
        <v/>
      </c>
      <c r="G69" s="295">
        <v>6.8E-8</v>
      </c>
      <c r="H69" s="230" t="str">
        <f t="shared" si="24"/>
        <v/>
      </c>
      <c r="I69" s="230" t="str">
        <f t="shared" si="25"/>
        <v/>
      </c>
      <c r="J69" s="230">
        <f>VLOOKUP(CONCATENATE(Draw!I69,'2nd Run'!C69),'Enter Draw'!S:U,3,FALSE)</f>
        <v>0</v>
      </c>
      <c r="K69" s="198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98" t="str">
        <f>IFERROR(VLOOKUP('2nd Run'!H69,$AD$3:$AE$7,2,TRUE),"")</f>
        <v/>
      </c>
      <c r="X69" s="303" t="str">
        <f>IFERROR(IF(W69=$X$1,'2nd Run'!H69,""),"")</f>
        <v/>
      </c>
      <c r="Y69" s="303" t="str">
        <f>IFERROR(IF(W69=$Y$1,'2nd Run'!H69,""),"")</f>
        <v/>
      </c>
      <c r="Z69" s="303" t="str">
        <f>IFERROR(IF(W69=$Z$1,'2nd Run'!H69,""),"")</f>
        <v/>
      </c>
      <c r="AA69" s="303" t="str">
        <f>IFERROR(IF($W69=$AA$1,'2nd Run'!H69,""),"")</f>
        <v/>
      </c>
      <c r="AB69" s="303" t="str">
        <f>IFERROR(IF(W69=$AB$1,'2nd Run'!H69,""),"")</f>
        <v/>
      </c>
      <c r="AC69" s="198"/>
    </row>
    <row r="70" spans="1:29" ht="15.75" customHeight="1">
      <c r="A70" s="234" t="str">
        <f>IF(B70="","",Draw!G70)</f>
        <v/>
      </c>
      <c r="B70" s="235" t="str">
        <f>IFERROR(Draw!H70,"")</f>
        <v/>
      </c>
      <c r="C70" s="235" t="str">
        <f>IFERROR(Draw!J70,"")</f>
        <v/>
      </c>
      <c r="D70" s="197"/>
      <c r="E70" s="300" t="str">
        <f t="shared" si="22"/>
        <v/>
      </c>
      <c r="F70" s="301" t="str">
        <f t="shared" si="23"/>
        <v/>
      </c>
      <c r="G70" s="295">
        <v>6.8999999999999996E-8</v>
      </c>
      <c r="H70" s="230" t="str">
        <f t="shared" si="24"/>
        <v/>
      </c>
      <c r="I70" s="230" t="str">
        <f t="shared" si="25"/>
        <v/>
      </c>
      <c r="J70" s="230">
        <f>VLOOKUP(CONCATENATE(Draw!I70,'2nd Run'!C70),'Enter Draw'!S:U,3,FALSE)</f>
        <v>0</v>
      </c>
      <c r="K70" s="198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98" t="str">
        <f>IFERROR(VLOOKUP('2nd Run'!H70,$AD$3:$AE$7,2,TRUE),"")</f>
        <v/>
      </c>
      <c r="X70" s="303" t="str">
        <f>IFERROR(IF(W70=$X$1,'2nd Run'!H70,""),"")</f>
        <v/>
      </c>
      <c r="Y70" s="303" t="str">
        <f>IFERROR(IF(W70=$Y$1,'2nd Run'!H70,""),"")</f>
        <v/>
      </c>
      <c r="Z70" s="303" t="str">
        <f>IFERROR(IF(W70=$Z$1,'2nd Run'!H70,""),"")</f>
        <v/>
      </c>
      <c r="AA70" s="303" t="str">
        <f>IFERROR(IF($W70=$AA$1,'2nd Run'!H70,""),"")</f>
        <v/>
      </c>
      <c r="AB70" s="303" t="str">
        <f>IFERROR(IF(W70=$AB$1,'2nd Run'!H70,""),"")</f>
        <v/>
      </c>
      <c r="AC70" s="198"/>
    </row>
    <row r="71" spans="1:29" ht="15.75" customHeight="1">
      <c r="A71" s="234" t="str">
        <f>IF(B71="","",Draw!G71)</f>
        <v/>
      </c>
      <c r="B71" s="235" t="str">
        <f>IFERROR(Draw!H71,"")</f>
        <v/>
      </c>
      <c r="C71" s="235" t="str">
        <f>IFERROR(Draw!J71,"")</f>
        <v/>
      </c>
      <c r="D71" s="194"/>
      <c r="E71" s="300" t="str">
        <f t="shared" si="22"/>
        <v/>
      </c>
      <c r="F71" s="301" t="str">
        <f t="shared" si="23"/>
        <v/>
      </c>
      <c r="G71" s="295">
        <v>7.0000000000000005E-8</v>
      </c>
      <c r="H71" s="230" t="str">
        <f t="shared" si="24"/>
        <v/>
      </c>
      <c r="I71" s="230" t="str">
        <f t="shared" si="25"/>
        <v/>
      </c>
      <c r="J71" s="230">
        <f>VLOOKUP(CONCATENATE(Draw!I71,'2nd Run'!C71),'Enter Draw'!S:U,3,FALSE)</f>
        <v>0</v>
      </c>
      <c r="K71" s="198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98" t="str">
        <f>IFERROR(VLOOKUP('2nd Run'!H71,$AD$3:$AE$7,2,TRUE),"")</f>
        <v/>
      </c>
      <c r="X71" s="303" t="str">
        <f>IFERROR(IF(W71=$X$1,'2nd Run'!H71,""),"")</f>
        <v/>
      </c>
      <c r="Y71" s="303" t="str">
        <f>IFERROR(IF(W71=$Y$1,'2nd Run'!H71,""),"")</f>
        <v/>
      </c>
      <c r="Z71" s="303" t="str">
        <f>IFERROR(IF(W71=$Z$1,'2nd Run'!H71,""),"")</f>
        <v/>
      </c>
      <c r="AA71" s="303" t="str">
        <f>IFERROR(IF($W71=$AA$1,'2nd Run'!H71,""),"")</f>
        <v/>
      </c>
      <c r="AB71" s="303" t="str">
        <f>IFERROR(IF(W71=$AB$1,'2nd Run'!H71,""),"")</f>
        <v/>
      </c>
      <c r="AC71" s="198"/>
    </row>
    <row r="72" spans="1:29" ht="15.75" customHeight="1">
      <c r="A72" s="234" t="str">
        <f>IF(B72="","",Draw!G72)</f>
        <v/>
      </c>
      <c r="B72" s="235" t="str">
        <f>IFERROR(Draw!H72,"")</f>
        <v/>
      </c>
      <c r="C72" s="235" t="str">
        <f>IFERROR(Draw!J72,"")</f>
        <v/>
      </c>
      <c r="D72" s="195"/>
      <c r="E72" s="300" t="str">
        <f t="shared" si="22"/>
        <v/>
      </c>
      <c r="F72" s="301" t="str">
        <f t="shared" si="23"/>
        <v/>
      </c>
      <c r="G72" s="295">
        <v>7.1E-8</v>
      </c>
      <c r="H72" s="230" t="str">
        <f t="shared" si="24"/>
        <v/>
      </c>
      <c r="I72" s="230" t="str">
        <f t="shared" si="25"/>
        <v/>
      </c>
      <c r="J72" s="230">
        <f>VLOOKUP(CONCATENATE(Draw!I72,'2nd Run'!C72),'Enter Draw'!S:U,3,FALSE)</f>
        <v>0</v>
      </c>
      <c r="K72" s="198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98" t="str">
        <f>IFERROR(VLOOKUP('2nd Run'!H72,$AD$3:$AE$7,2,TRUE),"")</f>
        <v/>
      </c>
      <c r="X72" s="303" t="str">
        <f>IFERROR(IF(W72=$X$1,'2nd Run'!H72,""),"")</f>
        <v/>
      </c>
      <c r="Y72" s="303" t="str">
        <f>IFERROR(IF(W72=$Y$1,'2nd Run'!H72,""),"")</f>
        <v/>
      </c>
      <c r="Z72" s="303" t="str">
        <f>IFERROR(IF(W72=$Z$1,'2nd Run'!H72,""),"")</f>
        <v/>
      </c>
      <c r="AA72" s="303" t="str">
        <f>IFERROR(IF($W72=$AA$1,'2nd Run'!H72,""),"")</f>
        <v/>
      </c>
      <c r="AB72" s="303" t="str">
        <f>IFERROR(IF(W72=$AB$1,'2nd Run'!H72,""),"")</f>
        <v/>
      </c>
      <c r="AC72" s="198"/>
    </row>
    <row r="73" spans="1:29" ht="15.75" customHeight="1">
      <c r="A73" s="234" t="str">
        <f>IF(B73="","",Draw!G73)</f>
        <v/>
      </c>
      <c r="B73" s="235" t="str">
        <f>IFERROR(Draw!H73,"")</f>
        <v/>
      </c>
      <c r="C73" s="235" t="str">
        <f>IFERROR(Draw!J73,"")</f>
        <v/>
      </c>
      <c r="D73" s="434"/>
      <c r="E73" s="300" t="str">
        <f t="shared" si="22"/>
        <v/>
      </c>
      <c r="F73" s="301" t="str">
        <f t="shared" si="23"/>
        <v/>
      </c>
      <c r="G73" s="295">
        <v>7.1999999999999996E-8</v>
      </c>
      <c r="H73" s="230" t="str">
        <f t="shared" si="24"/>
        <v/>
      </c>
      <c r="I73" s="230" t="str">
        <f t="shared" si="25"/>
        <v/>
      </c>
      <c r="J73" s="230">
        <f>VLOOKUP(CONCATENATE(Draw!I73,'2nd Run'!C73),'Enter Draw'!S:U,3,FALSE)</f>
        <v>0</v>
      </c>
      <c r="K73" s="198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98" t="str">
        <f>IFERROR(VLOOKUP('2nd Run'!H73,$AD$3:$AE$7,2,TRUE),"")</f>
        <v/>
      </c>
      <c r="X73" s="303" t="str">
        <f>IFERROR(IF(W73=$X$1,'2nd Run'!H73,""),"")</f>
        <v/>
      </c>
      <c r="Y73" s="303" t="str">
        <f>IFERROR(IF(W73=$Y$1,'2nd Run'!H73,""),"")</f>
        <v/>
      </c>
      <c r="Z73" s="303" t="str">
        <f>IFERROR(IF(W73=$Z$1,'2nd Run'!H73,""),"")</f>
        <v/>
      </c>
      <c r="AA73" s="303" t="str">
        <f>IFERROR(IF($W73=$AA$1,'2nd Run'!H73,""),"")</f>
        <v/>
      </c>
      <c r="AB73" s="303" t="str">
        <f>IFERROR(IF(W73=$AB$1,'2nd Run'!H73,""),"")</f>
        <v/>
      </c>
      <c r="AC73" s="198"/>
    </row>
    <row r="74" spans="1:29" ht="15.75" customHeight="1">
      <c r="A74" s="234" t="str">
        <f>IF(B74="","",Draw!G74)</f>
        <v/>
      </c>
      <c r="B74" s="235" t="str">
        <f>IFERROR(Draw!H74,"")</f>
        <v/>
      </c>
      <c r="C74" s="235" t="str">
        <f>IFERROR(Draw!J74,"")</f>
        <v/>
      </c>
      <c r="D74" s="196"/>
      <c r="E74" s="300" t="str">
        <f t="shared" si="22"/>
        <v/>
      </c>
      <c r="F74" s="301" t="str">
        <f t="shared" si="23"/>
        <v/>
      </c>
      <c r="G74" s="295">
        <v>7.3000000000000005E-8</v>
      </c>
      <c r="H74" s="230" t="str">
        <f t="shared" si="24"/>
        <v/>
      </c>
      <c r="I74" s="230" t="str">
        <f t="shared" si="25"/>
        <v/>
      </c>
      <c r="J74" s="230">
        <f>VLOOKUP(CONCATENATE(Draw!I74,'2nd Run'!C74),'Enter Draw'!S:U,3,FALSE)</f>
        <v>0</v>
      </c>
      <c r="K74" s="198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98" t="str">
        <f>IFERROR(VLOOKUP('2nd Run'!H74,$AD$3:$AE$7,2,TRUE),"")</f>
        <v/>
      </c>
      <c r="X74" s="303" t="str">
        <f>IFERROR(IF(W74=$X$1,'2nd Run'!H74,""),"")</f>
        <v/>
      </c>
      <c r="Y74" s="303" t="str">
        <f>IFERROR(IF(W74=$Y$1,'2nd Run'!H74,""),"")</f>
        <v/>
      </c>
      <c r="Z74" s="303" t="str">
        <f>IFERROR(IF(W74=$Z$1,'2nd Run'!H74,""),"")</f>
        <v/>
      </c>
      <c r="AA74" s="303" t="str">
        <f>IFERROR(IF($W74=$AA$1,'2nd Run'!H74,""),"")</f>
        <v/>
      </c>
      <c r="AB74" s="303" t="str">
        <f>IFERROR(IF(W74=$AB$1,'2nd Run'!H74,""),"")</f>
        <v/>
      </c>
      <c r="AC74" s="198"/>
    </row>
    <row r="75" spans="1:29" ht="15.75" customHeight="1">
      <c r="A75" s="234" t="str">
        <f>IF(B75="","",Draw!G75)</f>
        <v/>
      </c>
      <c r="B75" s="235" t="str">
        <f>IFERROR(Draw!H75,"")</f>
        <v/>
      </c>
      <c r="C75" s="235" t="str">
        <f>IFERROR(Draw!J75,"")</f>
        <v/>
      </c>
      <c r="D75" s="194"/>
      <c r="E75" s="300" t="str">
        <f t="shared" si="22"/>
        <v/>
      </c>
      <c r="F75" s="301" t="str">
        <f t="shared" si="23"/>
        <v/>
      </c>
      <c r="G75" s="295">
        <v>7.4000000000000001E-8</v>
      </c>
      <c r="H75" s="230" t="str">
        <f t="shared" si="24"/>
        <v/>
      </c>
      <c r="I75" s="230" t="str">
        <f t="shared" si="25"/>
        <v/>
      </c>
      <c r="J75" s="230">
        <f>VLOOKUP(CONCATENATE(Draw!I75,'2nd Run'!C75),'Enter Draw'!S:U,3,FALSE)</f>
        <v>0</v>
      </c>
      <c r="K75" s="198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98" t="str">
        <f>IFERROR(VLOOKUP('2nd Run'!H75,$AD$3:$AE$7,2,TRUE),"")</f>
        <v/>
      </c>
      <c r="X75" s="303" t="str">
        <f>IFERROR(IF(W75=$X$1,'2nd Run'!H75,""),"")</f>
        <v/>
      </c>
      <c r="Y75" s="303" t="str">
        <f>IFERROR(IF(W75=$Y$1,'2nd Run'!H75,""),"")</f>
        <v/>
      </c>
      <c r="Z75" s="303" t="str">
        <f>IFERROR(IF(W75=$Z$1,'2nd Run'!H75,""),"")</f>
        <v/>
      </c>
      <c r="AA75" s="303" t="str">
        <f>IFERROR(IF($W75=$AA$1,'2nd Run'!H75,""),"")</f>
        <v/>
      </c>
      <c r="AB75" s="303" t="str">
        <f>IFERROR(IF(W75=$AB$1,'2nd Run'!H75,""),"")</f>
        <v/>
      </c>
      <c r="AC75" s="198"/>
    </row>
    <row r="76" spans="1:29" ht="15.75" customHeight="1">
      <c r="A76" s="234" t="str">
        <f>IF(B76="","",Draw!G76)</f>
        <v/>
      </c>
      <c r="B76" s="235" t="str">
        <f>IFERROR(Draw!H76,"")</f>
        <v/>
      </c>
      <c r="C76" s="235" t="str">
        <f>IFERROR(Draw!J76,"")</f>
        <v/>
      </c>
      <c r="D76" s="197"/>
      <c r="E76" s="300" t="str">
        <f t="shared" si="22"/>
        <v/>
      </c>
      <c r="F76" s="301" t="str">
        <f t="shared" si="23"/>
        <v/>
      </c>
      <c r="G76" s="295">
        <v>7.4999999999999997E-8</v>
      </c>
      <c r="H76" s="230" t="str">
        <f t="shared" si="24"/>
        <v/>
      </c>
      <c r="I76" s="230" t="str">
        <f t="shared" si="25"/>
        <v/>
      </c>
      <c r="J76" s="230">
        <f>VLOOKUP(CONCATENATE(Draw!I76,'2nd Run'!C76),'Enter Draw'!S:U,3,FALSE)</f>
        <v>0</v>
      </c>
      <c r="K76" s="198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98" t="str">
        <f>IFERROR(VLOOKUP('2nd Run'!H76,$AD$3:$AE$7,2,TRUE),"")</f>
        <v/>
      </c>
      <c r="X76" s="303" t="str">
        <f>IFERROR(IF(W76=$X$1,'2nd Run'!H76,""),"")</f>
        <v/>
      </c>
      <c r="Y76" s="303" t="str">
        <f>IFERROR(IF(W76=$Y$1,'2nd Run'!H76,""),"")</f>
        <v/>
      </c>
      <c r="Z76" s="303" t="str">
        <f>IFERROR(IF(W76=$Z$1,'2nd Run'!H76,""),"")</f>
        <v/>
      </c>
      <c r="AA76" s="303" t="str">
        <f>IFERROR(IF($W76=$AA$1,'2nd Run'!H76,""),"")</f>
        <v/>
      </c>
      <c r="AB76" s="303" t="str">
        <f>IFERROR(IF(W76=$AB$1,'2nd Run'!H76,""),"")</f>
        <v/>
      </c>
      <c r="AC76" s="198"/>
    </row>
    <row r="77" spans="1:29" ht="15.75" customHeight="1">
      <c r="A77" s="234" t="str">
        <f>IF(B77="","",Draw!G77)</f>
        <v/>
      </c>
      <c r="B77" s="235" t="str">
        <f>IFERROR(Draw!H77,"")</f>
        <v/>
      </c>
      <c r="C77" s="235" t="str">
        <f>IFERROR(Draw!J77,"")</f>
        <v/>
      </c>
      <c r="D77" s="194"/>
      <c r="E77" s="300" t="str">
        <f t="shared" si="22"/>
        <v/>
      </c>
      <c r="F77" s="301" t="str">
        <f t="shared" si="23"/>
        <v/>
      </c>
      <c r="G77" s="295">
        <v>7.6000000000000006E-8</v>
      </c>
      <c r="H77" s="230" t="str">
        <f t="shared" si="24"/>
        <v/>
      </c>
      <c r="I77" s="230" t="str">
        <f t="shared" si="25"/>
        <v/>
      </c>
      <c r="J77" s="230">
        <f>VLOOKUP(CONCATENATE(Draw!I77,'2nd Run'!C77),'Enter Draw'!S:U,3,FALSE)</f>
        <v>0</v>
      </c>
      <c r="K77" s="198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98" t="str">
        <f>IFERROR(VLOOKUP('2nd Run'!H77,$AD$3:$AE$7,2,TRUE),"")</f>
        <v/>
      </c>
      <c r="X77" s="303" t="str">
        <f>IFERROR(IF(W77=$X$1,'2nd Run'!H77,""),"")</f>
        <v/>
      </c>
      <c r="Y77" s="303" t="str">
        <f>IFERROR(IF(W77=$Y$1,'2nd Run'!H77,""),"")</f>
        <v/>
      </c>
      <c r="Z77" s="303" t="str">
        <f>IFERROR(IF(W77=$Z$1,'2nd Run'!H77,""),"")</f>
        <v/>
      </c>
      <c r="AA77" s="303" t="str">
        <f>IFERROR(IF($W77=$AA$1,'2nd Run'!H77,""),"")</f>
        <v/>
      </c>
      <c r="AB77" s="303" t="str">
        <f>IFERROR(IF(W77=$AB$1,'2nd Run'!H77,""),"")</f>
        <v/>
      </c>
      <c r="AC77" s="198"/>
    </row>
    <row r="78" spans="1:29" ht="15.75" customHeight="1">
      <c r="A78" s="234" t="str">
        <f>IF(B78="","",Draw!G78)</f>
        <v/>
      </c>
      <c r="B78" s="235" t="str">
        <f>IFERROR(Draw!H78,"")</f>
        <v/>
      </c>
      <c r="C78" s="235" t="str">
        <f>IFERROR(Draw!J78,"")</f>
        <v/>
      </c>
      <c r="D78" s="195"/>
      <c r="E78" s="300" t="str">
        <f t="shared" si="22"/>
        <v/>
      </c>
      <c r="F78" s="301" t="str">
        <f t="shared" si="23"/>
        <v/>
      </c>
      <c r="G78" s="295">
        <v>7.7000000000000001E-8</v>
      </c>
      <c r="H78" s="230" t="str">
        <f t="shared" si="24"/>
        <v/>
      </c>
      <c r="I78" s="230" t="str">
        <f t="shared" si="25"/>
        <v/>
      </c>
      <c r="J78" s="230">
        <f>VLOOKUP(CONCATENATE(Draw!I78,'2nd Run'!C78),'Enter Draw'!S:U,3,FALSE)</f>
        <v>0</v>
      </c>
      <c r="K78" s="198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98" t="str">
        <f>IFERROR(VLOOKUP('2nd Run'!H78,$AD$3:$AE$7,2,TRUE),"")</f>
        <v/>
      </c>
      <c r="X78" s="303" t="str">
        <f>IFERROR(IF(W78=$X$1,'2nd Run'!H78,""),"")</f>
        <v/>
      </c>
      <c r="Y78" s="303" t="str">
        <f>IFERROR(IF(W78=$Y$1,'2nd Run'!H78,""),"")</f>
        <v/>
      </c>
      <c r="Z78" s="303" t="str">
        <f>IFERROR(IF(W78=$Z$1,'2nd Run'!H78,""),"")</f>
        <v/>
      </c>
      <c r="AA78" s="303" t="str">
        <f>IFERROR(IF($W78=$AA$1,'2nd Run'!H78,""),"")</f>
        <v/>
      </c>
      <c r="AB78" s="303" t="str">
        <f>IFERROR(IF(W78=$AB$1,'2nd Run'!H78,""),"")</f>
        <v/>
      </c>
      <c r="AC78" s="198"/>
    </row>
    <row r="79" spans="1:29" ht="15.75" customHeight="1">
      <c r="A79" s="234" t="str">
        <f>IF(B79="","",Draw!G79)</f>
        <v/>
      </c>
      <c r="B79" s="235" t="str">
        <f>IFERROR(Draw!H79,"")</f>
        <v/>
      </c>
      <c r="C79" s="235" t="str">
        <f>IFERROR(Draw!J79,"")</f>
        <v/>
      </c>
      <c r="D79" s="434"/>
      <c r="E79" s="300" t="str">
        <f t="shared" si="22"/>
        <v/>
      </c>
      <c r="F79" s="301" t="str">
        <f t="shared" si="23"/>
        <v/>
      </c>
      <c r="G79" s="295">
        <v>7.7999999999999997E-8</v>
      </c>
      <c r="H79" s="230" t="str">
        <f t="shared" si="24"/>
        <v/>
      </c>
      <c r="I79" s="230" t="str">
        <f t="shared" si="25"/>
        <v/>
      </c>
      <c r="J79" s="230">
        <f>VLOOKUP(CONCATENATE(Draw!I79,'2nd Run'!C79),'Enter Draw'!S:U,3,FALSE)</f>
        <v>0</v>
      </c>
      <c r="K79" s="198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98" t="str">
        <f>IFERROR(VLOOKUP('2nd Run'!H79,$AD$3:$AE$7,2,TRUE),"")</f>
        <v/>
      </c>
      <c r="X79" s="303" t="str">
        <f>IFERROR(IF(W79=$X$1,'2nd Run'!H79,""),"")</f>
        <v/>
      </c>
      <c r="Y79" s="303" t="str">
        <f>IFERROR(IF(W79=$Y$1,'2nd Run'!H79,""),"")</f>
        <v/>
      </c>
      <c r="Z79" s="303" t="str">
        <f>IFERROR(IF(W79=$Z$1,'2nd Run'!H79,""),"")</f>
        <v/>
      </c>
      <c r="AA79" s="303" t="str">
        <f>IFERROR(IF($W79=$AA$1,'2nd Run'!H79,""),"")</f>
        <v/>
      </c>
      <c r="AB79" s="303" t="str">
        <f>IFERROR(IF(W79=$AB$1,'2nd Run'!H79,""),"")</f>
        <v/>
      </c>
      <c r="AC79" s="198"/>
    </row>
    <row r="80" spans="1:29" ht="15.75" customHeight="1">
      <c r="A80" s="234" t="str">
        <f>IF(B80="","",Draw!G80)</f>
        <v/>
      </c>
      <c r="B80" s="235" t="str">
        <f>IFERROR(Draw!H80,"")</f>
        <v/>
      </c>
      <c r="C80" s="235" t="str">
        <f>IFERROR(Draw!J80,"")</f>
        <v/>
      </c>
      <c r="D80" s="196"/>
      <c r="E80" s="300" t="str">
        <f t="shared" si="22"/>
        <v/>
      </c>
      <c r="F80" s="301" t="str">
        <f t="shared" si="23"/>
        <v/>
      </c>
      <c r="G80" s="295">
        <v>7.9000000000000006E-8</v>
      </c>
      <c r="H80" s="230" t="str">
        <f t="shared" si="24"/>
        <v/>
      </c>
      <c r="I80" s="230" t="str">
        <f t="shared" si="25"/>
        <v/>
      </c>
      <c r="J80" s="230">
        <f>VLOOKUP(CONCATENATE(Draw!I80,'2nd Run'!C80),'Enter Draw'!S:U,3,FALSE)</f>
        <v>0</v>
      </c>
      <c r="K80" s="198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98" t="str">
        <f>IFERROR(VLOOKUP('2nd Run'!H80,$AD$3:$AE$7,2,TRUE),"")</f>
        <v/>
      </c>
      <c r="X80" s="303" t="str">
        <f>IFERROR(IF(W80=$X$1,'2nd Run'!H80,""),"")</f>
        <v/>
      </c>
      <c r="Y80" s="303" t="str">
        <f>IFERROR(IF(W80=$Y$1,'2nd Run'!H80,""),"")</f>
        <v/>
      </c>
      <c r="Z80" s="303" t="str">
        <f>IFERROR(IF(W80=$Z$1,'2nd Run'!H80,""),"")</f>
        <v/>
      </c>
      <c r="AA80" s="303" t="str">
        <f>IFERROR(IF($W80=$AA$1,'2nd Run'!H80,""),"")</f>
        <v/>
      </c>
      <c r="AB80" s="303" t="str">
        <f>IFERROR(IF(W80=$AB$1,'2nd Run'!H80,""),"")</f>
        <v/>
      </c>
      <c r="AC80" s="198"/>
    </row>
    <row r="81" spans="1:29" ht="15.75" customHeight="1">
      <c r="A81" s="234" t="str">
        <f>IF(B81="","",Draw!G81)</f>
        <v/>
      </c>
      <c r="B81" s="235" t="str">
        <f>IFERROR(Draw!H81,"")</f>
        <v/>
      </c>
      <c r="C81" s="235" t="str">
        <f>IFERROR(Draw!J81,"")</f>
        <v/>
      </c>
      <c r="D81" s="194"/>
      <c r="E81" s="300" t="str">
        <f t="shared" si="22"/>
        <v/>
      </c>
      <c r="F81" s="301" t="str">
        <f t="shared" si="23"/>
        <v/>
      </c>
      <c r="G81" s="295">
        <v>8.0000000000000002E-8</v>
      </c>
      <c r="H81" s="230" t="str">
        <f t="shared" si="24"/>
        <v/>
      </c>
      <c r="I81" s="230" t="str">
        <f t="shared" si="25"/>
        <v/>
      </c>
      <c r="J81" s="230">
        <f>VLOOKUP(CONCATENATE(Draw!I81,'2nd Run'!C81),'Enter Draw'!S:U,3,FALSE)</f>
        <v>0</v>
      </c>
      <c r="K81" s="198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98" t="str">
        <f>IFERROR(VLOOKUP('2nd Run'!H81,$AD$3:$AE$7,2,TRUE),"")</f>
        <v/>
      </c>
      <c r="X81" s="303" t="str">
        <f>IFERROR(IF(W81=$X$1,'2nd Run'!H81,""),"")</f>
        <v/>
      </c>
      <c r="Y81" s="303" t="str">
        <f>IFERROR(IF(W81=$Y$1,'2nd Run'!H81,""),"")</f>
        <v/>
      </c>
      <c r="Z81" s="303" t="str">
        <f>IFERROR(IF(W81=$Z$1,'2nd Run'!H81,""),"")</f>
        <v/>
      </c>
      <c r="AA81" s="303" t="str">
        <f>IFERROR(IF($W81=$AA$1,'2nd Run'!H81,""),"")</f>
        <v/>
      </c>
      <c r="AB81" s="303" t="str">
        <f>IFERROR(IF(W81=$AB$1,'2nd Run'!H81,""),"")</f>
        <v/>
      </c>
      <c r="AC81" s="198"/>
    </row>
    <row r="82" spans="1:29" ht="15.75" customHeight="1">
      <c r="A82" s="234" t="str">
        <f>IF(B82="","",Draw!G82)</f>
        <v/>
      </c>
      <c r="B82" s="235" t="str">
        <f>IFERROR(Draw!H82,"")</f>
        <v/>
      </c>
      <c r="C82" s="235" t="str">
        <f>IFERROR(Draw!J82,"")</f>
        <v/>
      </c>
      <c r="D82" s="197"/>
      <c r="E82" s="300" t="str">
        <f t="shared" si="22"/>
        <v/>
      </c>
      <c r="F82" s="301" t="str">
        <f t="shared" si="23"/>
        <v/>
      </c>
      <c r="G82" s="295">
        <v>8.0999999999999997E-8</v>
      </c>
      <c r="H82" s="230" t="str">
        <f t="shared" si="24"/>
        <v/>
      </c>
      <c r="I82" s="230" t="str">
        <f t="shared" si="25"/>
        <v/>
      </c>
      <c r="J82" s="230">
        <f>VLOOKUP(CONCATENATE(Draw!I82,'2nd Run'!C82),'Enter Draw'!S:U,3,FALSE)</f>
        <v>0</v>
      </c>
      <c r="K82" s="198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98" t="str">
        <f>IFERROR(VLOOKUP('2nd Run'!H82,$AD$3:$AE$7,2,TRUE),"")</f>
        <v/>
      </c>
      <c r="X82" s="303" t="str">
        <f>IFERROR(IF(W82=$X$1,'2nd Run'!H82,""),"")</f>
        <v/>
      </c>
      <c r="Y82" s="303" t="str">
        <f>IFERROR(IF(W82=$Y$1,'2nd Run'!H82,""),"")</f>
        <v/>
      </c>
      <c r="Z82" s="303" t="str">
        <f>IFERROR(IF(W82=$Z$1,'2nd Run'!H82,""),"")</f>
        <v/>
      </c>
      <c r="AA82" s="303" t="str">
        <f>IFERROR(IF($W82=$AA$1,'2nd Run'!H82,""),"")</f>
        <v/>
      </c>
      <c r="AB82" s="303" t="str">
        <f>IFERROR(IF(W82=$AB$1,'2nd Run'!H82,""),"")</f>
        <v/>
      </c>
      <c r="AC82" s="198"/>
    </row>
    <row r="83" spans="1:29" ht="15.75" customHeight="1">
      <c r="A83" s="234" t="str">
        <f>IF(B83="","",Draw!G83)</f>
        <v/>
      </c>
      <c r="B83" s="235" t="str">
        <f>IFERROR(Draw!H83,"")</f>
        <v/>
      </c>
      <c r="C83" s="235" t="str">
        <f>IFERROR(Draw!J83,"")</f>
        <v/>
      </c>
      <c r="D83" s="194"/>
      <c r="E83" s="300" t="str">
        <f t="shared" si="22"/>
        <v/>
      </c>
      <c r="F83" s="301" t="str">
        <f t="shared" si="23"/>
        <v/>
      </c>
      <c r="G83" s="295">
        <v>8.2000000000000006E-8</v>
      </c>
      <c r="H83" s="230" t="str">
        <f t="shared" si="24"/>
        <v/>
      </c>
      <c r="I83" s="230" t="str">
        <f t="shared" si="25"/>
        <v/>
      </c>
      <c r="J83" s="230">
        <f>VLOOKUP(CONCATENATE(Draw!I83,'2nd Run'!C83),'Enter Draw'!S:U,3,FALSE)</f>
        <v>0</v>
      </c>
      <c r="K83" s="198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98" t="str">
        <f>IFERROR(VLOOKUP('2nd Run'!H83,$AD$3:$AE$7,2,TRUE),"")</f>
        <v/>
      </c>
      <c r="X83" s="303" t="str">
        <f>IFERROR(IF(W83=$X$1,'2nd Run'!H83,""),"")</f>
        <v/>
      </c>
      <c r="Y83" s="303" t="str">
        <f>IFERROR(IF(W83=$Y$1,'2nd Run'!H83,""),"")</f>
        <v/>
      </c>
      <c r="Z83" s="303" t="str">
        <f>IFERROR(IF(W83=$Z$1,'2nd Run'!H83,""),"")</f>
        <v/>
      </c>
      <c r="AA83" s="303" t="str">
        <f>IFERROR(IF($W83=$AA$1,'2nd Run'!H83,""),"")</f>
        <v/>
      </c>
      <c r="AB83" s="303" t="str">
        <f>IFERROR(IF(W83=$AB$1,'2nd Run'!H83,""),"")</f>
        <v/>
      </c>
      <c r="AC83" s="198"/>
    </row>
    <row r="84" spans="1:29" ht="15.75" customHeight="1">
      <c r="A84" s="234" t="str">
        <f>IF(B84="","",Draw!G84)</f>
        <v/>
      </c>
      <c r="B84" s="235" t="str">
        <f>IFERROR(Draw!H84,"")</f>
        <v/>
      </c>
      <c r="C84" s="235" t="str">
        <f>IFERROR(Draw!J84,"")</f>
        <v/>
      </c>
      <c r="D84" s="195"/>
      <c r="E84" s="300" t="str">
        <f t="shared" si="22"/>
        <v/>
      </c>
      <c r="F84" s="301" t="str">
        <f t="shared" si="23"/>
        <v/>
      </c>
      <c r="G84" s="295">
        <v>8.3000000000000002E-8</v>
      </c>
      <c r="H84" s="230" t="str">
        <f t="shared" si="24"/>
        <v/>
      </c>
      <c r="I84" s="230" t="str">
        <f t="shared" si="25"/>
        <v/>
      </c>
      <c r="J84" s="230">
        <f>VLOOKUP(CONCATENATE(Draw!I84,'2nd Run'!C84),'Enter Draw'!S:U,3,FALSE)</f>
        <v>0</v>
      </c>
      <c r="K84" s="198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98" t="str">
        <f>IFERROR(VLOOKUP('2nd Run'!H84,$AD$3:$AE$7,2,TRUE),"")</f>
        <v/>
      </c>
      <c r="X84" s="303" t="str">
        <f>IFERROR(IF(W84=$X$1,'2nd Run'!H84,""),"")</f>
        <v/>
      </c>
      <c r="Y84" s="303" t="str">
        <f>IFERROR(IF(W84=$Y$1,'2nd Run'!H84,""),"")</f>
        <v/>
      </c>
      <c r="Z84" s="303" t="str">
        <f>IFERROR(IF(W84=$Z$1,'2nd Run'!H84,""),"")</f>
        <v/>
      </c>
      <c r="AA84" s="303" t="str">
        <f>IFERROR(IF($W84=$AA$1,'2nd Run'!H84,""),"")</f>
        <v/>
      </c>
      <c r="AB84" s="303" t="str">
        <f>IFERROR(IF(W84=$AB$1,'2nd Run'!H84,""),"")</f>
        <v/>
      </c>
      <c r="AC84" s="198"/>
    </row>
    <row r="85" spans="1:29" ht="15.75" customHeight="1">
      <c r="A85" s="234" t="str">
        <f>IF(B85="","",Draw!G85)</f>
        <v/>
      </c>
      <c r="B85" s="235" t="str">
        <f>IFERROR(Draw!H85,"")</f>
        <v/>
      </c>
      <c r="C85" s="235" t="str">
        <f>IFERROR(Draw!J85,"")</f>
        <v/>
      </c>
      <c r="D85" s="434"/>
      <c r="E85" s="300" t="str">
        <f t="shared" si="22"/>
        <v/>
      </c>
      <c r="F85" s="301" t="str">
        <f t="shared" si="23"/>
        <v/>
      </c>
      <c r="G85" s="295">
        <v>8.3999999999999998E-8</v>
      </c>
      <c r="H85" s="230" t="str">
        <f t="shared" si="24"/>
        <v/>
      </c>
      <c r="I85" s="230" t="str">
        <f t="shared" si="25"/>
        <v/>
      </c>
      <c r="J85" s="230">
        <f>VLOOKUP(CONCATENATE(Draw!I85,'2nd Run'!C85),'Enter Draw'!S:U,3,FALSE)</f>
        <v>0</v>
      </c>
      <c r="K85" s="198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98" t="str">
        <f>IFERROR(VLOOKUP('2nd Run'!H85,$AD$3:$AE$7,2,TRUE),"")</f>
        <v/>
      </c>
      <c r="X85" s="303" t="str">
        <f>IFERROR(IF(W85=$X$1,'2nd Run'!H85,""),"")</f>
        <v/>
      </c>
      <c r="Y85" s="303" t="str">
        <f>IFERROR(IF(W85=$Y$1,'2nd Run'!H85,""),"")</f>
        <v/>
      </c>
      <c r="Z85" s="303" t="str">
        <f>IFERROR(IF(W85=$Z$1,'2nd Run'!H85,""),"")</f>
        <v/>
      </c>
      <c r="AA85" s="303" t="str">
        <f>IFERROR(IF($W85=$AA$1,'2nd Run'!H85,""),"")</f>
        <v/>
      </c>
      <c r="AB85" s="303" t="str">
        <f>IFERROR(IF(W85=$AB$1,'2nd Run'!H85,""),"")</f>
        <v/>
      </c>
      <c r="AC85" s="198"/>
    </row>
    <row r="86" spans="1:29" ht="15.75" customHeight="1">
      <c r="A86" s="234" t="str">
        <f>IF(B86="","",Draw!G86)</f>
        <v/>
      </c>
      <c r="B86" s="235" t="str">
        <f>IFERROR(Draw!H86,"")</f>
        <v/>
      </c>
      <c r="C86" s="235" t="str">
        <f>IFERROR(Draw!J86,"")</f>
        <v/>
      </c>
      <c r="D86" s="196"/>
      <c r="E86" s="300" t="str">
        <f t="shared" si="22"/>
        <v/>
      </c>
      <c r="F86" s="301" t="str">
        <f t="shared" si="23"/>
        <v/>
      </c>
      <c r="G86" s="295">
        <v>8.4999999999999994E-8</v>
      </c>
      <c r="H86" s="230" t="str">
        <f t="shared" si="24"/>
        <v/>
      </c>
      <c r="I86" s="230" t="str">
        <f t="shared" si="25"/>
        <v/>
      </c>
      <c r="J86" s="230">
        <f>VLOOKUP(CONCATENATE(Draw!I86,'2nd Run'!C86),'Enter Draw'!S:U,3,FALSE)</f>
        <v>0</v>
      </c>
      <c r="K86" s="198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98" t="str">
        <f>IFERROR(VLOOKUP('2nd Run'!H86,$AD$3:$AE$7,2,TRUE),"")</f>
        <v/>
      </c>
      <c r="X86" s="303" t="str">
        <f>IFERROR(IF(W86=$X$1,'2nd Run'!H86,""),"")</f>
        <v/>
      </c>
      <c r="Y86" s="303" t="str">
        <f>IFERROR(IF(W86=$Y$1,'2nd Run'!H86,""),"")</f>
        <v/>
      </c>
      <c r="Z86" s="303" t="str">
        <f>IFERROR(IF(W86=$Z$1,'2nd Run'!H86,""),"")</f>
        <v/>
      </c>
      <c r="AA86" s="303" t="str">
        <f>IFERROR(IF($W86=$AA$1,'2nd Run'!H86,""),"")</f>
        <v/>
      </c>
      <c r="AB86" s="303" t="str">
        <f>IFERROR(IF(W86=$AB$1,'2nd Run'!H86,""),"")</f>
        <v/>
      </c>
      <c r="AC86" s="198"/>
    </row>
    <row r="87" spans="1:29" ht="15.75" customHeight="1">
      <c r="A87" s="234" t="str">
        <f>IF(B87="","",Draw!G87)</f>
        <v/>
      </c>
      <c r="B87" s="235" t="str">
        <f>IFERROR(Draw!H87,"")</f>
        <v/>
      </c>
      <c r="C87" s="235" t="str">
        <f>IFERROR(Draw!J87,"")</f>
        <v/>
      </c>
      <c r="D87" s="194"/>
      <c r="E87" s="300" t="str">
        <f t="shared" si="22"/>
        <v/>
      </c>
      <c r="F87" s="301" t="str">
        <f t="shared" si="23"/>
        <v/>
      </c>
      <c r="G87" s="295">
        <v>8.6000000000000002E-8</v>
      </c>
      <c r="H87" s="230" t="str">
        <f t="shared" si="24"/>
        <v/>
      </c>
      <c r="I87" s="230" t="str">
        <f t="shared" si="25"/>
        <v/>
      </c>
      <c r="J87" s="230">
        <f>VLOOKUP(CONCATENATE(Draw!I87,'2nd Run'!C87),'Enter Draw'!S:U,3,FALSE)</f>
        <v>0</v>
      </c>
      <c r="K87" s="198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98" t="str">
        <f>IFERROR(VLOOKUP('2nd Run'!H87,$AD$3:$AE$7,2,TRUE),"")</f>
        <v/>
      </c>
      <c r="X87" s="303" t="str">
        <f>IFERROR(IF(W87=$X$1,'2nd Run'!H87,""),"")</f>
        <v/>
      </c>
      <c r="Y87" s="303" t="str">
        <f>IFERROR(IF(W87=$Y$1,'2nd Run'!H87,""),"")</f>
        <v/>
      </c>
      <c r="Z87" s="303" t="str">
        <f>IFERROR(IF(W87=$Z$1,'2nd Run'!H87,""),"")</f>
        <v/>
      </c>
      <c r="AA87" s="303" t="str">
        <f>IFERROR(IF($W87=$AA$1,'2nd Run'!H87,""),"")</f>
        <v/>
      </c>
      <c r="AB87" s="303" t="str">
        <f>IFERROR(IF(W87=$AB$1,'2nd Run'!H87,""),"")</f>
        <v/>
      </c>
      <c r="AC87" s="198"/>
    </row>
    <row r="88" spans="1:29" ht="15.75" customHeight="1">
      <c r="A88" s="234" t="str">
        <f>IF(B88="","",Draw!G88)</f>
        <v/>
      </c>
      <c r="B88" s="235" t="str">
        <f>IFERROR(Draw!H88,"")</f>
        <v/>
      </c>
      <c r="C88" s="235" t="str">
        <f>IFERROR(Draw!J88,"")</f>
        <v/>
      </c>
      <c r="D88" s="197"/>
      <c r="E88" s="300" t="str">
        <f t="shared" si="22"/>
        <v/>
      </c>
      <c r="F88" s="301" t="str">
        <f t="shared" si="23"/>
        <v/>
      </c>
      <c r="G88" s="295">
        <v>8.6999999999999998E-8</v>
      </c>
      <c r="H88" s="230" t="str">
        <f t="shared" si="24"/>
        <v/>
      </c>
      <c r="I88" s="230" t="str">
        <f t="shared" si="25"/>
        <v/>
      </c>
      <c r="J88" s="230">
        <f>VLOOKUP(CONCATENATE(Draw!I88,'2nd Run'!C88),'Enter Draw'!S:U,3,FALSE)</f>
        <v>0</v>
      </c>
      <c r="K88" s="198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98" t="str">
        <f>IFERROR(VLOOKUP('2nd Run'!H88,$AD$3:$AE$7,2,TRUE),"")</f>
        <v/>
      </c>
      <c r="X88" s="303" t="str">
        <f>IFERROR(IF(W88=$X$1,'2nd Run'!H88,""),"")</f>
        <v/>
      </c>
      <c r="Y88" s="303" t="str">
        <f>IFERROR(IF(W88=$Y$1,'2nd Run'!H88,""),"")</f>
        <v/>
      </c>
      <c r="Z88" s="303" t="str">
        <f>IFERROR(IF(W88=$Z$1,'2nd Run'!H88,""),"")</f>
        <v/>
      </c>
      <c r="AA88" s="303" t="str">
        <f>IFERROR(IF($W88=$AA$1,'2nd Run'!H88,""),"")</f>
        <v/>
      </c>
      <c r="AB88" s="303" t="str">
        <f>IFERROR(IF(W88=$AB$1,'2nd Run'!H88,""),"")</f>
        <v/>
      </c>
      <c r="AC88" s="198"/>
    </row>
    <row r="89" spans="1:29" ht="15.75" customHeight="1">
      <c r="A89" s="234" t="str">
        <f>IF(B89="","",Draw!G89)</f>
        <v/>
      </c>
      <c r="B89" s="235" t="str">
        <f>IFERROR(Draw!H89,"")</f>
        <v/>
      </c>
      <c r="C89" s="235" t="str">
        <f>IFERROR(Draw!J89,"")</f>
        <v/>
      </c>
      <c r="D89" s="194"/>
      <c r="E89" s="300" t="str">
        <f t="shared" si="22"/>
        <v/>
      </c>
      <c r="F89" s="301" t="str">
        <f t="shared" si="23"/>
        <v/>
      </c>
      <c r="G89" s="295">
        <v>8.7999999999999994E-8</v>
      </c>
      <c r="H89" s="230" t="str">
        <f t="shared" si="24"/>
        <v/>
      </c>
      <c r="I89" s="230" t="str">
        <f t="shared" si="25"/>
        <v/>
      </c>
      <c r="J89" s="230">
        <f>VLOOKUP(CONCATENATE(Draw!I89,'2nd Run'!C89),'Enter Draw'!S:U,3,FALSE)</f>
        <v>0</v>
      </c>
      <c r="K89" s="198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98" t="str">
        <f>IFERROR(VLOOKUP('2nd Run'!H89,$AD$3:$AE$7,2,TRUE),"")</f>
        <v/>
      </c>
      <c r="X89" s="303" t="str">
        <f>IFERROR(IF(W89=$X$1,'2nd Run'!H89,""),"")</f>
        <v/>
      </c>
      <c r="Y89" s="303" t="str">
        <f>IFERROR(IF(W89=$Y$1,'2nd Run'!H89,""),"")</f>
        <v/>
      </c>
      <c r="Z89" s="303" t="str">
        <f>IFERROR(IF(W89=$Z$1,'2nd Run'!H89,""),"")</f>
        <v/>
      </c>
      <c r="AA89" s="303" t="str">
        <f>IFERROR(IF($W89=$AA$1,'2nd Run'!H89,""),"")</f>
        <v/>
      </c>
      <c r="AB89" s="303" t="str">
        <f>IFERROR(IF(W89=$AB$1,'2nd Run'!H89,""),"")</f>
        <v/>
      </c>
      <c r="AC89" s="198"/>
    </row>
    <row r="90" spans="1:29" ht="15.75" customHeight="1">
      <c r="A90" s="234" t="str">
        <f>IF(B90="","",Draw!G90)</f>
        <v/>
      </c>
      <c r="B90" s="235" t="str">
        <f>IFERROR(Draw!H90,"")</f>
        <v/>
      </c>
      <c r="C90" s="235" t="str">
        <f>IFERROR(Draw!J90,"")</f>
        <v/>
      </c>
      <c r="D90" s="195"/>
      <c r="E90" s="300" t="str">
        <f t="shared" si="22"/>
        <v/>
      </c>
      <c r="F90" s="301" t="str">
        <f t="shared" si="23"/>
        <v/>
      </c>
      <c r="G90" s="295">
        <v>8.9000000000000003E-8</v>
      </c>
      <c r="H90" s="230" t="str">
        <f t="shared" si="24"/>
        <v/>
      </c>
      <c r="I90" s="230" t="str">
        <f t="shared" si="25"/>
        <v/>
      </c>
      <c r="J90" s="230">
        <f>VLOOKUP(CONCATENATE(Draw!I90,'2nd Run'!C90),'Enter Draw'!S:U,3,FALSE)</f>
        <v>0</v>
      </c>
      <c r="K90" s="198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98" t="str">
        <f>IFERROR(VLOOKUP('2nd Run'!H90,$AD$3:$AE$7,2,TRUE),"")</f>
        <v/>
      </c>
      <c r="X90" s="303" t="str">
        <f>IFERROR(IF(W90=$X$1,'2nd Run'!H90,""),"")</f>
        <v/>
      </c>
      <c r="Y90" s="303" t="str">
        <f>IFERROR(IF(W90=$Y$1,'2nd Run'!H90,""),"")</f>
        <v/>
      </c>
      <c r="Z90" s="303" t="str">
        <f>IFERROR(IF(W90=$Z$1,'2nd Run'!H90,""),"")</f>
        <v/>
      </c>
      <c r="AA90" s="303" t="str">
        <f>IFERROR(IF($W90=$AA$1,'2nd Run'!H90,""),"")</f>
        <v/>
      </c>
      <c r="AB90" s="303" t="str">
        <f>IFERROR(IF(W90=$AB$1,'2nd Run'!H90,""),"")</f>
        <v/>
      </c>
      <c r="AC90" s="198"/>
    </row>
    <row r="91" spans="1:29" ht="15.75" customHeight="1">
      <c r="A91" s="234" t="str">
        <f>IF(B91="","",Draw!G91)</f>
        <v/>
      </c>
      <c r="B91" s="235" t="str">
        <f>IFERROR(Draw!H91,"")</f>
        <v/>
      </c>
      <c r="C91" s="235" t="str">
        <f>IFERROR(Draw!J91,"")</f>
        <v/>
      </c>
      <c r="D91" s="434"/>
      <c r="E91" s="300" t="str">
        <f t="shared" si="22"/>
        <v/>
      </c>
      <c r="F91" s="301" t="str">
        <f t="shared" si="23"/>
        <v/>
      </c>
      <c r="G91" s="295">
        <v>8.9999999999999999E-8</v>
      </c>
      <c r="H91" s="230" t="str">
        <f t="shared" si="24"/>
        <v/>
      </c>
      <c r="I91" s="230" t="str">
        <f t="shared" si="25"/>
        <v/>
      </c>
      <c r="J91" s="230">
        <f>VLOOKUP(CONCATENATE(Draw!I91,'2nd Run'!C91),'Enter Draw'!S:U,3,FALSE)</f>
        <v>0</v>
      </c>
      <c r="K91" s="198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98" t="str">
        <f>IFERROR(VLOOKUP('2nd Run'!H91,$AD$3:$AE$7,2,TRUE),"")</f>
        <v/>
      </c>
      <c r="X91" s="303" t="str">
        <f>IFERROR(IF(W91=$X$1,'2nd Run'!H91,""),"")</f>
        <v/>
      </c>
      <c r="Y91" s="303" t="str">
        <f>IFERROR(IF(W91=$Y$1,'2nd Run'!H91,""),"")</f>
        <v/>
      </c>
      <c r="Z91" s="303" t="str">
        <f>IFERROR(IF(W91=$Z$1,'2nd Run'!H91,""),"")</f>
        <v/>
      </c>
      <c r="AA91" s="303" t="str">
        <f>IFERROR(IF($W91=$AA$1,'2nd Run'!H91,""),"")</f>
        <v/>
      </c>
      <c r="AB91" s="303" t="str">
        <f>IFERROR(IF(W91=$AB$1,'2nd Run'!H91,""),"")</f>
        <v/>
      </c>
      <c r="AC91" s="198"/>
    </row>
    <row r="92" spans="1:29" ht="15.75" customHeight="1">
      <c r="A92" s="234" t="str">
        <f>IF(B92="","",Draw!G92)</f>
        <v/>
      </c>
      <c r="B92" s="235" t="str">
        <f>IFERROR(Draw!H92,"")</f>
        <v/>
      </c>
      <c r="C92" s="235" t="str">
        <f>IFERROR(Draw!J92,"")</f>
        <v/>
      </c>
      <c r="D92" s="196"/>
      <c r="E92" s="300" t="str">
        <f t="shared" si="22"/>
        <v/>
      </c>
      <c r="F92" s="301" t="str">
        <f t="shared" si="23"/>
        <v/>
      </c>
      <c r="G92" s="295">
        <v>9.0999999999999994E-8</v>
      </c>
      <c r="H92" s="230" t="str">
        <f t="shared" si="24"/>
        <v/>
      </c>
      <c r="I92" s="230" t="str">
        <f t="shared" si="25"/>
        <v/>
      </c>
      <c r="J92" s="230">
        <f>VLOOKUP(CONCATENATE(Draw!I92,'2nd Run'!C92),'Enter Draw'!S:U,3,FALSE)</f>
        <v>0</v>
      </c>
      <c r="K92" s="198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98" t="str">
        <f>IFERROR(VLOOKUP('2nd Run'!H92,$AD$3:$AE$7,2,TRUE),"")</f>
        <v/>
      </c>
      <c r="X92" s="303" t="str">
        <f>IFERROR(IF(W92=$X$1,'2nd Run'!H92,""),"")</f>
        <v/>
      </c>
      <c r="Y92" s="303" t="str">
        <f>IFERROR(IF(W92=$Y$1,'2nd Run'!H92,""),"")</f>
        <v/>
      </c>
      <c r="Z92" s="303" t="str">
        <f>IFERROR(IF(W92=$Z$1,'2nd Run'!H92,""),"")</f>
        <v/>
      </c>
      <c r="AA92" s="303" t="str">
        <f>IFERROR(IF($W92=$AA$1,'2nd Run'!H92,""),"")</f>
        <v/>
      </c>
      <c r="AB92" s="303" t="str">
        <f>IFERROR(IF(W92=$AB$1,'2nd Run'!H92,""),"")</f>
        <v/>
      </c>
      <c r="AC92" s="198"/>
    </row>
    <row r="93" spans="1:29" ht="15.75" customHeight="1">
      <c r="A93" s="234" t="str">
        <f>IF(B93="","",Draw!G93)</f>
        <v/>
      </c>
      <c r="B93" s="235" t="str">
        <f>IFERROR(Draw!H93,"")</f>
        <v/>
      </c>
      <c r="C93" s="235" t="str">
        <f>IFERROR(Draw!J93,"")</f>
        <v/>
      </c>
      <c r="D93" s="194"/>
      <c r="E93" s="300" t="str">
        <f t="shared" si="22"/>
        <v/>
      </c>
      <c r="F93" s="301" t="str">
        <f t="shared" si="23"/>
        <v/>
      </c>
      <c r="G93" s="295">
        <v>9.2000000000000003E-8</v>
      </c>
      <c r="H93" s="230" t="str">
        <f t="shared" si="24"/>
        <v/>
      </c>
      <c r="I93" s="230" t="str">
        <f t="shared" si="25"/>
        <v/>
      </c>
      <c r="J93" s="230">
        <f>VLOOKUP(CONCATENATE(Draw!I93,'2nd Run'!C93),'Enter Draw'!S:U,3,FALSE)</f>
        <v>0</v>
      </c>
      <c r="K93" s="198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98" t="str">
        <f>IFERROR(VLOOKUP('2nd Run'!H93,$AD$3:$AE$7,2,TRUE),"")</f>
        <v/>
      </c>
      <c r="X93" s="303" t="str">
        <f>IFERROR(IF(W93=$X$1,'2nd Run'!H93,""),"")</f>
        <v/>
      </c>
      <c r="Y93" s="303" t="str">
        <f>IFERROR(IF(W93=$Y$1,'2nd Run'!H93,""),"")</f>
        <v/>
      </c>
      <c r="Z93" s="303" t="str">
        <f>IFERROR(IF(W93=$Z$1,'2nd Run'!H93,""),"")</f>
        <v/>
      </c>
      <c r="AA93" s="303" t="str">
        <f>IFERROR(IF($W93=$AA$1,'2nd Run'!H93,""),"")</f>
        <v/>
      </c>
      <c r="AB93" s="303" t="str">
        <f>IFERROR(IF(W93=$AB$1,'2nd Run'!H93,""),"")</f>
        <v/>
      </c>
      <c r="AC93" s="198"/>
    </row>
    <row r="94" spans="1:29" ht="15.75" customHeight="1">
      <c r="A94" s="234" t="str">
        <f>IF(B94="","",Draw!G94)</f>
        <v/>
      </c>
      <c r="B94" s="235" t="str">
        <f>IFERROR(Draw!H94,"")</f>
        <v/>
      </c>
      <c r="C94" s="235" t="str">
        <f>IFERROR(Draw!J94,"")</f>
        <v/>
      </c>
      <c r="D94" s="197"/>
      <c r="E94" s="300" t="str">
        <f t="shared" si="22"/>
        <v/>
      </c>
      <c r="F94" s="301" t="str">
        <f t="shared" si="23"/>
        <v/>
      </c>
      <c r="G94" s="295">
        <v>9.2999999999999999E-8</v>
      </c>
      <c r="H94" s="230" t="str">
        <f t="shared" si="24"/>
        <v/>
      </c>
      <c r="I94" s="230" t="str">
        <f t="shared" si="25"/>
        <v/>
      </c>
      <c r="J94" s="230">
        <f>VLOOKUP(CONCATENATE(Draw!I94,'2nd Run'!C94),'Enter Draw'!S:U,3,FALSE)</f>
        <v>0</v>
      </c>
      <c r="K94" s="198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98" t="str">
        <f>IFERROR(VLOOKUP('2nd Run'!H94,$AD$3:$AE$7,2,TRUE),"")</f>
        <v/>
      </c>
      <c r="X94" s="303" t="str">
        <f>IFERROR(IF(W94=$X$1,'2nd Run'!H94,""),"")</f>
        <v/>
      </c>
      <c r="Y94" s="303" t="str">
        <f>IFERROR(IF(W94=$Y$1,'2nd Run'!H94,""),"")</f>
        <v/>
      </c>
      <c r="Z94" s="303" t="str">
        <f>IFERROR(IF(W94=$Z$1,'2nd Run'!H94,""),"")</f>
        <v/>
      </c>
      <c r="AA94" s="303" t="str">
        <f>IFERROR(IF($W94=$AA$1,'2nd Run'!H94,""),"")</f>
        <v/>
      </c>
      <c r="AB94" s="303" t="str">
        <f>IFERROR(IF(W94=$AB$1,'2nd Run'!H94,""),"")</f>
        <v/>
      </c>
      <c r="AC94" s="198"/>
    </row>
    <row r="95" spans="1:29" ht="15.75" customHeight="1">
      <c r="A95" s="234" t="str">
        <f>IF(B95="","",Draw!G95)</f>
        <v/>
      </c>
      <c r="B95" s="235" t="str">
        <f>IFERROR(Draw!H95,"")</f>
        <v/>
      </c>
      <c r="C95" s="235" t="str">
        <f>IFERROR(Draw!J95,"")</f>
        <v/>
      </c>
      <c r="D95" s="194"/>
      <c r="E95" s="300" t="str">
        <f t="shared" si="22"/>
        <v/>
      </c>
      <c r="F95" s="301" t="str">
        <f t="shared" si="23"/>
        <v/>
      </c>
      <c r="G95" s="295">
        <v>9.3999999999999995E-8</v>
      </c>
      <c r="H95" s="230" t="str">
        <f t="shared" si="24"/>
        <v/>
      </c>
      <c r="I95" s="230" t="str">
        <f t="shared" si="25"/>
        <v/>
      </c>
      <c r="J95" s="230">
        <f>VLOOKUP(CONCATENATE(Draw!I95,'2nd Run'!C95),'Enter Draw'!S:U,3,FALSE)</f>
        <v>0</v>
      </c>
      <c r="K95" s="198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98" t="str">
        <f>IFERROR(VLOOKUP('2nd Run'!H95,$AD$3:$AE$7,2,TRUE),"")</f>
        <v/>
      </c>
      <c r="X95" s="303" t="str">
        <f>IFERROR(IF(W95=$X$1,'2nd Run'!H95,""),"")</f>
        <v/>
      </c>
      <c r="Y95" s="303" t="str">
        <f>IFERROR(IF(W95=$Y$1,'2nd Run'!H95,""),"")</f>
        <v/>
      </c>
      <c r="Z95" s="303" t="str">
        <f>IFERROR(IF(W95=$Z$1,'2nd Run'!H95,""),"")</f>
        <v/>
      </c>
      <c r="AA95" s="303" t="str">
        <f>IFERROR(IF($W95=$AA$1,'2nd Run'!H95,""),"")</f>
        <v/>
      </c>
      <c r="AB95" s="303" t="str">
        <f>IFERROR(IF(W95=$AB$1,'2nd Run'!H95,""),"")</f>
        <v/>
      </c>
      <c r="AC95" s="198"/>
    </row>
    <row r="96" spans="1:29" ht="15.75" customHeight="1">
      <c r="A96" s="234" t="str">
        <f>IF(B96="","",Draw!G96)</f>
        <v/>
      </c>
      <c r="B96" s="235" t="str">
        <f>IFERROR(Draw!H96,"")</f>
        <v/>
      </c>
      <c r="C96" s="235" t="str">
        <f>IFERROR(Draw!J96,"")</f>
        <v/>
      </c>
      <c r="D96" s="195"/>
      <c r="E96" s="300" t="str">
        <f t="shared" si="22"/>
        <v/>
      </c>
      <c r="F96" s="301" t="str">
        <f t="shared" si="23"/>
        <v/>
      </c>
      <c r="G96" s="295">
        <v>9.5000000000000004E-8</v>
      </c>
      <c r="H96" s="230" t="str">
        <f t="shared" si="24"/>
        <v/>
      </c>
      <c r="I96" s="230" t="str">
        <f t="shared" si="25"/>
        <v/>
      </c>
      <c r="J96" s="230">
        <f>VLOOKUP(CONCATENATE(Draw!I96,'2nd Run'!C96),'Enter Draw'!S:U,3,FALSE)</f>
        <v>0</v>
      </c>
      <c r="K96" s="198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98" t="str">
        <f>IFERROR(VLOOKUP('2nd Run'!H96,$AD$3:$AE$7,2,TRUE),"")</f>
        <v/>
      </c>
      <c r="X96" s="303" t="str">
        <f>IFERROR(IF(W96=$X$1,'2nd Run'!H96,""),"")</f>
        <v/>
      </c>
      <c r="Y96" s="303" t="str">
        <f>IFERROR(IF(W96=$Y$1,'2nd Run'!H96,""),"")</f>
        <v/>
      </c>
      <c r="Z96" s="303" t="str">
        <f>IFERROR(IF(W96=$Z$1,'2nd Run'!H96,""),"")</f>
        <v/>
      </c>
      <c r="AA96" s="303" t="str">
        <f>IFERROR(IF($W96=$AA$1,'2nd Run'!H96,""),"")</f>
        <v/>
      </c>
      <c r="AB96" s="303" t="str">
        <f>IFERROR(IF(W96=$AB$1,'2nd Run'!H96,""),"")</f>
        <v/>
      </c>
      <c r="AC96" s="198"/>
    </row>
    <row r="97" spans="1:29" ht="15.75" customHeight="1">
      <c r="A97" s="234" t="str">
        <f>IF(B97="","",Draw!G97)</f>
        <v/>
      </c>
      <c r="B97" s="235" t="str">
        <f>IFERROR(Draw!H97,"")</f>
        <v/>
      </c>
      <c r="C97" s="235" t="str">
        <f>IFERROR(Draw!J97,"")</f>
        <v/>
      </c>
      <c r="D97" s="434"/>
      <c r="E97" s="300" t="str">
        <f t="shared" si="22"/>
        <v/>
      </c>
      <c r="F97" s="301" t="str">
        <f t="shared" si="23"/>
        <v/>
      </c>
      <c r="G97" s="295">
        <v>9.5999999999999999E-8</v>
      </c>
      <c r="H97" s="230" t="str">
        <f t="shared" si="24"/>
        <v/>
      </c>
      <c r="I97" s="230" t="str">
        <f t="shared" si="25"/>
        <v/>
      </c>
      <c r="J97" s="230">
        <f>VLOOKUP(CONCATENATE(Draw!I97,'2nd Run'!C97),'Enter Draw'!S:U,3,FALSE)</f>
        <v>0</v>
      </c>
      <c r="K97" s="198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98" t="str">
        <f>IFERROR(VLOOKUP('2nd Run'!H97,$AD$3:$AE$7,2,TRUE),"")</f>
        <v/>
      </c>
      <c r="X97" s="303" t="str">
        <f>IFERROR(IF(W97=$X$1,'2nd Run'!H97,""),"")</f>
        <v/>
      </c>
      <c r="Y97" s="303" t="str">
        <f>IFERROR(IF(W97=$Y$1,'2nd Run'!H97,""),"")</f>
        <v/>
      </c>
      <c r="Z97" s="303" t="str">
        <f>IFERROR(IF(W97=$Z$1,'2nd Run'!H97,""),"")</f>
        <v/>
      </c>
      <c r="AA97" s="303" t="str">
        <f>IFERROR(IF($W97=$AA$1,'2nd Run'!H97,""),"")</f>
        <v/>
      </c>
      <c r="AB97" s="303" t="str">
        <f>IFERROR(IF(W97=$AB$1,'2nd Run'!H97,""),"")</f>
        <v/>
      </c>
      <c r="AC97" s="198"/>
    </row>
    <row r="98" spans="1:29" ht="15.75" customHeight="1">
      <c r="A98" s="234" t="str">
        <f>IF(B98="","",Draw!G98)</f>
        <v/>
      </c>
      <c r="B98" s="235" t="str">
        <f>IFERROR(Draw!H98,"")</f>
        <v/>
      </c>
      <c r="C98" s="235" t="str">
        <f>IFERROR(Draw!J98,"")</f>
        <v/>
      </c>
      <c r="D98" s="196"/>
      <c r="E98" s="300" t="str">
        <f t="shared" si="22"/>
        <v/>
      </c>
      <c r="F98" s="301" t="str">
        <f t="shared" si="23"/>
        <v/>
      </c>
      <c r="G98" s="295">
        <v>9.6999999999999995E-8</v>
      </c>
      <c r="H98" s="230" t="str">
        <f t="shared" si="24"/>
        <v/>
      </c>
      <c r="I98" s="230" t="str">
        <f t="shared" si="25"/>
        <v/>
      </c>
      <c r="J98" s="230">
        <f>VLOOKUP(CONCATENATE(Draw!I98,'2nd Run'!C98),'Enter Draw'!S:U,3,FALSE)</f>
        <v>0</v>
      </c>
      <c r="K98" s="198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98" t="str">
        <f>IFERROR(VLOOKUP('2nd Run'!H98,$AD$3:$AE$7,2,TRUE),"")</f>
        <v/>
      </c>
      <c r="X98" s="303" t="str">
        <f>IFERROR(IF(W98=$X$1,'2nd Run'!H98,""),"")</f>
        <v/>
      </c>
      <c r="Y98" s="303" t="str">
        <f>IFERROR(IF(W98=$Y$1,'2nd Run'!H98,""),"")</f>
        <v/>
      </c>
      <c r="Z98" s="303" t="str">
        <f>IFERROR(IF(W98=$Z$1,'2nd Run'!H98,""),"")</f>
        <v/>
      </c>
      <c r="AA98" s="303" t="str">
        <f>IFERROR(IF($W98=$AA$1,'2nd Run'!H98,""),"")</f>
        <v/>
      </c>
      <c r="AB98" s="303" t="str">
        <f>IFERROR(IF(W98=$AB$1,'2nd Run'!H98,""),"")</f>
        <v/>
      </c>
      <c r="AC98" s="198"/>
    </row>
    <row r="99" spans="1:29" ht="15.75" customHeight="1">
      <c r="A99" s="234" t="str">
        <f>IF(B99="","",Draw!G99)</f>
        <v/>
      </c>
      <c r="B99" s="235" t="str">
        <f>IFERROR(Draw!H99,"")</f>
        <v/>
      </c>
      <c r="C99" s="235" t="str">
        <f>IFERROR(Draw!J99,"")</f>
        <v/>
      </c>
      <c r="D99" s="194"/>
      <c r="E99" s="300" t="str">
        <f t="shared" si="22"/>
        <v/>
      </c>
      <c r="F99" s="301" t="str">
        <f t="shared" si="23"/>
        <v/>
      </c>
      <c r="G99" s="295">
        <v>9.8000000000000004E-8</v>
      </c>
      <c r="H99" s="230" t="str">
        <f t="shared" si="24"/>
        <v/>
      </c>
      <c r="I99" s="230" t="str">
        <f t="shared" si="25"/>
        <v/>
      </c>
      <c r="J99" s="230">
        <f>VLOOKUP(CONCATENATE(Draw!I99,'2nd Run'!C99),'Enter Draw'!S:U,3,FALSE)</f>
        <v>0</v>
      </c>
      <c r="K99" s="198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98" t="str">
        <f>IFERROR(VLOOKUP('2nd Run'!H99,$AD$3:$AE$7,2,TRUE),"")</f>
        <v/>
      </c>
      <c r="X99" s="303" t="str">
        <f>IFERROR(IF(W99=$X$1,'2nd Run'!H99,""),"")</f>
        <v/>
      </c>
      <c r="Y99" s="303" t="str">
        <f>IFERROR(IF(W99=$Y$1,'2nd Run'!H99,""),"")</f>
        <v/>
      </c>
      <c r="Z99" s="303" t="str">
        <f>IFERROR(IF(W99=$Z$1,'2nd Run'!H99,""),"")</f>
        <v/>
      </c>
      <c r="AA99" s="303" t="str">
        <f>IFERROR(IF($W99=$AA$1,'2nd Run'!H99,""),"")</f>
        <v/>
      </c>
      <c r="AB99" s="303" t="str">
        <f>IFERROR(IF(W99=$AB$1,'2nd Run'!H99,""),"")</f>
        <v/>
      </c>
      <c r="AC99" s="198"/>
    </row>
    <row r="100" spans="1:29" ht="15.75" customHeight="1">
      <c r="A100" s="234" t="str">
        <f>IF(B100="","",Draw!G100)</f>
        <v/>
      </c>
      <c r="B100" s="235" t="str">
        <f>IFERROR(Draw!H100,"")</f>
        <v/>
      </c>
      <c r="C100" s="235" t="str">
        <f>IFERROR(Draw!J100,"")</f>
        <v/>
      </c>
      <c r="D100" s="197"/>
      <c r="E100" s="300" t="str">
        <f t="shared" si="22"/>
        <v/>
      </c>
      <c r="F100" s="301" t="str">
        <f t="shared" si="23"/>
        <v/>
      </c>
      <c r="G100" s="295">
        <v>9.9E-8</v>
      </c>
      <c r="H100" s="230" t="str">
        <f t="shared" si="24"/>
        <v/>
      </c>
      <c r="I100" s="230" t="str">
        <f t="shared" si="25"/>
        <v/>
      </c>
      <c r="J100" s="230">
        <f>VLOOKUP(CONCATENATE(Draw!I100,'2nd Run'!C100),'Enter Draw'!S:U,3,FALSE)</f>
        <v>0</v>
      </c>
      <c r="K100" s="198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98" t="str">
        <f>IFERROR(VLOOKUP('2nd Run'!H100,$AD$3:$AE$7,2,TRUE),"")</f>
        <v/>
      </c>
      <c r="X100" s="303" t="str">
        <f>IFERROR(IF(W100=$X$1,'2nd Run'!H100,""),"")</f>
        <v/>
      </c>
      <c r="Y100" s="303" t="str">
        <f>IFERROR(IF(W100=$Y$1,'2nd Run'!H100,""),"")</f>
        <v/>
      </c>
      <c r="Z100" s="303" t="str">
        <f>IFERROR(IF(W100=$Z$1,'2nd Run'!H100,""),"")</f>
        <v/>
      </c>
      <c r="AA100" s="303" t="str">
        <f>IFERROR(IF($W100=$AA$1,'2nd Run'!H100,""),"")</f>
        <v/>
      </c>
      <c r="AB100" s="303" t="str">
        <f>IFERROR(IF(W100=$AB$1,'2nd Run'!H100,""),"")</f>
        <v/>
      </c>
      <c r="AC100" s="198"/>
    </row>
    <row r="101" spans="1:29" ht="15.75" customHeight="1">
      <c r="A101" s="234" t="str">
        <f>IF(B101="","",Draw!G101)</f>
        <v/>
      </c>
      <c r="B101" s="235" t="str">
        <f>IFERROR(Draw!H101,"")</f>
        <v/>
      </c>
      <c r="C101" s="235" t="str">
        <f>IFERROR(Draw!J101,"")</f>
        <v/>
      </c>
      <c r="D101" s="194"/>
      <c r="E101" s="300" t="str">
        <f t="shared" si="22"/>
        <v/>
      </c>
      <c r="F101" s="301" t="str">
        <f t="shared" si="23"/>
        <v/>
      </c>
      <c r="G101" s="295">
        <v>9.9999999999999995E-8</v>
      </c>
      <c r="H101" s="230" t="str">
        <f t="shared" si="24"/>
        <v/>
      </c>
      <c r="I101" s="230" t="str">
        <f t="shared" si="25"/>
        <v/>
      </c>
      <c r="J101" s="230">
        <f>VLOOKUP(CONCATENATE(Draw!I101,'2nd Run'!C101),'Enter Draw'!S:U,3,FALSE)</f>
        <v>0</v>
      </c>
      <c r="K101" s="198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98" t="str">
        <f>IFERROR(VLOOKUP('2nd Run'!H101,$AD$3:$AE$7,2,TRUE),"")</f>
        <v/>
      </c>
      <c r="X101" s="303" t="str">
        <f>IFERROR(IF(W101=$X$1,'2nd Run'!H101,""),"")</f>
        <v/>
      </c>
      <c r="Y101" s="303" t="str">
        <f>IFERROR(IF(W101=$Y$1,'2nd Run'!H101,""),"")</f>
        <v/>
      </c>
      <c r="Z101" s="303" t="str">
        <f>IFERROR(IF(W101=$Z$1,'2nd Run'!H101,""),"")</f>
        <v/>
      </c>
      <c r="AA101" s="303" t="str">
        <f>IFERROR(IF($W101=$AA$1,'2nd Run'!H101,""),"")</f>
        <v/>
      </c>
      <c r="AB101" s="303" t="str">
        <f>IFERROR(IF(W101=$AB$1,'2nd Run'!H101,""),"")</f>
        <v/>
      </c>
      <c r="AC101" s="198"/>
    </row>
    <row r="102" spans="1:29" ht="15.75" customHeight="1">
      <c r="A102" s="234" t="str">
        <f>IF(B102="","",Draw!G102)</f>
        <v/>
      </c>
      <c r="B102" s="235" t="str">
        <f>IFERROR(Draw!H102,"")</f>
        <v/>
      </c>
      <c r="C102" s="235" t="str">
        <f>IFERROR(Draw!J102,"")</f>
        <v/>
      </c>
      <c r="D102" s="195"/>
      <c r="E102" s="300" t="str">
        <f t="shared" si="22"/>
        <v/>
      </c>
      <c r="F102" s="301" t="str">
        <f t="shared" si="23"/>
        <v/>
      </c>
      <c r="G102" s="295">
        <v>1.01E-7</v>
      </c>
      <c r="H102" s="230" t="str">
        <f t="shared" si="24"/>
        <v/>
      </c>
      <c r="I102" s="230" t="str">
        <f t="shared" si="25"/>
        <v/>
      </c>
      <c r="J102" s="230">
        <f>VLOOKUP(CONCATENATE(Draw!I102,'2nd Run'!C102),'Enter Draw'!S:U,3,FALSE)</f>
        <v>0</v>
      </c>
      <c r="K102" s="198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98" t="str">
        <f>IFERROR(VLOOKUP('2nd Run'!H102,$AD$3:$AE$7,2,TRUE),"")</f>
        <v/>
      </c>
      <c r="X102" s="303" t="str">
        <f>IFERROR(IF(W102=$X$1,'2nd Run'!H102,""),"")</f>
        <v/>
      </c>
      <c r="Y102" s="303" t="str">
        <f>IFERROR(IF(W102=$Y$1,'2nd Run'!H102,""),"")</f>
        <v/>
      </c>
      <c r="Z102" s="303" t="str">
        <f>IFERROR(IF(W102=$Z$1,'2nd Run'!H102,""),"")</f>
        <v/>
      </c>
      <c r="AA102" s="303" t="str">
        <f>IFERROR(IF($W102=$AA$1,'2nd Run'!H102,""),"")</f>
        <v/>
      </c>
      <c r="AB102" s="303" t="str">
        <f>IFERROR(IF(W102=$AB$1,'2nd Run'!H102,""),"")</f>
        <v/>
      </c>
      <c r="AC102" s="198"/>
    </row>
    <row r="103" spans="1:29" ht="15.75" customHeight="1">
      <c r="A103" s="234" t="str">
        <f>IF(B103="","",Draw!G103)</f>
        <v/>
      </c>
      <c r="B103" s="235" t="str">
        <f>IFERROR(Draw!H103,"")</f>
        <v/>
      </c>
      <c r="C103" s="235" t="str">
        <f>IFERROR(Draw!J103,"")</f>
        <v/>
      </c>
      <c r="D103" s="434"/>
      <c r="E103" s="300" t="str">
        <f t="shared" si="22"/>
        <v/>
      </c>
      <c r="F103" s="301" t="str">
        <f t="shared" si="23"/>
        <v/>
      </c>
      <c r="G103" s="295">
        <v>1.02E-7</v>
      </c>
      <c r="H103" s="230" t="str">
        <f t="shared" si="24"/>
        <v/>
      </c>
      <c r="I103" s="230" t="str">
        <f t="shared" si="25"/>
        <v/>
      </c>
      <c r="J103" s="230">
        <f>VLOOKUP(CONCATENATE(Draw!I103,'2nd Run'!C103),'Enter Draw'!S:U,3,FALSE)</f>
        <v>0</v>
      </c>
      <c r="K103" s="198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98" t="str">
        <f>IFERROR(VLOOKUP('2nd Run'!H103,$AD$3:$AE$7,2,TRUE),"")</f>
        <v/>
      </c>
      <c r="X103" s="303" t="str">
        <f>IFERROR(IF(W103=$X$1,'2nd Run'!H103,""),"")</f>
        <v/>
      </c>
      <c r="Y103" s="303" t="str">
        <f>IFERROR(IF(W103=$Y$1,'2nd Run'!H103,""),"")</f>
        <v/>
      </c>
      <c r="Z103" s="303" t="str">
        <f>IFERROR(IF(W103=$Z$1,'2nd Run'!H103,""),"")</f>
        <v/>
      </c>
      <c r="AA103" s="303" t="str">
        <f>IFERROR(IF($W103=$AA$1,'2nd Run'!H103,""),"")</f>
        <v/>
      </c>
      <c r="AB103" s="303" t="str">
        <f>IFERROR(IF(W103=$AB$1,'2nd Run'!H103,""),"")</f>
        <v/>
      </c>
      <c r="AC103" s="198"/>
    </row>
    <row r="104" spans="1:29" ht="15.75" customHeight="1">
      <c r="A104" s="234" t="str">
        <f>IF(B104="","",Draw!G104)</f>
        <v/>
      </c>
      <c r="B104" s="235" t="str">
        <f>IFERROR(Draw!H104,"")</f>
        <v/>
      </c>
      <c r="C104" s="235" t="str">
        <f>IFERROR(Draw!J104,"")</f>
        <v/>
      </c>
      <c r="D104" s="196"/>
      <c r="E104" s="300" t="str">
        <f t="shared" si="22"/>
        <v/>
      </c>
      <c r="F104" s="301" t="str">
        <f t="shared" si="23"/>
        <v/>
      </c>
      <c r="G104" s="295">
        <v>1.03E-7</v>
      </c>
      <c r="H104" s="230" t="str">
        <f t="shared" si="24"/>
        <v/>
      </c>
      <c r="I104" s="230" t="str">
        <f t="shared" si="25"/>
        <v/>
      </c>
      <c r="J104" s="230">
        <f>VLOOKUP(CONCATENATE(Draw!I104,'2nd Run'!C104),'Enter Draw'!S:U,3,FALSE)</f>
        <v>0</v>
      </c>
      <c r="K104" s="198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98" t="str">
        <f>IFERROR(VLOOKUP('2nd Run'!H104,$AD$3:$AE$7,2,TRUE),"")</f>
        <v/>
      </c>
      <c r="X104" s="303" t="str">
        <f>IFERROR(IF(W104=$X$1,'2nd Run'!H104,""),"")</f>
        <v/>
      </c>
      <c r="Y104" s="303" t="str">
        <f>IFERROR(IF(W104=$Y$1,'2nd Run'!H104,""),"")</f>
        <v/>
      </c>
      <c r="Z104" s="303" t="str">
        <f>IFERROR(IF(W104=$Z$1,'2nd Run'!H104,""),"")</f>
        <v/>
      </c>
      <c r="AA104" s="303" t="str">
        <f>IFERROR(IF($W104=$AA$1,'2nd Run'!H104,""),"")</f>
        <v/>
      </c>
      <c r="AB104" s="303" t="str">
        <f>IFERROR(IF(W104=$AB$1,'2nd Run'!H104,""),"")</f>
        <v/>
      </c>
      <c r="AC104" s="198"/>
    </row>
    <row r="105" spans="1:29" ht="15.75" customHeight="1">
      <c r="A105" s="234" t="str">
        <f>IF(B105="","",Draw!G105)</f>
        <v/>
      </c>
      <c r="B105" s="235" t="str">
        <f>IFERROR(Draw!H105,"")</f>
        <v/>
      </c>
      <c r="C105" s="235" t="str">
        <f>IFERROR(Draw!J105,"")</f>
        <v/>
      </c>
      <c r="D105" s="194"/>
      <c r="E105" s="300" t="str">
        <f t="shared" si="22"/>
        <v/>
      </c>
      <c r="F105" s="301" t="str">
        <f t="shared" si="23"/>
        <v/>
      </c>
      <c r="G105" s="295">
        <v>1.04E-7</v>
      </c>
      <c r="H105" s="230" t="str">
        <f t="shared" si="24"/>
        <v/>
      </c>
      <c r="I105" s="230" t="str">
        <f t="shared" si="25"/>
        <v/>
      </c>
      <c r="J105" s="230">
        <f>VLOOKUP(CONCATENATE(Draw!I105,'2nd Run'!C105),'Enter Draw'!S:U,3,FALSE)</f>
        <v>0</v>
      </c>
      <c r="K105" s="198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98" t="str">
        <f>IFERROR(VLOOKUP('2nd Run'!H105,$AD$3:$AE$7,2,TRUE),"")</f>
        <v/>
      </c>
      <c r="X105" s="303" t="str">
        <f>IFERROR(IF(W105=$X$1,'2nd Run'!H105,""),"")</f>
        <v/>
      </c>
      <c r="Y105" s="303" t="str">
        <f>IFERROR(IF(W105=$Y$1,'2nd Run'!H105,""),"")</f>
        <v/>
      </c>
      <c r="Z105" s="303" t="str">
        <f>IFERROR(IF(W105=$Z$1,'2nd Run'!H105,""),"")</f>
        <v/>
      </c>
      <c r="AA105" s="303" t="str">
        <f>IFERROR(IF($W105=$AA$1,'2nd Run'!H105,""),"")</f>
        <v/>
      </c>
      <c r="AB105" s="303" t="str">
        <f>IFERROR(IF(W105=$AB$1,'2nd Run'!H105,""),"")</f>
        <v/>
      </c>
      <c r="AC105" s="198"/>
    </row>
    <row r="106" spans="1:29" ht="15.75" customHeight="1">
      <c r="A106" s="234" t="str">
        <f>IF(B106="","",Draw!G106)</f>
        <v/>
      </c>
      <c r="B106" s="235" t="str">
        <f>IFERROR(Draw!H106,"")</f>
        <v/>
      </c>
      <c r="C106" s="235" t="str">
        <f>IFERROR(Draw!J106,"")</f>
        <v/>
      </c>
      <c r="D106" s="197"/>
      <c r="E106" s="300" t="str">
        <f t="shared" si="22"/>
        <v/>
      </c>
      <c r="F106" s="301" t="str">
        <f t="shared" si="23"/>
        <v/>
      </c>
      <c r="G106" s="295">
        <v>1.05E-7</v>
      </c>
      <c r="H106" s="230" t="str">
        <f t="shared" si="24"/>
        <v/>
      </c>
      <c r="I106" s="230" t="str">
        <f t="shared" si="25"/>
        <v/>
      </c>
      <c r="J106" s="230">
        <f>VLOOKUP(CONCATENATE(Draw!I106,'2nd Run'!C106),'Enter Draw'!S:U,3,FALSE)</f>
        <v>0</v>
      </c>
      <c r="K106" s="198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98" t="str">
        <f>IFERROR(VLOOKUP('2nd Run'!H106,$AD$3:$AE$7,2,TRUE),"")</f>
        <v/>
      </c>
      <c r="X106" s="303" t="str">
        <f>IFERROR(IF(W106=$X$1,'2nd Run'!H106,""),"")</f>
        <v/>
      </c>
      <c r="Y106" s="303" t="str">
        <f>IFERROR(IF(W106=$Y$1,'2nd Run'!H106,""),"")</f>
        <v/>
      </c>
      <c r="Z106" s="303" t="str">
        <f>IFERROR(IF(W106=$Z$1,'2nd Run'!H106,""),"")</f>
        <v/>
      </c>
      <c r="AA106" s="303" t="str">
        <f>IFERROR(IF($W106=$AA$1,'2nd Run'!H106,""),"")</f>
        <v/>
      </c>
      <c r="AB106" s="303" t="str">
        <f>IFERROR(IF(W106=$AB$1,'2nd Run'!H106,""),"")</f>
        <v/>
      </c>
      <c r="AC106" s="198"/>
    </row>
    <row r="107" spans="1:29" ht="15.75" customHeight="1">
      <c r="A107" s="234" t="str">
        <f>IF(B107="","",Draw!G107)</f>
        <v/>
      </c>
      <c r="B107" s="235" t="str">
        <f>IFERROR(Draw!H107,"")</f>
        <v/>
      </c>
      <c r="C107" s="235" t="str">
        <f>IFERROR(Draw!J107,"")</f>
        <v/>
      </c>
      <c r="D107" s="194"/>
      <c r="E107" s="300" t="str">
        <f t="shared" si="22"/>
        <v/>
      </c>
      <c r="F107" s="301" t="str">
        <f t="shared" si="23"/>
        <v/>
      </c>
      <c r="G107" s="295">
        <v>1.06E-7</v>
      </c>
      <c r="H107" s="230" t="str">
        <f t="shared" si="24"/>
        <v/>
      </c>
      <c r="I107" s="230" t="str">
        <f t="shared" si="25"/>
        <v/>
      </c>
      <c r="J107" s="230">
        <f>VLOOKUP(CONCATENATE(Draw!I107,'2nd Run'!C107),'Enter Draw'!S:U,3,FALSE)</f>
        <v>0</v>
      </c>
      <c r="K107" s="198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98" t="str">
        <f>IFERROR(VLOOKUP('2nd Run'!H107,$AD$3:$AE$7,2,TRUE),"")</f>
        <v/>
      </c>
      <c r="X107" s="303" t="str">
        <f>IFERROR(IF(W107=$X$1,'2nd Run'!H107,""),"")</f>
        <v/>
      </c>
      <c r="Y107" s="303" t="str">
        <f>IFERROR(IF(W107=$Y$1,'2nd Run'!H107,""),"")</f>
        <v/>
      </c>
      <c r="Z107" s="303" t="str">
        <f>IFERROR(IF(W107=$Z$1,'2nd Run'!H107,""),"")</f>
        <v/>
      </c>
      <c r="AA107" s="303" t="str">
        <f>IFERROR(IF($W107=$AA$1,'2nd Run'!H107,""),"")</f>
        <v/>
      </c>
      <c r="AB107" s="303" t="str">
        <f>IFERROR(IF(W107=$AB$1,'2nd Run'!H107,""),"")</f>
        <v/>
      </c>
      <c r="AC107" s="198"/>
    </row>
    <row r="108" spans="1:29" ht="15.75" customHeight="1">
      <c r="A108" s="234" t="str">
        <f>IF(B108="","",Draw!G108)</f>
        <v/>
      </c>
      <c r="B108" s="235" t="str">
        <f>IFERROR(Draw!H108,"")</f>
        <v/>
      </c>
      <c r="C108" s="235" t="str">
        <f>IFERROR(Draw!J108,"")</f>
        <v/>
      </c>
      <c r="D108" s="195"/>
      <c r="E108" s="300" t="str">
        <f t="shared" si="22"/>
        <v/>
      </c>
      <c r="F108" s="301" t="str">
        <f t="shared" si="23"/>
        <v/>
      </c>
      <c r="G108" s="295">
        <v>1.0700000000000001E-7</v>
      </c>
      <c r="H108" s="230" t="str">
        <f t="shared" si="24"/>
        <v/>
      </c>
      <c r="I108" s="230" t="str">
        <f t="shared" si="25"/>
        <v/>
      </c>
      <c r="J108" s="230">
        <f>VLOOKUP(CONCATENATE(Draw!I108,'2nd Run'!C108),'Enter Draw'!S:U,3,FALSE)</f>
        <v>0</v>
      </c>
      <c r="K108" s="198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98" t="str">
        <f>IFERROR(VLOOKUP('2nd Run'!H108,$AD$3:$AE$7,2,TRUE),"")</f>
        <v/>
      </c>
      <c r="X108" s="303" t="str">
        <f>IFERROR(IF(W108=$X$1,'2nd Run'!H108,""),"")</f>
        <v/>
      </c>
      <c r="Y108" s="303" t="str">
        <f>IFERROR(IF(W108=$Y$1,'2nd Run'!H108,""),"")</f>
        <v/>
      </c>
      <c r="Z108" s="303" t="str">
        <f>IFERROR(IF(W108=$Z$1,'2nd Run'!H108,""),"")</f>
        <v/>
      </c>
      <c r="AA108" s="303" t="str">
        <f>IFERROR(IF($W108=$AA$1,'2nd Run'!H108,""),"")</f>
        <v/>
      </c>
      <c r="AB108" s="303" t="str">
        <f>IFERROR(IF(W108=$AB$1,'2nd Run'!H108,""),"")</f>
        <v/>
      </c>
      <c r="AC108" s="198"/>
    </row>
    <row r="109" spans="1:29" ht="15.75" customHeight="1">
      <c r="A109" s="234" t="str">
        <f>IF(B109="","",Draw!G109)</f>
        <v/>
      </c>
      <c r="B109" s="235" t="str">
        <f>IFERROR(Draw!H109,"")</f>
        <v/>
      </c>
      <c r="C109" s="235" t="str">
        <f>IFERROR(Draw!J109,"")</f>
        <v/>
      </c>
      <c r="D109" s="434"/>
      <c r="E109" s="300" t="str">
        <f t="shared" si="22"/>
        <v/>
      </c>
      <c r="F109" s="301" t="str">
        <f t="shared" si="23"/>
        <v/>
      </c>
      <c r="G109" s="295">
        <v>1.08E-7</v>
      </c>
      <c r="H109" s="230" t="str">
        <f t="shared" si="24"/>
        <v/>
      </c>
      <c r="I109" s="230" t="str">
        <f t="shared" si="25"/>
        <v/>
      </c>
      <c r="J109" s="230">
        <f>VLOOKUP(CONCATENATE(Draw!I109,'2nd Run'!C109),'Enter Draw'!S:U,3,FALSE)</f>
        <v>0</v>
      </c>
      <c r="K109" s="198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98" t="str">
        <f>IFERROR(VLOOKUP('2nd Run'!H109,$AD$3:$AE$7,2,TRUE),"")</f>
        <v/>
      </c>
      <c r="X109" s="303" t="str">
        <f>IFERROR(IF(W109=$X$1,'2nd Run'!H109,""),"")</f>
        <v/>
      </c>
      <c r="Y109" s="303" t="str">
        <f>IFERROR(IF(W109=$Y$1,'2nd Run'!H109,""),"")</f>
        <v/>
      </c>
      <c r="Z109" s="303" t="str">
        <f>IFERROR(IF(W109=$Z$1,'2nd Run'!H109,""),"")</f>
        <v/>
      </c>
      <c r="AA109" s="303" t="str">
        <f>IFERROR(IF($W109=$AA$1,'2nd Run'!H109,""),"")</f>
        <v/>
      </c>
      <c r="AB109" s="303" t="str">
        <f>IFERROR(IF(W109=$AB$1,'2nd Run'!H109,""),"")</f>
        <v/>
      </c>
      <c r="AC109" s="198"/>
    </row>
    <row r="110" spans="1:29" ht="15.75" customHeight="1">
      <c r="A110" s="234" t="str">
        <f>IF(B110="","",Draw!G110)</f>
        <v/>
      </c>
      <c r="B110" s="235" t="str">
        <f>IFERROR(Draw!H110,"")</f>
        <v/>
      </c>
      <c r="C110" s="235" t="str">
        <f>IFERROR(Draw!J110,"")</f>
        <v/>
      </c>
      <c r="D110" s="196"/>
      <c r="E110" s="300" t="str">
        <f t="shared" si="22"/>
        <v/>
      </c>
      <c r="F110" s="301" t="str">
        <f t="shared" si="23"/>
        <v/>
      </c>
      <c r="G110" s="295">
        <v>1.09E-7</v>
      </c>
      <c r="H110" s="230" t="str">
        <f t="shared" si="24"/>
        <v/>
      </c>
      <c r="I110" s="230" t="str">
        <f t="shared" si="25"/>
        <v/>
      </c>
      <c r="J110" s="230">
        <f>VLOOKUP(CONCATENATE(Draw!I110,'2nd Run'!C110),'Enter Draw'!S:U,3,FALSE)</f>
        <v>0</v>
      </c>
      <c r="K110" s="198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98" t="str">
        <f>IFERROR(VLOOKUP('2nd Run'!H110,$AD$3:$AE$7,2,TRUE),"")</f>
        <v/>
      </c>
      <c r="X110" s="303" t="str">
        <f>IFERROR(IF(W110=$X$1,'2nd Run'!H110,""),"")</f>
        <v/>
      </c>
      <c r="Y110" s="303" t="str">
        <f>IFERROR(IF(W110=$Y$1,'2nd Run'!H110,""),"")</f>
        <v/>
      </c>
      <c r="Z110" s="303" t="str">
        <f>IFERROR(IF(W110=$Z$1,'2nd Run'!H110,""),"")</f>
        <v/>
      </c>
      <c r="AA110" s="303" t="str">
        <f>IFERROR(IF($W110=$AA$1,'2nd Run'!H110,""),"")</f>
        <v/>
      </c>
      <c r="AB110" s="303" t="str">
        <f>IFERROR(IF(W110=$AB$1,'2nd Run'!H110,""),"")</f>
        <v/>
      </c>
      <c r="AC110" s="198"/>
    </row>
    <row r="111" spans="1:29" ht="15.75" customHeight="1">
      <c r="A111" s="234" t="str">
        <f>IF(B111="","",Draw!G111)</f>
        <v/>
      </c>
      <c r="B111" s="235" t="str">
        <f>IFERROR(Draw!H111,"")</f>
        <v/>
      </c>
      <c r="C111" s="235" t="str">
        <f>IFERROR(Draw!J111,"")</f>
        <v/>
      </c>
      <c r="D111" s="194"/>
      <c r="E111" s="300" t="str">
        <f t="shared" si="22"/>
        <v/>
      </c>
      <c r="F111" s="301" t="str">
        <f t="shared" si="23"/>
        <v/>
      </c>
      <c r="G111" s="295">
        <v>1.1000000000000001E-7</v>
      </c>
      <c r="H111" s="230" t="str">
        <f t="shared" si="24"/>
        <v/>
      </c>
      <c r="I111" s="230" t="str">
        <f t="shared" si="25"/>
        <v/>
      </c>
      <c r="J111" s="230">
        <f>VLOOKUP(CONCATENATE(Draw!I111,'2nd Run'!C111),'Enter Draw'!S:U,3,FALSE)</f>
        <v>0</v>
      </c>
      <c r="K111" s="198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98" t="str">
        <f>IFERROR(VLOOKUP('2nd Run'!H111,$AD$3:$AE$7,2,TRUE),"")</f>
        <v/>
      </c>
      <c r="X111" s="303" t="str">
        <f>IFERROR(IF(W111=$X$1,'2nd Run'!H111,""),"")</f>
        <v/>
      </c>
      <c r="Y111" s="303" t="str">
        <f>IFERROR(IF(W111=$Y$1,'2nd Run'!H111,""),"")</f>
        <v/>
      </c>
      <c r="Z111" s="303" t="str">
        <f>IFERROR(IF(W111=$Z$1,'2nd Run'!H111,""),"")</f>
        <v/>
      </c>
      <c r="AA111" s="303" t="str">
        <f>IFERROR(IF($W111=$AA$1,'2nd Run'!H111,""),"")</f>
        <v/>
      </c>
      <c r="AB111" s="303" t="str">
        <f>IFERROR(IF(W111=$AB$1,'2nd Run'!H111,""),"")</f>
        <v/>
      </c>
      <c r="AC111" s="198"/>
    </row>
    <row r="112" spans="1:29" ht="15.75" customHeight="1">
      <c r="A112" s="234" t="str">
        <f>IF(B112="","",Draw!G112)</f>
        <v/>
      </c>
      <c r="B112" s="235" t="str">
        <f>IFERROR(Draw!H112,"")</f>
        <v/>
      </c>
      <c r="C112" s="235" t="str">
        <f>IFERROR(Draw!J112,"")</f>
        <v/>
      </c>
      <c r="D112" s="197"/>
      <c r="E112" s="300" t="str">
        <f t="shared" si="22"/>
        <v/>
      </c>
      <c r="F112" s="301" t="str">
        <f t="shared" si="23"/>
        <v/>
      </c>
      <c r="G112" s="295">
        <v>1.11E-7</v>
      </c>
      <c r="H112" s="230" t="str">
        <f t="shared" si="24"/>
        <v/>
      </c>
      <c r="I112" s="230" t="str">
        <f t="shared" si="25"/>
        <v/>
      </c>
      <c r="J112" s="230">
        <f>VLOOKUP(CONCATENATE(Draw!I112,'2nd Run'!C112),'Enter Draw'!S:U,3,FALSE)</f>
        <v>0</v>
      </c>
      <c r="K112" s="198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98" t="str">
        <f>IFERROR(VLOOKUP('2nd Run'!H112,$AD$3:$AE$7,2,TRUE),"")</f>
        <v/>
      </c>
      <c r="X112" s="303" t="str">
        <f>IFERROR(IF(W112=$X$1,'2nd Run'!H112,""),"")</f>
        <v/>
      </c>
      <c r="Y112" s="303" t="str">
        <f>IFERROR(IF(W112=$Y$1,'2nd Run'!H112,""),"")</f>
        <v/>
      </c>
      <c r="Z112" s="303" t="str">
        <f>IFERROR(IF(W112=$Z$1,'2nd Run'!H112,""),"")</f>
        <v/>
      </c>
      <c r="AA112" s="303" t="str">
        <f>IFERROR(IF($W112=$AA$1,'2nd Run'!H112,""),"")</f>
        <v/>
      </c>
      <c r="AB112" s="303" t="str">
        <f>IFERROR(IF(W112=$AB$1,'2nd Run'!H112,""),"")</f>
        <v/>
      </c>
      <c r="AC112" s="198"/>
    </row>
    <row r="113" spans="1:29" ht="15.75" customHeight="1">
      <c r="A113" s="234" t="str">
        <f>IF(B113="","",Draw!G113)</f>
        <v/>
      </c>
      <c r="B113" s="235" t="str">
        <f>IFERROR(Draw!H113,"")</f>
        <v/>
      </c>
      <c r="C113" s="235" t="str">
        <f>IFERROR(Draw!J113,"")</f>
        <v/>
      </c>
      <c r="D113" s="194"/>
      <c r="E113" s="300" t="str">
        <f t="shared" si="22"/>
        <v/>
      </c>
      <c r="F113" s="301" t="str">
        <f t="shared" si="23"/>
        <v/>
      </c>
      <c r="G113" s="295">
        <v>1.12E-7</v>
      </c>
      <c r="H113" s="230" t="str">
        <f t="shared" si="24"/>
        <v/>
      </c>
      <c r="I113" s="230" t="str">
        <f t="shared" si="25"/>
        <v/>
      </c>
      <c r="J113" s="230">
        <f>VLOOKUP(CONCATENATE(Draw!I113,'2nd Run'!C113),'Enter Draw'!S:U,3,FALSE)</f>
        <v>0</v>
      </c>
      <c r="K113" s="198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98" t="str">
        <f>IFERROR(VLOOKUP('2nd Run'!H113,$AD$3:$AE$7,2,TRUE),"")</f>
        <v/>
      </c>
      <c r="X113" s="303" t="str">
        <f>IFERROR(IF(W113=$X$1,'2nd Run'!H113,""),"")</f>
        <v/>
      </c>
      <c r="Y113" s="303" t="str">
        <f>IFERROR(IF(W113=$Y$1,'2nd Run'!H113,""),"")</f>
        <v/>
      </c>
      <c r="Z113" s="303" t="str">
        <f>IFERROR(IF(W113=$Z$1,'2nd Run'!H113,""),"")</f>
        <v/>
      </c>
      <c r="AA113" s="303" t="str">
        <f>IFERROR(IF($W113=$AA$1,'2nd Run'!H113,""),"")</f>
        <v/>
      </c>
      <c r="AB113" s="303" t="str">
        <f>IFERROR(IF(W113=$AB$1,'2nd Run'!H113,""),"")</f>
        <v/>
      </c>
      <c r="AC113" s="198"/>
    </row>
    <row r="114" spans="1:29" ht="15.75" customHeight="1">
      <c r="A114" s="234" t="str">
        <f>IF(B114="","",Draw!G114)</f>
        <v/>
      </c>
      <c r="B114" s="235" t="str">
        <f>IFERROR(Draw!H114,"")</f>
        <v/>
      </c>
      <c r="C114" s="235" t="str">
        <f>IFERROR(Draw!J114,"")</f>
        <v/>
      </c>
      <c r="D114" s="195"/>
      <c r="E114" s="300" t="str">
        <f t="shared" si="22"/>
        <v/>
      </c>
      <c r="F114" s="301" t="str">
        <f t="shared" si="23"/>
        <v/>
      </c>
      <c r="G114" s="295">
        <v>1.1300000000000001E-7</v>
      </c>
      <c r="H114" s="230" t="str">
        <f t="shared" si="24"/>
        <v/>
      </c>
      <c r="I114" s="230" t="str">
        <f t="shared" si="25"/>
        <v/>
      </c>
      <c r="J114" s="230">
        <f>VLOOKUP(CONCATENATE(Draw!I114,'2nd Run'!C114),'Enter Draw'!S:U,3,FALSE)</f>
        <v>0</v>
      </c>
      <c r="K114" s="198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98" t="str">
        <f>IFERROR(VLOOKUP('2nd Run'!H114,$AD$3:$AE$7,2,TRUE),"")</f>
        <v/>
      </c>
      <c r="X114" s="303" t="str">
        <f>IFERROR(IF(W114=$X$1,'2nd Run'!H114,""),"")</f>
        <v/>
      </c>
      <c r="Y114" s="303" t="str">
        <f>IFERROR(IF(W114=$Y$1,'2nd Run'!H114,""),"")</f>
        <v/>
      </c>
      <c r="Z114" s="303" t="str">
        <f>IFERROR(IF(W114=$Z$1,'2nd Run'!H114,""),"")</f>
        <v/>
      </c>
      <c r="AA114" s="303" t="str">
        <f>IFERROR(IF($W114=$AA$1,'2nd Run'!H114,""),"")</f>
        <v/>
      </c>
      <c r="AB114" s="303" t="str">
        <f>IFERROR(IF(W114=$AB$1,'2nd Run'!H114,""),"")</f>
        <v/>
      </c>
      <c r="AC114" s="198"/>
    </row>
    <row r="115" spans="1:29" ht="15.75" customHeight="1">
      <c r="A115" s="234" t="str">
        <f>IF(B115="","",Draw!G115)</f>
        <v/>
      </c>
      <c r="B115" s="235" t="str">
        <f>IFERROR(Draw!H115,"")</f>
        <v/>
      </c>
      <c r="C115" s="235" t="str">
        <f>IFERROR(Draw!J115,"")</f>
        <v/>
      </c>
      <c r="D115" s="434"/>
      <c r="E115" s="300" t="str">
        <f t="shared" si="22"/>
        <v/>
      </c>
      <c r="F115" s="301" t="str">
        <f t="shared" si="23"/>
        <v/>
      </c>
      <c r="G115" s="295">
        <v>1.14E-7</v>
      </c>
      <c r="H115" s="230" t="str">
        <f t="shared" si="24"/>
        <v/>
      </c>
      <c r="I115" s="230" t="str">
        <f t="shared" si="25"/>
        <v/>
      </c>
      <c r="J115" s="230">
        <f>VLOOKUP(CONCATENATE(Draw!I115,'2nd Run'!C115),'Enter Draw'!S:U,3,FALSE)</f>
        <v>0</v>
      </c>
      <c r="K115" s="198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98" t="str">
        <f>IFERROR(VLOOKUP('2nd Run'!H115,$AD$3:$AE$7,2,TRUE),"")</f>
        <v/>
      </c>
      <c r="X115" s="303" t="str">
        <f>IFERROR(IF(W115=$X$1,'2nd Run'!H115,""),"")</f>
        <v/>
      </c>
      <c r="Y115" s="303" t="str">
        <f>IFERROR(IF(W115=$Y$1,'2nd Run'!H115,""),"")</f>
        <v/>
      </c>
      <c r="Z115" s="303" t="str">
        <f>IFERROR(IF(W115=$Z$1,'2nd Run'!H115,""),"")</f>
        <v/>
      </c>
      <c r="AA115" s="303" t="str">
        <f>IFERROR(IF($W115=$AA$1,'2nd Run'!H115,""),"")</f>
        <v/>
      </c>
      <c r="AB115" s="303" t="str">
        <f>IFERROR(IF(W115=$AB$1,'2nd Run'!H115,""),"")</f>
        <v/>
      </c>
      <c r="AC115" s="198"/>
    </row>
    <row r="116" spans="1:29" ht="15.75" customHeight="1">
      <c r="A116" s="234" t="str">
        <f>IF(B116="","",Draw!G116)</f>
        <v/>
      </c>
      <c r="B116" s="235" t="str">
        <f>IFERROR(Draw!H116,"")</f>
        <v/>
      </c>
      <c r="C116" s="235" t="str">
        <f>IFERROR(Draw!J116,"")</f>
        <v/>
      </c>
      <c r="D116" s="196"/>
      <c r="E116" s="300" t="str">
        <f t="shared" si="22"/>
        <v/>
      </c>
      <c r="F116" s="301" t="str">
        <f t="shared" si="23"/>
        <v/>
      </c>
      <c r="G116" s="295">
        <v>1.15E-7</v>
      </c>
      <c r="H116" s="230" t="str">
        <f t="shared" si="24"/>
        <v/>
      </c>
      <c r="I116" s="230" t="str">
        <f t="shared" si="25"/>
        <v/>
      </c>
      <c r="J116" s="230">
        <f>VLOOKUP(CONCATENATE(Draw!I116,'2nd Run'!C116),'Enter Draw'!S:U,3,FALSE)</f>
        <v>0</v>
      </c>
      <c r="K116" s="198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98" t="str">
        <f>IFERROR(VLOOKUP('2nd Run'!H116,$AD$3:$AE$7,2,TRUE),"")</f>
        <v/>
      </c>
      <c r="X116" s="303" t="str">
        <f>IFERROR(IF(W116=$X$1,'2nd Run'!H116,""),"")</f>
        <v/>
      </c>
      <c r="Y116" s="303" t="str">
        <f>IFERROR(IF(W116=$Y$1,'2nd Run'!H116,""),"")</f>
        <v/>
      </c>
      <c r="Z116" s="303" t="str">
        <f>IFERROR(IF(W116=$Z$1,'2nd Run'!H116,""),"")</f>
        <v/>
      </c>
      <c r="AA116" s="303" t="str">
        <f>IFERROR(IF($W116=$AA$1,'2nd Run'!H116,""),"")</f>
        <v/>
      </c>
      <c r="AB116" s="303" t="str">
        <f>IFERROR(IF(W116=$AB$1,'2nd Run'!H116,""),"")</f>
        <v/>
      </c>
      <c r="AC116" s="198"/>
    </row>
    <row r="117" spans="1:29" ht="15.75" customHeight="1">
      <c r="A117" s="234" t="str">
        <f>IF(B117="","",Draw!G117)</f>
        <v/>
      </c>
      <c r="B117" s="235" t="str">
        <f>IFERROR(Draw!H117,"")</f>
        <v/>
      </c>
      <c r="C117" s="235" t="str">
        <f>IFERROR(Draw!J117,"")</f>
        <v/>
      </c>
      <c r="D117" s="194"/>
      <c r="E117" s="300" t="str">
        <f t="shared" si="22"/>
        <v/>
      </c>
      <c r="F117" s="301" t="str">
        <f t="shared" si="23"/>
        <v/>
      </c>
      <c r="G117" s="295">
        <v>1.1600000000000001E-7</v>
      </c>
      <c r="H117" s="230" t="str">
        <f t="shared" si="24"/>
        <v/>
      </c>
      <c r="I117" s="230" t="str">
        <f t="shared" si="25"/>
        <v/>
      </c>
      <c r="J117" s="230">
        <f>VLOOKUP(CONCATENATE(Draw!I117,'2nd Run'!C117),'Enter Draw'!S:U,3,FALSE)</f>
        <v>0</v>
      </c>
      <c r="K117" s="198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98" t="str">
        <f>IFERROR(VLOOKUP('2nd Run'!H117,$AD$3:$AE$7,2,TRUE),"")</f>
        <v/>
      </c>
      <c r="X117" s="303" t="str">
        <f>IFERROR(IF(W117=$X$1,'2nd Run'!H117,""),"")</f>
        <v/>
      </c>
      <c r="Y117" s="303" t="str">
        <f>IFERROR(IF(W117=$Y$1,'2nd Run'!H117,""),"")</f>
        <v/>
      </c>
      <c r="Z117" s="303" t="str">
        <f>IFERROR(IF(W117=$Z$1,'2nd Run'!H117,""),"")</f>
        <v/>
      </c>
      <c r="AA117" s="303" t="str">
        <f>IFERROR(IF($W117=$AA$1,'2nd Run'!H117,""),"")</f>
        <v/>
      </c>
      <c r="AB117" s="303" t="str">
        <f>IFERROR(IF(W117=$AB$1,'2nd Run'!H117,""),"")</f>
        <v/>
      </c>
      <c r="AC117" s="198"/>
    </row>
    <row r="118" spans="1:29" ht="15.75" customHeight="1">
      <c r="A118" s="234" t="str">
        <f>IF(B118="","",Draw!G118)</f>
        <v/>
      </c>
      <c r="B118" s="235" t="str">
        <f>IFERROR(Draw!H118,"")</f>
        <v/>
      </c>
      <c r="C118" s="235" t="str">
        <f>IFERROR(Draw!J118,"")</f>
        <v/>
      </c>
      <c r="D118" s="197"/>
      <c r="E118" s="300" t="str">
        <f t="shared" si="22"/>
        <v/>
      </c>
      <c r="F118" s="301" t="str">
        <f t="shared" si="23"/>
        <v/>
      </c>
      <c r="G118" s="295">
        <v>1.17E-7</v>
      </c>
      <c r="H118" s="230" t="str">
        <f t="shared" si="24"/>
        <v/>
      </c>
      <c r="I118" s="230" t="str">
        <f t="shared" si="25"/>
        <v/>
      </c>
      <c r="J118" s="230">
        <f>VLOOKUP(CONCATENATE(Draw!I118,'2nd Run'!C118),'Enter Draw'!S:U,3,FALSE)</f>
        <v>0</v>
      </c>
      <c r="K118" s="198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98" t="str">
        <f>IFERROR(VLOOKUP('2nd Run'!H118,$AD$3:$AE$7,2,TRUE),"")</f>
        <v/>
      </c>
      <c r="X118" s="303" t="str">
        <f>IFERROR(IF(W118=$X$1,'2nd Run'!H118,""),"")</f>
        <v/>
      </c>
      <c r="Y118" s="303" t="str">
        <f>IFERROR(IF(W118=$Y$1,'2nd Run'!H118,""),"")</f>
        <v/>
      </c>
      <c r="Z118" s="303" t="str">
        <f>IFERROR(IF(W118=$Z$1,'2nd Run'!H118,""),"")</f>
        <v/>
      </c>
      <c r="AA118" s="303" t="str">
        <f>IFERROR(IF($W118=$AA$1,'2nd Run'!H118,""),"")</f>
        <v/>
      </c>
      <c r="AB118" s="303" t="str">
        <f>IFERROR(IF(W118=$AB$1,'2nd Run'!H118,""),"")</f>
        <v/>
      </c>
      <c r="AC118" s="198"/>
    </row>
    <row r="119" spans="1:29" ht="15.75" customHeight="1">
      <c r="A119" s="234" t="str">
        <f>IF(B119="","",Draw!G119)</f>
        <v/>
      </c>
      <c r="B119" s="235" t="str">
        <f>IFERROR(Draw!H119,"")</f>
        <v/>
      </c>
      <c r="C119" s="235" t="str">
        <f>IFERROR(Draw!J119,"")</f>
        <v/>
      </c>
      <c r="D119" s="194"/>
      <c r="E119" s="300" t="str">
        <f t="shared" si="22"/>
        <v/>
      </c>
      <c r="F119" s="301" t="str">
        <f t="shared" si="23"/>
        <v/>
      </c>
      <c r="G119" s="295">
        <v>1.18E-7</v>
      </c>
      <c r="H119" s="230" t="str">
        <f t="shared" si="24"/>
        <v/>
      </c>
      <c r="I119" s="230" t="str">
        <f t="shared" si="25"/>
        <v/>
      </c>
      <c r="J119" s="230">
        <f>VLOOKUP(CONCATENATE(Draw!I119,'2nd Run'!C119),'Enter Draw'!S:U,3,FALSE)</f>
        <v>0</v>
      </c>
      <c r="K119" s="198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98" t="str">
        <f>IFERROR(VLOOKUP('2nd Run'!H119,$AD$3:$AE$7,2,TRUE),"")</f>
        <v/>
      </c>
      <c r="X119" s="303" t="str">
        <f>IFERROR(IF(W119=$X$1,'2nd Run'!H119,""),"")</f>
        <v/>
      </c>
      <c r="Y119" s="303" t="str">
        <f>IFERROR(IF(W119=$Y$1,'2nd Run'!H119,""),"")</f>
        <v/>
      </c>
      <c r="Z119" s="303" t="str">
        <f>IFERROR(IF(W119=$Z$1,'2nd Run'!H119,""),"")</f>
        <v/>
      </c>
      <c r="AA119" s="303" t="str">
        <f>IFERROR(IF($W119=$AA$1,'2nd Run'!H119,""),"")</f>
        <v/>
      </c>
      <c r="AB119" s="303" t="str">
        <f>IFERROR(IF(W119=$AB$1,'2nd Run'!H119,""),"")</f>
        <v/>
      </c>
      <c r="AC119" s="198"/>
    </row>
    <row r="120" spans="1:29" ht="15.75" customHeight="1">
      <c r="A120" s="234" t="str">
        <f>IF(B120="","",Draw!G120)</f>
        <v/>
      </c>
      <c r="B120" s="235" t="str">
        <f>IFERROR(Draw!H120,"")</f>
        <v/>
      </c>
      <c r="C120" s="235" t="str">
        <f>IFERROR(Draw!J120,"")</f>
        <v/>
      </c>
      <c r="D120" s="195"/>
      <c r="E120" s="300" t="str">
        <f t="shared" si="22"/>
        <v/>
      </c>
      <c r="F120" s="301" t="str">
        <f t="shared" si="23"/>
        <v/>
      </c>
      <c r="G120" s="295">
        <v>1.1899999999999999E-7</v>
      </c>
      <c r="H120" s="230" t="str">
        <f t="shared" si="24"/>
        <v/>
      </c>
      <c r="I120" s="230" t="str">
        <f t="shared" si="25"/>
        <v/>
      </c>
      <c r="J120" s="230">
        <f>VLOOKUP(CONCATENATE(Draw!I120,'2nd Run'!C120),'Enter Draw'!S:U,3,FALSE)</f>
        <v>0</v>
      </c>
      <c r="K120" s="198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98" t="str">
        <f>IFERROR(VLOOKUP('2nd Run'!H120,$AD$3:$AE$7,2,TRUE),"")</f>
        <v/>
      </c>
      <c r="X120" s="303" t="str">
        <f>IFERROR(IF(W120=$X$1,'2nd Run'!H120,""),"")</f>
        <v/>
      </c>
      <c r="Y120" s="303" t="str">
        <f>IFERROR(IF(W120=$Y$1,'2nd Run'!H120,""),"")</f>
        <v/>
      </c>
      <c r="Z120" s="303" t="str">
        <f>IFERROR(IF(W120=$Z$1,'2nd Run'!H120,""),"")</f>
        <v/>
      </c>
      <c r="AA120" s="303" t="str">
        <f>IFERROR(IF($W120=$AA$1,'2nd Run'!H120,""),"")</f>
        <v/>
      </c>
      <c r="AB120" s="303" t="str">
        <f>IFERROR(IF(W120=$AB$1,'2nd Run'!H120,""),"")</f>
        <v/>
      </c>
      <c r="AC120" s="198"/>
    </row>
    <row r="121" spans="1:29" ht="15.75" customHeight="1">
      <c r="A121" s="234" t="str">
        <f>IF(B121="","",Draw!G121)</f>
        <v/>
      </c>
      <c r="B121" s="235" t="str">
        <f>IFERROR(Draw!H121,"")</f>
        <v/>
      </c>
      <c r="C121" s="235" t="str">
        <f>IFERROR(Draw!J121,"")</f>
        <v/>
      </c>
      <c r="D121" s="434"/>
      <c r="E121" s="300" t="str">
        <f t="shared" si="22"/>
        <v/>
      </c>
      <c r="F121" s="301" t="str">
        <f t="shared" si="23"/>
        <v/>
      </c>
      <c r="G121" s="295">
        <v>1.1999999999999999E-7</v>
      </c>
      <c r="H121" s="230" t="str">
        <f t="shared" si="24"/>
        <v/>
      </c>
      <c r="I121" s="230" t="str">
        <f t="shared" si="25"/>
        <v/>
      </c>
      <c r="J121" s="230">
        <f>VLOOKUP(CONCATENATE(Draw!I121,'2nd Run'!C121),'Enter Draw'!S:U,3,FALSE)</f>
        <v>0</v>
      </c>
      <c r="K121" s="198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98" t="str">
        <f>IFERROR(VLOOKUP('2nd Run'!H121,$AD$3:$AE$7,2,TRUE),"")</f>
        <v/>
      </c>
      <c r="X121" s="303" t="str">
        <f>IFERROR(IF(W121=$X$1,'2nd Run'!H121,""),"")</f>
        <v/>
      </c>
      <c r="Y121" s="303" t="str">
        <f>IFERROR(IF(W121=$Y$1,'2nd Run'!H121,""),"")</f>
        <v/>
      </c>
      <c r="Z121" s="303" t="str">
        <f>IFERROR(IF(W121=$Z$1,'2nd Run'!H121,""),"")</f>
        <v/>
      </c>
      <c r="AA121" s="303" t="str">
        <f>IFERROR(IF($W121=$AA$1,'2nd Run'!H121,""),"")</f>
        <v/>
      </c>
      <c r="AB121" s="303" t="str">
        <f>IFERROR(IF(W121=$AB$1,'2nd Run'!H121,""),"")</f>
        <v/>
      </c>
      <c r="AC121" s="198"/>
    </row>
    <row r="122" spans="1:29" ht="15.75" customHeight="1">
      <c r="A122" s="234" t="str">
        <f>IF(B122="","",Draw!G122)</f>
        <v/>
      </c>
      <c r="B122" s="235" t="str">
        <f>IFERROR(Draw!H122,"")</f>
        <v/>
      </c>
      <c r="C122" s="235" t="str">
        <f>IFERROR(Draw!J122,"")</f>
        <v/>
      </c>
      <c r="D122" s="196"/>
      <c r="E122" s="300" t="str">
        <f t="shared" si="22"/>
        <v/>
      </c>
      <c r="F122" s="301" t="str">
        <f t="shared" si="23"/>
        <v/>
      </c>
      <c r="G122" s="295">
        <v>1.2100000000000001E-7</v>
      </c>
      <c r="H122" s="230" t="str">
        <f t="shared" si="24"/>
        <v/>
      </c>
      <c r="I122" s="230" t="str">
        <f t="shared" si="25"/>
        <v/>
      </c>
      <c r="J122" s="230">
        <f>VLOOKUP(CONCATENATE(Draw!I122,'2nd Run'!C122),'Enter Draw'!S:U,3,FALSE)</f>
        <v>0</v>
      </c>
      <c r="K122" s="198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98" t="str">
        <f>IFERROR(VLOOKUP('2nd Run'!H122,$AD$3:$AE$7,2,TRUE),"")</f>
        <v/>
      </c>
      <c r="X122" s="303" t="str">
        <f>IFERROR(IF(W122=$X$1,'2nd Run'!H122,""),"")</f>
        <v/>
      </c>
      <c r="Y122" s="303" t="str">
        <f>IFERROR(IF(W122=$Y$1,'2nd Run'!H122,""),"")</f>
        <v/>
      </c>
      <c r="Z122" s="303" t="str">
        <f>IFERROR(IF(W122=$Z$1,'2nd Run'!H122,""),"")</f>
        <v/>
      </c>
      <c r="AA122" s="303" t="str">
        <f>IFERROR(IF($W122=$AA$1,'2nd Run'!H122,""),"")</f>
        <v/>
      </c>
      <c r="AB122" s="303" t="str">
        <f>IFERROR(IF(W122=$AB$1,'2nd Run'!H122,""),"")</f>
        <v/>
      </c>
      <c r="AC122" s="198"/>
    </row>
    <row r="123" spans="1:29" ht="15.75" customHeight="1">
      <c r="A123" s="234" t="str">
        <f>IF(B123="","",Draw!G123)</f>
        <v/>
      </c>
      <c r="B123" s="235" t="str">
        <f>IFERROR(Draw!H123,"")</f>
        <v/>
      </c>
      <c r="C123" s="235" t="str">
        <f>IFERROR(Draw!J123,"")</f>
        <v/>
      </c>
      <c r="D123" s="194"/>
      <c r="E123" s="300" t="str">
        <f t="shared" si="22"/>
        <v/>
      </c>
      <c r="F123" s="301" t="str">
        <f t="shared" si="23"/>
        <v/>
      </c>
      <c r="G123" s="295">
        <v>1.2200000000000001E-7</v>
      </c>
      <c r="H123" s="230" t="str">
        <f t="shared" si="24"/>
        <v/>
      </c>
      <c r="I123" s="230" t="str">
        <f t="shared" si="25"/>
        <v/>
      </c>
      <c r="J123" s="230">
        <f>VLOOKUP(CONCATENATE(Draw!I123,'2nd Run'!C123),'Enter Draw'!S:U,3,FALSE)</f>
        <v>0</v>
      </c>
      <c r="K123" s="198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98" t="str">
        <f>IFERROR(VLOOKUP('2nd Run'!H123,$AD$3:$AE$7,2,TRUE),"")</f>
        <v/>
      </c>
      <c r="X123" s="303" t="str">
        <f>IFERROR(IF(W123=$X$1,'2nd Run'!H123,""),"")</f>
        <v/>
      </c>
      <c r="Y123" s="303" t="str">
        <f>IFERROR(IF(W123=$Y$1,'2nd Run'!H123,""),"")</f>
        <v/>
      </c>
      <c r="Z123" s="303" t="str">
        <f>IFERROR(IF(W123=$Z$1,'2nd Run'!H123,""),"")</f>
        <v/>
      </c>
      <c r="AA123" s="303" t="str">
        <f>IFERROR(IF($W123=$AA$1,'2nd Run'!H123,""),"")</f>
        <v/>
      </c>
      <c r="AB123" s="303" t="str">
        <f>IFERROR(IF(W123=$AB$1,'2nd Run'!H123,""),"")</f>
        <v/>
      </c>
      <c r="AC123" s="198"/>
    </row>
    <row r="124" spans="1:29" ht="15.75" customHeight="1">
      <c r="A124" s="234" t="str">
        <f>IF(B124="","",Draw!G124)</f>
        <v/>
      </c>
      <c r="B124" s="235" t="str">
        <f>IFERROR(Draw!H124,"")</f>
        <v/>
      </c>
      <c r="C124" s="235" t="str">
        <f>IFERROR(Draw!J124,"")</f>
        <v/>
      </c>
      <c r="D124" s="197"/>
      <c r="E124" s="300" t="str">
        <f t="shared" si="22"/>
        <v/>
      </c>
      <c r="F124" s="301" t="str">
        <f t="shared" si="23"/>
        <v/>
      </c>
      <c r="G124" s="295">
        <v>1.23E-7</v>
      </c>
      <c r="H124" s="230" t="str">
        <f t="shared" si="24"/>
        <v/>
      </c>
      <c r="I124" s="230" t="str">
        <f t="shared" si="25"/>
        <v/>
      </c>
      <c r="J124" s="230">
        <f>VLOOKUP(CONCATENATE(Draw!I124,'2nd Run'!C124),'Enter Draw'!S:U,3,FALSE)</f>
        <v>0</v>
      </c>
      <c r="K124" s="198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98" t="str">
        <f>IFERROR(VLOOKUP('2nd Run'!H124,$AD$3:$AE$7,2,TRUE),"")</f>
        <v/>
      </c>
      <c r="X124" s="303" t="str">
        <f>IFERROR(IF(W124=$X$1,'2nd Run'!H124,""),"")</f>
        <v/>
      </c>
      <c r="Y124" s="303" t="str">
        <f>IFERROR(IF(W124=$Y$1,'2nd Run'!H124,""),"")</f>
        <v/>
      </c>
      <c r="Z124" s="303" t="str">
        <f>IFERROR(IF(W124=$Z$1,'2nd Run'!H124,""),"")</f>
        <v/>
      </c>
      <c r="AA124" s="303" t="str">
        <f>IFERROR(IF($W124=$AA$1,'2nd Run'!H124,""),"")</f>
        <v/>
      </c>
      <c r="AB124" s="303" t="str">
        <f>IFERROR(IF(W124=$AB$1,'2nd Run'!H124,""),"")</f>
        <v/>
      </c>
      <c r="AC124" s="198"/>
    </row>
    <row r="125" spans="1:29" ht="15.75" customHeight="1">
      <c r="A125" s="234" t="str">
        <f>IF(B125="","",Draw!G125)</f>
        <v/>
      </c>
      <c r="B125" s="235" t="str">
        <f>IFERROR(Draw!H125,"")</f>
        <v/>
      </c>
      <c r="C125" s="235" t="str">
        <f>IFERROR(Draw!J125,"")</f>
        <v/>
      </c>
      <c r="D125" s="194"/>
      <c r="E125" s="300" t="str">
        <f t="shared" si="22"/>
        <v/>
      </c>
      <c r="F125" s="301" t="str">
        <f t="shared" si="23"/>
        <v/>
      </c>
      <c r="G125" s="295">
        <v>1.24E-7</v>
      </c>
      <c r="H125" s="230" t="str">
        <f t="shared" si="24"/>
        <v/>
      </c>
      <c r="I125" s="230" t="str">
        <f t="shared" si="25"/>
        <v/>
      </c>
      <c r="J125" s="230">
        <f>VLOOKUP(CONCATENATE(Draw!I125,'2nd Run'!C125),'Enter Draw'!S:U,3,FALSE)</f>
        <v>0</v>
      </c>
      <c r="K125" s="198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98" t="str">
        <f>IFERROR(VLOOKUP('2nd Run'!H125,$AD$3:$AE$7,2,TRUE),"")</f>
        <v/>
      </c>
      <c r="X125" s="303" t="str">
        <f>IFERROR(IF(W125=$X$1,'2nd Run'!H125,""),"")</f>
        <v/>
      </c>
      <c r="Y125" s="303" t="str">
        <f>IFERROR(IF(W125=$Y$1,'2nd Run'!H125,""),"")</f>
        <v/>
      </c>
      <c r="Z125" s="303" t="str">
        <f>IFERROR(IF(W125=$Z$1,'2nd Run'!H125,""),"")</f>
        <v/>
      </c>
      <c r="AA125" s="303" t="str">
        <f>IFERROR(IF($W125=$AA$1,'2nd Run'!H125,""),"")</f>
        <v/>
      </c>
      <c r="AB125" s="303" t="str">
        <f>IFERROR(IF(W125=$AB$1,'2nd Run'!H125,""),"")</f>
        <v/>
      </c>
      <c r="AC125" s="198"/>
    </row>
    <row r="126" spans="1:29" ht="15.75" customHeight="1">
      <c r="A126" s="234" t="str">
        <f>IF(B126="","",Draw!G126)</f>
        <v/>
      </c>
      <c r="B126" s="235" t="str">
        <f>IFERROR(Draw!H126,"")</f>
        <v/>
      </c>
      <c r="C126" s="235" t="str">
        <f>IFERROR(Draw!J126,"")</f>
        <v/>
      </c>
      <c r="D126" s="195"/>
      <c r="E126" s="300" t="str">
        <f t="shared" si="22"/>
        <v/>
      </c>
      <c r="F126" s="301" t="str">
        <f t="shared" si="23"/>
        <v/>
      </c>
      <c r="G126" s="295">
        <v>1.2499999999999999E-7</v>
      </c>
      <c r="H126" s="230" t="str">
        <f t="shared" si="24"/>
        <v/>
      </c>
      <c r="I126" s="230" t="str">
        <f t="shared" si="25"/>
        <v/>
      </c>
      <c r="J126" s="230">
        <f>VLOOKUP(CONCATENATE(Draw!I126,'2nd Run'!C126),'Enter Draw'!S:U,3,FALSE)</f>
        <v>0</v>
      </c>
      <c r="K126" s="198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98" t="str">
        <f>IFERROR(VLOOKUP('2nd Run'!H126,$AD$3:$AE$7,2,TRUE),"")</f>
        <v/>
      </c>
      <c r="X126" s="303" t="str">
        <f>IFERROR(IF(W126=$X$1,'2nd Run'!H126,""),"")</f>
        <v/>
      </c>
      <c r="Y126" s="303" t="str">
        <f>IFERROR(IF(W126=$Y$1,'2nd Run'!H126,""),"")</f>
        <v/>
      </c>
      <c r="Z126" s="303" t="str">
        <f>IFERROR(IF(W126=$Z$1,'2nd Run'!H126,""),"")</f>
        <v/>
      </c>
      <c r="AA126" s="303" t="str">
        <f>IFERROR(IF($W126=$AA$1,'2nd Run'!H126,""),"")</f>
        <v/>
      </c>
      <c r="AB126" s="303" t="str">
        <f>IFERROR(IF(W126=$AB$1,'2nd Run'!H126,""),"")</f>
        <v/>
      </c>
      <c r="AC126" s="198"/>
    </row>
    <row r="127" spans="1:29" ht="15.75" customHeight="1">
      <c r="A127" s="234" t="str">
        <f>IF(B127="","",Draw!G127)</f>
        <v/>
      </c>
      <c r="B127" s="235" t="str">
        <f>IFERROR(Draw!H127,"")</f>
        <v/>
      </c>
      <c r="C127" s="235" t="str">
        <f>IFERROR(Draw!J127,"")</f>
        <v/>
      </c>
      <c r="D127" s="434"/>
      <c r="E127" s="300" t="str">
        <f t="shared" si="22"/>
        <v/>
      </c>
      <c r="F127" s="301" t="str">
        <f t="shared" si="23"/>
        <v/>
      </c>
      <c r="G127" s="295">
        <v>1.2599999999999999E-7</v>
      </c>
      <c r="H127" s="230" t="str">
        <f t="shared" si="24"/>
        <v/>
      </c>
      <c r="I127" s="230" t="str">
        <f t="shared" si="25"/>
        <v/>
      </c>
      <c r="J127" s="230">
        <f>VLOOKUP(CONCATENATE(Draw!I127,'2nd Run'!C127),'Enter Draw'!S:U,3,FALSE)</f>
        <v>0</v>
      </c>
      <c r="K127" s="198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98" t="str">
        <f>IFERROR(VLOOKUP('2nd Run'!H127,$AD$3:$AE$7,2,TRUE),"")</f>
        <v/>
      </c>
      <c r="X127" s="303" t="str">
        <f>IFERROR(IF(W127=$X$1,'2nd Run'!H127,""),"")</f>
        <v/>
      </c>
      <c r="Y127" s="303" t="str">
        <f>IFERROR(IF(W127=$Y$1,'2nd Run'!H127,""),"")</f>
        <v/>
      </c>
      <c r="Z127" s="303" t="str">
        <f>IFERROR(IF(W127=$Z$1,'2nd Run'!H127,""),"")</f>
        <v/>
      </c>
      <c r="AA127" s="303" t="str">
        <f>IFERROR(IF($W127=$AA$1,'2nd Run'!H127,""),"")</f>
        <v/>
      </c>
      <c r="AB127" s="303" t="str">
        <f>IFERROR(IF(W127=$AB$1,'2nd Run'!H127,""),"")</f>
        <v/>
      </c>
      <c r="AC127" s="198"/>
    </row>
    <row r="128" spans="1:29" ht="15.75" customHeight="1">
      <c r="A128" s="234" t="str">
        <f>IF(B128="","",Draw!G128)</f>
        <v/>
      </c>
      <c r="B128" s="235" t="str">
        <f>IFERROR(Draw!H128,"")</f>
        <v/>
      </c>
      <c r="C128" s="235" t="str">
        <f>IFERROR(Draw!J128,"")</f>
        <v/>
      </c>
      <c r="D128" s="196"/>
      <c r="E128" s="300" t="str">
        <f t="shared" si="22"/>
        <v/>
      </c>
      <c r="F128" s="301" t="str">
        <f t="shared" si="23"/>
        <v/>
      </c>
      <c r="G128" s="295">
        <v>1.2700000000000001E-7</v>
      </c>
      <c r="H128" s="230" t="str">
        <f t="shared" si="24"/>
        <v/>
      </c>
      <c r="I128" s="230" t="str">
        <f t="shared" si="25"/>
        <v/>
      </c>
      <c r="J128" s="230">
        <f>VLOOKUP(CONCATENATE(Draw!I128,'2nd Run'!C128),'Enter Draw'!S:U,3,FALSE)</f>
        <v>0</v>
      </c>
      <c r="K128" s="198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98" t="str">
        <f>IFERROR(VLOOKUP('2nd Run'!H128,$AD$3:$AE$7,2,TRUE),"")</f>
        <v/>
      </c>
      <c r="X128" s="303" t="str">
        <f>IFERROR(IF(W128=$X$1,'2nd Run'!H128,""),"")</f>
        <v/>
      </c>
      <c r="Y128" s="303" t="str">
        <f>IFERROR(IF(W128=$Y$1,'2nd Run'!H128,""),"")</f>
        <v/>
      </c>
      <c r="Z128" s="303" t="str">
        <f>IFERROR(IF(W128=$Z$1,'2nd Run'!H128,""),"")</f>
        <v/>
      </c>
      <c r="AA128" s="303" t="str">
        <f>IFERROR(IF($W128=$AA$1,'2nd Run'!H128,""),"")</f>
        <v/>
      </c>
      <c r="AB128" s="303" t="str">
        <f>IFERROR(IF(W128=$AB$1,'2nd Run'!H128,""),"")</f>
        <v/>
      </c>
      <c r="AC128" s="198"/>
    </row>
    <row r="129" spans="1:29" ht="15.75" customHeight="1">
      <c r="A129" s="234" t="str">
        <f>IF(B129="","",Draw!G129)</f>
        <v/>
      </c>
      <c r="B129" s="235" t="str">
        <f>IFERROR(Draw!H129,"")</f>
        <v/>
      </c>
      <c r="C129" s="235" t="str">
        <f>IFERROR(Draw!J129,"")</f>
        <v/>
      </c>
      <c r="D129" s="194"/>
      <c r="E129" s="300" t="str">
        <f t="shared" si="22"/>
        <v/>
      </c>
      <c r="F129" s="301" t="str">
        <f t="shared" si="23"/>
        <v/>
      </c>
      <c r="G129" s="295">
        <v>1.2800000000000001E-7</v>
      </c>
      <c r="H129" s="230" t="str">
        <f t="shared" si="24"/>
        <v/>
      </c>
      <c r="I129" s="230" t="str">
        <f t="shared" si="25"/>
        <v/>
      </c>
      <c r="J129" s="230">
        <f>VLOOKUP(CONCATENATE(Draw!I129,'2nd Run'!C129),'Enter Draw'!S:U,3,FALSE)</f>
        <v>0</v>
      </c>
      <c r="K129" s="198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98" t="str">
        <f>IFERROR(VLOOKUP('2nd Run'!H129,$AD$3:$AE$7,2,TRUE),"")</f>
        <v/>
      </c>
      <c r="X129" s="303" t="str">
        <f>IFERROR(IF(W129=$X$1,'2nd Run'!H129,""),"")</f>
        <v/>
      </c>
      <c r="Y129" s="303" t="str">
        <f>IFERROR(IF(W129=$Y$1,'2nd Run'!H129,""),"")</f>
        <v/>
      </c>
      <c r="Z129" s="303" t="str">
        <f>IFERROR(IF(W129=$Z$1,'2nd Run'!H129,""),"")</f>
        <v/>
      </c>
      <c r="AA129" s="303" t="str">
        <f>IFERROR(IF($W129=$AA$1,'2nd Run'!H129,""),"")</f>
        <v/>
      </c>
      <c r="AB129" s="303" t="str">
        <f>IFERROR(IF(W129=$AB$1,'2nd Run'!H129,""),"")</f>
        <v/>
      </c>
      <c r="AC129" s="198"/>
    </row>
    <row r="130" spans="1:29" ht="15.75" customHeight="1">
      <c r="A130" s="234" t="str">
        <f>IF(B130="","",Draw!G130)</f>
        <v/>
      </c>
      <c r="B130" s="235" t="str">
        <f>IFERROR(Draw!H130,"")</f>
        <v/>
      </c>
      <c r="C130" s="235" t="str">
        <f>IFERROR(Draw!J130,"")</f>
        <v/>
      </c>
      <c r="D130" s="197"/>
      <c r="E130" s="300" t="str">
        <f t="shared" si="22"/>
        <v/>
      </c>
      <c r="F130" s="301" t="str">
        <f t="shared" si="23"/>
        <v/>
      </c>
      <c r="G130" s="295">
        <v>1.29E-7</v>
      </c>
      <c r="H130" s="230" t="str">
        <f t="shared" si="24"/>
        <v/>
      </c>
      <c r="I130" s="230" t="str">
        <f t="shared" si="25"/>
        <v/>
      </c>
      <c r="J130" s="230">
        <f>VLOOKUP(CONCATENATE(Draw!I130,'2nd Run'!C130),'Enter Draw'!S:U,3,FALSE)</f>
        <v>0</v>
      </c>
      <c r="K130" s="198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98" t="str">
        <f>IFERROR(VLOOKUP('2nd Run'!H130,$AD$3:$AE$7,2,TRUE),"")</f>
        <v/>
      </c>
      <c r="X130" s="303" t="str">
        <f>IFERROR(IF(W130=$X$1,'2nd Run'!H130,""),"")</f>
        <v/>
      </c>
      <c r="Y130" s="303" t="str">
        <f>IFERROR(IF(W130=$Y$1,'2nd Run'!H130,""),"")</f>
        <v/>
      </c>
      <c r="Z130" s="303" t="str">
        <f>IFERROR(IF(W130=$Z$1,'2nd Run'!H130,""),"")</f>
        <v/>
      </c>
      <c r="AA130" s="303" t="str">
        <f>IFERROR(IF($W130=$AA$1,'2nd Run'!H130,""),"")</f>
        <v/>
      </c>
      <c r="AB130" s="303" t="str">
        <f>IFERROR(IF(W130=$AB$1,'2nd Run'!H130,""),"")</f>
        <v/>
      </c>
      <c r="AC130" s="198"/>
    </row>
    <row r="131" spans="1:29" ht="15.75" customHeight="1">
      <c r="A131" s="234" t="str">
        <f>IF(B131="","",Draw!G131)</f>
        <v/>
      </c>
      <c r="B131" s="235" t="str">
        <f>IFERROR(Draw!H131,"")</f>
        <v/>
      </c>
      <c r="C131" s="235" t="str">
        <f>IFERROR(Draw!J131,"")</f>
        <v/>
      </c>
      <c r="D131" s="194"/>
      <c r="E131" s="300" t="str">
        <f t="shared" ref="E131:E194" si="26">IF(AND(D131&gt;0,OR(J131="o",J131="x")),D131,"")</f>
        <v/>
      </c>
      <c r="F131" s="301" t="str">
        <f t="shared" ref="F131:F194" si="27">IF(OR(J131="o",D131=0),"",D131)</f>
        <v/>
      </c>
      <c r="G131" s="295">
        <v>1.3E-7</v>
      </c>
      <c r="H131" s="230" t="str">
        <f t="shared" ref="H131:H194" si="28">IF(J131="o","",IF(D131="scratch",3000+G131,IF(D131="nt",1000+G131,IF((D131+G131)&gt;5,D131+G131,""))))</f>
        <v/>
      </c>
      <c r="I131" s="230" t="str">
        <f t="shared" ref="I131:I194" si="29">IF(OR(J131="o",J131="x"),IF(D131="scratch",3000+G131,IF(D131="nt",1000+G131,IF((D131+G131)&gt;5,D131+G131,""))),"")</f>
        <v/>
      </c>
      <c r="J131" s="230">
        <f>VLOOKUP(CONCATENATE(Draw!I131,'2nd Run'!C131),'Enter Draw'!S:U,3,FALSE)</f>
        <v>0</v>
      </c>
      <c r="K131" s="198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98" t="str">
        <f>IFERROR(VLOOKUP('2nd Run'!H131,$AD$3:$AE$7,2,TRUE),"")</f>
        <v/>
      </c>
      <c r="X131" s="303" t="str">
        <f>IFERROR(IF(W131=$X$1,'2nd Run'!H131,""),"")</f>
        <v/>
      </c>
      <c r="Y131" s="303" t="str">
        <f>IFERROR(IF(W131=$Y$1,'2nd Run'!H131,""),"")</f>
        <v/>
      </c>
      <c r="Z131" s="303" t="str">
        <f>IFERROR(IF(W131=$Z$1,'2nd Run'!H131,""),"")</f>
        <v/>
      </c>
      <c r="AA131" s="303" t="str">
        <f>IFERROR(IF($W131=$AA$1,'2nd Run'!H131,""),"")</f>
        <v/>
      </c>
      <c r="AB131" s="303" t="str">
        <f>IFERROR(IF(W131=$AB$1,'2nd Run'!H131,""),"")</f>
        <v/>
      </c>
      <c r="AC131" s="198"/>
    </row>
    <row r="132" spans="1:29" ht="15.75" customHeight="1">
      <c r="A132" s="234" t="str">
        <f>IF(B132="","",Draw!G132)</f>
        <v/>
      </c>
      <c r="B132" s="235" t="str">
        <f>IFERROR(Draw!H132,"")</f>
        <v/>
      </c>
      <c r="C132" s="235" t="str">
        <f>IFERROR(Draw!J132,"")</f>
        <v/>
      </c>
      <c r="D132" s="195"/>
      <c r="E132" s="300" t="str">
        <f t="shared" si="26"/>
        <v/>
      </c>
      <c r="F132" s="301" t="str">
        <f t="shared" si="27"/>
        <v/>
      </c>
      <c r="G132" s="295">
        <v>1.31E-7</v>
      </c>
      <c r="H132" s="230" t="str">
        <f t="shared" si="28"/>
        <v/>
      </c>
      <c r="I132" s="230" t="str">
        <f t="shared" si="29"/>
        <v/>
      </c>
      <c r="J132" s="230">
        <f>VLOOKUP(CONCATENATE(Draw!I132,'2nd Run'!C132),'Enter Draw'!S:U,3,FALSE)</f>
        <v>0</v>
      </c>
      <c r="K132" s="198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98" t="str">
        <f>IFERROR(VLOOKUP('2nd Run'!H132,$AD$3:$AE$7,2,TRUE),"")</f>
        <v/>
      </c>
      <c r="X132" s="303" t="str">
        <f>IFERROR(IF(W132=$X$1,'2nd Run'!H132,""),"")</f>
        <v/>
      </c>
      <c r="Y132" s="303" t="str">
        <f>IFERROR(IF(W132=$Y$1,'2nd Run'!H132,""),"")</f>
        <v/>
      </c>
      <c r="Z132" s="303" t="str">
        <f>IFERROR(IF(W132=$Z$1,'2nd Run'!H132,""),"")</f>
        <v/>
      </c>
      <c r="AA132" s="303" t="str">
        <f>IFERROR(IF($W132=$AA$1,'2nd Run'!H132,""),"")</f>
        <v/>
      </c>
      <c r="AB132" s="303" t="str">
        <f>IFERROR(IF(W132=$AB$1,'2nd Run'!H132,""),"")</f>
        <v/>
      </c>
      <c r="AC132" s="198"/>
    </row>
    <row r="133" spans="1:29" ht="15.75" customHeight="1">
      <c r="A133" s="234" t="str">
        <f>IF(B133="","",Draw!G133)</f>
        <v/>
      </c>
      <c r="B133" s="235" t="str">
        <f>IFERROR(Draw!H133,"")</f>
        <v/>
      </c>
      <c r="C133" s="235" t="str">
        <f>IFERROR(Draw!J133,"")</f>
        <v/>
      </c>
      <c r="D133" s="434"/>
      <c r="E133" s="300" t="str">
        <f t="shared" si="26"/>
        <v/>
      </c>
      <c r="F133" s="301" t="str">
        <f t="shared" si="27"/>
        <v/>
      </c>
      <c r="G133" s="295">
        <v>1.3199999999999999E-7</v>
      </c>
      <c r="H133" s="230" t="str">
        <f t="shared" si="28"/>
        <v/>
      </c>
      <c r="I133" s="230" t="str">
        <f t="shared" si="29"/>
        <v/>
      </c>
      <c r="J133" s="230">
        <f>VLOOKUP(CONCATENATE(Draw!I133,'2nd Run'!C133),'Enter Draw'!S:U,3,FALSE)</f>
        <v>0</v>
      </c>
      <c r="K133" s="198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98" t="str">
        <f>IFERROR(VLOOKUP('2nd Run'!H133,$AD$3:$AE$7,2,TRUE),"")</f>
        <v/>
      </c>
      <c r="X133" s="303" t="str">
        <f>IFERROR(IF(W133=$X$1,'2nd Run'!H133,""),"")</f>
        <v/>
      </c>
      <c r="Y133" s="303" t="str">
        <f>IFERROR(IF(W133=$Y$1,'2nd Run'!H133,""),"")</f>
        <v/>
      </c>
      <c r="Z133" s="303" t="str">
        <f>IFERROR(IF(W133=$Z$1,'2nd Run'!H133,""),"")</f>
        <v/>
      </c>
      <c r="AA133" s="303" t="str">
        <f>IFERROR(IF($W133=$AA$1,'2nd Run'!H133,""),"")</f>
        <v/>
      </c>
      <c r="AB133" s="303" t="str">
        <f>IFERROR(IF(W133=$AB$1,'2nd Run'!H133,""),"")</f>
        <v/>
      </c>
      <c r="AC133" s="198"/>
    </row>
    <row r="134" spans="1:29" ht="15.75" customHeight="1">
      <c r="A134" s="234" t="str">
        <f>IF(B134="","",Draw!G134)</f>
        <v/>
      </c>
      <c r="B134" s="235" t="str">
        <f>IFERROR(Draw!H134,"")</f>
        <v/>
      </c>
      <c r="C134" s="235" t="str">
        <f>IFERROR(Draw!J134,"")</f>
        <v/>
      </c>
      <c r="D134" s="196"/>
      <c r="E134" s="300" t="str">
        <f t="shared" si="26"/>
        <v/>
      </c>
      <c r="F134" s="301" t="str">
        <f t="shared" si="27"/>
        <v/>
      </c>
      <c r="G134" s="295">
        <v>1.3300000000000001E-7</v>
      </c>
      <c r="H134" s="230" t="str">
        <f t="shared" si="28"/>
        <v/>
      </c>
      <c r="I134" s="230" t="str">
        <f t="shared" si="29"/>
        <v/>
      </c>
      <c r="J134" s="230">
        <f>VLOOKUP(CONCATENATE(Draw!I134,'2nd Run'!C134),'Enter Draw'!S:U,3,FALSE)</f>
        <v>0</v>
      </c>
      <c r="K134" s="198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98" t="str">
        <f>IFERROR(VLOOKUP('2nd Run'!H134,$AD$3:$AE$7,2,TRUE),"")</f>
        <v/>
      </c>
      <c r="X134" s="303" t="str">
        <f>IFERROR(IF(W134=$X$1,'2nd Run'!H134,""),"")</f>
        <v/>
      </c>
      <c r="Y134" s="303" t="str">
        <f>IFERROR(IF(W134=$Y$1,'2nd Run'!H134,""),"")</f>
        <v/>
      </c>
      <c r="Z134" s="303" t="str">
        <f>IFERROR(IF(W134=$Z$1,'2nd Run'!H134,""),"")</f>
        <v/>
      </c>
      <c r="AA134" s="303" t="str">
        <f>IFERROR(IF($W134=$AA$1,'2nd Run'!H134,""),"")</f>
        <v/>
      </c>
      <c r="AB134" s="303" t="str">
        <f>IFERROR(IF(W134=$AB$1,'2nd Run'!H134,""),"")</f>
        <v/>
      </c>
      <c r="AC134" s="198"/>
    </row>
    <row r="135" spans="1:29" ht="15.75" customHeight="1">
      <c r="A135" s="234" t="str">
        <f>IF(B135="","",Draw!G135)</f>
        <v/>
      </c>
      <c r="B135" s="235" t="str">
        <f>IFERROR(Draw!H135,"")</f>
        <v/>
      </c>
      <c r="C135" s="235" t="str">
        <f>IFERROR(Draw!J135,"")</f>
        <v/>
      </c>
      <c r="D135" s="194"/>
      <c r="E135" s="300" t="str">
        <f t="shared" si="26"/>
        <v/>
      </c>
      <c r="F135" s="301" t="str">
        <f t="shared" si="27"/>
        <v/>
      </c>
      <c r="G135" s="295">
        <v>1.3400000000000001E-7</v>
      </c>
      <c r="H135" s="230" t="str">
        <f t="shared" si="28"/>
        <v/>
      </c>
      <c r="I135" s="230" t="str">
        <f t="shared" si="29"/>
        <v/>
      </c>
      <c r="J135" s="230">
        <f>VLOOKUP(CONCATENATE(Draw!I135,'2nd Run'!C135),'Enter Draw'!S:U,3,FALSE)</f>
        <v>0</v>
      </c>
      <c r="K135" s="198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98" t="str">
        <f>IFERROR(VLOOKUP('2nd Run'!H135,$AD$3:$AE$7,2,TRUE),"")</f>
        <v/>
      </c>
      <c r="X135" s="303" t="str">
        <f>IFERROR(IF(W135=$X$1,'2nd Run'!H135,""),"")</f>
        <v/>
      </c>
      <c r="Y135" s="303" t="str">
        <f>IFERROR(IF(W135=$Y$1,'2nd Run'!H135,""),"")</f>
        <v/>
      </c>
      <c r="Z135" s="303" t="str">
        <f>IFERROR(IF(W135=$Z$1,'2nd Run'!H135,""),"")</f>
        <v/>
      </c>
      <c r="AA135" s="303" t="str">
        <f>IFERROR(IF($W135=$AA$1,'2nd Run'!H135,""),"")</f>
        <v/>
      </c>
      <c r="AB135" s="303" t="str">
        <f>IFERROR(IF(W135=$AB$1,'2nd Run'!H135,""),"")</f>
        <v/>
      </c>
      <c r="AC135" s="198"/>
    </row>
    <row r="136" spans="1:29" ht="15.75" customHeight="1">
      <c r="A136" s="234" t="str">
        <f>IF(B136="","",Draw!G136)</f>
        <v/>
      </c>
      <c r="B136" s="235" t="str">
        <f>IFERROR(Draw!H136,"")</f>
        <v/>
      </c>
      <c r="C136" s="235" t="str">
        <f>IFERROR(Draw!J136,"")</f>
        <v/>
      </c>
      <c r="D136" s="197"/>
      <c r="E136" s="300" t="str">
        <f t="shared" si="26"/>
        <v/>
      </c>
      <c r="F136" s="301" t="str">
        <f t="shared" si="27"/>
        <v/>
      </c>
      <c r="G136" s="295">
        <v>1.35E-7</v>
      </c>
      <c r="H136" s="230" t="str">
        <f t="shared" si="28"/>
        <v/>
      </c>
      <c r="I136" s="230" t="str">
        <f t="shared" si="29"/>
        <v/>
      </c>
      <c r="J136" s="230">
        <f>VLOOKUP(CONCATENATE(Draw!I136,'2nd Run'!C136),'Enter Draw'!S:U,3,FALSE)</f>
        <v>0</v>
      </c>
      <c r="K136" s="198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98" t="str">
        <f>IFERROR(VLOOKUP('2nd Run'!H136,$AD$3:$AE$7,2,TRUE),"")</f>
        <v/>
      </c>
      <c r="X136" s="303" t="str">
        <f>IFERROR(IF(W136=$X$1,'2nd Run'!H136,""),"")</f>
        <v/>
      </c>
      <c r="Y136" s="303" t="str">
        <f>IFERROR(IF(W136=$Y$1,'2nd Run'!H136,""),"")</f>
        <v/>
      </c>
      <c r="Z136" s="303" t="str">
        <f>IFERROR(IF(W136=$Z$1,'2nd Run'!H136,""),"")</f>
        <v/>
      </c>
      <c r="AA136" s="303" t="str">
        <f>IFERROR(IF($W136=$AA$1,'2nd Run'!H136,""),"")</f>
        <v/>
      </c>
      <c r="AB136" s="303" t="str">
        <f>IFERROR(IF(W136=$AB$1,'2nd Run'!H136,""),"")</f>
        <v/>
      </c>
      <c r="AC136" s="198"/>
    </row>
    <row r="137" spans="1:29" ht="15.75" customHeight="1">
      <c r="A137" s="234" t="str">
        <f>IF(B137="","",Draw!G137)</f>
        <v/>
      </c>
      <c r="B137" s="235" t="str">
        <f>IFERROR(Draw!H137,"")</f>
        <v/>
      </c>
      <c r="C137" s="235" t="str">
        <f>IFERROR(Draw!J137,"")</f>
        <v/>
      </c>
      <c r="D137" s="194"/>
      <c r="E137" s="300" t="str">
        <f t="shared" si="26"/>
        <v/>
      </c>
      <c r="F137" s="301" t="str">
        <f t="shared" si="27"/>
        <v/>
      </c>
      <c r="G137" s="295">
        <v>1.36E-7</v>
      </c>
      <c r="H137" s="230" t="str">
        <f t="shared" si="28"/>
        <v/>
      </c>
      <c r="I137" s="230" t="str">
        <f t="shared" si="29"/>
        <v/>
      </c>
      <c r="J137" s="230">
        <f>VLOOKUP(CONCATENATE(Draw!I137,'2nd Run'!C137),'Enter Draw'!S:U,3,FALSE)</f>
        <v>0</v>
      </c>
      <c r="K137" s="198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98" t="str">
        <f>IFERROR(VLOOKUP('2nd Run'!H137,$AD$3:$AE$7,2,TRUE),"")</f>
        <v/>
      </c>
      <c r="X137" s="303" t="str">
        <f>IFERROR(IF(W137=$X$1,'2nd Run'!H137,""),"")</f>
        <v/>
      </c>
      <c r="Y137" s="303" t="str">
        <f>IFERROR(IF(W137=$Y$1,'2nd Run'!H137,""),"")</f>
        <v/>
      </c>
      <c r="Z137" s="303" t="str">
        <f>IFERROR(IF(W137=$Z$1,'2nd Run'!H137,""),"")</f>
        <v/>
      </c>
      <c r="AA137" s="303" t="str">
        <f>IFERROR(IF($W137=$AA$1,'2nd Run'!H137,""),"")</f>
        <v/>
      </c>
      <c r="AB137" s="303" t="str">
        <f>IFERROR(IF(W137=$AB$1,'2nd Run'!H137,""),"")</f>
        <v/>
      </c>
      <c r="AC137" s="198"/>
    </row>
    <row r="138" spans="1:29" ht="15.75" customHeight="1">
      <c r="A138" s="234" t="str">
        <f>IF(B138="","",Draw!G138)</f>
        <v/>
      </c>
      <c r="B138" s="235" t="str">
        <f>IFERROR(Draw!H138,"")</f>
        <v/>
      </c>
      <c r="C138" s="235" t="str">
        <f>IFERROR(Draw!J138,"")</f>
        <v/>
      </c>
      <c r="D138" s="195"/>
      <c r="E138" s="300" t="str">
        <f t="shared" si="26"/>
        <v/>
      </c>
      <c r="F138" s="301" t="str">
        <f t="shared" si="27"/>
        <v/>
      </c>
      <c r="G138" s="295">
        <v>1.37E-7</v>
      </c>
      <c r="H138" s="230" t="str">
        <f t="shared" si="28"/>
        <v/>
      </c>
      <c r="I138" s="230" t="str">
        <f t="shared" si="29"/>
        <v/>
      </c>
      <c r="J138" s="230">
        <f>VLOOKUP(CONCATENATE(Draw!I138,'2nd Run'!C138),'Enter Draw'!S:U,3,FALSE)</f>
        <v>0</v>
      </c>
      <c r="K138" s="198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98" t="str">
        <f>IFERROR(VLOOKUP('2nd Run'!H138,$AD$3:$AE$7,2,TRUE),"")</f>
        <v/>
      </c>
      <c r="X138" s="303" t="str">
        <f>IFERROR(IF(W138=$X$1,'2nd Run'!H138,""),"")</f>
        <v/>
      </c>
      <c r="Y138" s="303" t="str">
        <f>IFERROR(IF(W138=$Y$1,'2nd Run'!H138,""),"")</f>
        <v/>
      </c>
      <c r="Z138" s="303" t="str">
        <f>IFERROR(IF(W138=$Z$1,'2nd Run'!H138,""),"")</f>
        <v/>
      </c>
      <c r="AA138" s="303" t="str">
        <f>IFERROR(IF($W138=$AA$1,'2nd Run'!H138,""),"")</f>
        <v/>
      </c>
      <c r="AB138" s="303" t="str">
        <f>IFERROR(IF(W138=$AB$1,'2nd Run'!H138,""),"")</f>
        <v/>
      </c>
      <c r="AC138" s="198"/>
    </row>
    <row r="139" spans="1:29" ht="15.75" customHeight="1">
      <c r="A139" s="234" t="str">
        <f>IF(B139="","",Draw!G139)</f>
        <v/>
      </c>
      <c r="B139" s="235" t="str">
        <f>IFERROR(Draw!H139,"")</f>
        <v/>
      </c>
      <c r="C139" s="235" t="str">
        <f>IFERROR(Draw!J139,"")</f>
        <v/>
      </c>
      <c r="D139" s="434"/>
      <c r="E139" s="300" t="str">
        <f t="shared" si="26"/>
        <v/>
      </c>
      <c r="F139" s="301" t="str">
        <f t="shared" si="27"/>
        <v/>
      </c>
      <c r="G139" s="295">
        <v>1.3799999999999999E-7</v>
      </c>
      <c r="H139" s="230" t="str">
        <f t="shared" si="28"/>
        <v/>
      </c>
      <c r="I139" s="230" t="str">
        <f t="shared" si="29"/>
        <v/>
      </c>
      <c r="J139" s="230">
        <f>VLOOKUP(CONCATENATE(Draw!I139,'2nd Run'!C139),'Enter Draw'!S:U,3,FALSE)</f>
        <v>0</v>
      </c>
      <c r="K139" s="198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98" t="str">
        <f>IFERROR(VLOOKUP('2nd Run'!H139,$AD$3:$AE$7,2,TRUE),"")</f>
        <v/>
      </c>
      <c r="X139" s="303" t="str">
        <f>IFERROR(IF(W139=$X$1,'2nd Run'!H139,""),"")</f>
        <v/>
      </c>
      <c r="Y139" s="303" t="str">
        <f>IFERROR(IF(W139=$Y$1,'2nd Run'!H139,""),"")</f>
        <v/>
      </c>
      <c r="Z139" s="303" t="str">
        <f>IFERROR(IF(W139=$Z$1,'2nd Run'!H139,""),"")</f>
        <v/>
      </c>
      <c r="AA139" s="303" t="str">
        <f>IFERROR(IF($W139=$AA$1,'2nd Run'!H139,""),"")</f>
        <v/>
      </c>
      <c r="AB139" s="303" t="str">
        <f>IFERROR(IF(W139=$AB$1,'2nd Run'!H139,""),"")</f>
        <v/>
      </c>
      <c r="AC139" s="198"/>
    </row>
    <row r="140" spans="1:29" ht="15.75" customHeight="1">
      <c r="A140" s="234" t="str">
        <f>IF(B140="","",Draw!G140)</f>
        <v/>
      </c>
      <c r="B140" s="235" t="str">
        <f>IFERROR(Draw!H140,"")</f>
        <v/>
      </c>
      <c r="C140" s="235" t="str">
        <f>IFERROR(Draw!J140,"")</f>
        <v/>
      </c>
      <c r="D140" s="196"/>
      <c r="E140" s="300" t="str">
        <f t="shared" si="26"/>
        <v/>
      </c>
      <c r="F140" s="301" t="str">
        <f t="shared" si="27"/>
        <v/>
      </c>
      <c r="G140" s="295">
        <v>1.3899999999999999E-7</v>
      </c>
      <c r="H140" s="230" t="str">
        <f t="shared" si="28"/>
        <v/>
      </c>
      <c r="I140" s="230" t="str">
        <f t="shared" si="29"/>
        <v/>
      </c>
      <c r="J140" s="230">
        <f>VLOOKUP(CONCATENATE(Draw!I140,'2nd Run'!C140),'Enter Draw'!S:U,3,FALSE)</f>
        <v>0</v>
      </c>
      <c r="K140" s="198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98" t="str">
        <f>IFERROR(VLOOKUP('2nd Run'!H140,$AD$3:$AE$7,2,TRUE),"")</f>
        <v/>
      </c>
      <c r="X140" s="303" t="str">
        <f>IFERROR(IF(W140=$X$1,'2nd Run'!H140,""),"")</f>
        <v/>
      </c>
      <c r="Y140" s="303" t="str">
        <f>IFERROR(IF(W140=$Y$1,'2nd Run'!H140,""),"")</f>
        <v/>
      </c>
      <c r="Z140" s="303" t="str">
        <f>IFERROR(IF(W140=$Z$1,'2nd Run'!H140,""),"")</f>
        <v/>
      </c>
      <c r="AA140" s="303" t="str">
        <f>IFERROR(IF($W140=$AA$1,'2nd Run'!H140,""),"")</f>
        <v/>
      </c>
      <c r="AB140" s="303" t="str">
        <f>IFERROR(IF(W140=$AB$1,'2nd Run'!H140,""),"")</f>
        <v/>
      </c>
      <c r="AC140" s="198"/>
    </row>
    <row r="141" spans="1:29" ht="15.75" customHeight="1">
      <c r="A141" s="234" t="str">
        <f>IF(B141="","",Draw!G141)</f>
        <v/>
      </c>
      <c r="B141" s="235" t="str">
        <f>IFERROR(Draw!H141,"")</f>
        <v/>
      </c>
      <c r="C141" s="235" t="str">
        <f>IFERROR(Draw!J141,"")</f>
        <v/>
      </c>
      <c r="D141" s="194"/>
      <c r="E141" s="300" t="str">
        <f t="shared" si="26"/>
        <v/>
      </c>
      <c r="F141" s="301" t="str">
        <f t="shared" si="27"/>
        <v/>
      </c>
      <c r="G141" s="295">
        <v>1.4000000000000001E-7</v>
      </c>
      <c r="H141" s="230" t="str">
        <f t="shared" si="28"/>
        <v/>
      </c>
      <c r="I141" s="230" t="str">
        <f t="shared" si="29"/>
        <v/>
      </c>
      <c r="J141" s="230">
        <f>VLOOKUP(CONCATENATE(Draw!I141,'2nd Run'!C141),'Enter Draw'!S:U,3,FALSE)</f>
        <v>0</v>
      </c>
      <c r="K141" s="198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98" t="str">
        <f>IFERROR(VLOOKUP('2nd Run'!H141,$AD$3:$AE$7,2,TRUE),"")</f>
        <v/>
      </c>
      <c r="X141" s="303" t="str">
        <f>IFERROR(IF(W141=$X$1,'2nd Run'!H141,""),"")</f>
        <v/>
      </c>
      <c r="Y141" s="303" t="str">
        <f>IFERROR(IF(W141=$Y$1,'2nd Run'!H141,""),"")</f>
        <v/>
      </c>
      <c r="Z141" s="303" t="str">
        <f>IFERROR(IF(W141=$Z$1,'2nd Run'!H141,""),"")</f>
        <v/>
      </c>
      <c r="AA141" s="303" t="str">
        <f>IFERROR(IF($W141=$AA$1,'2nd Run'!H141,""),"")</f>
        <v/>
      </c>
      <c r="AB141" s="303" t="str">
        <f>IFERROR(IF(W141=$AB$1,'2nd Run'!H141,""),"")</f>
        <v/>
      </c>
      <c r="AC141" s="198"/>
    </row>
    <row r="142" spans="1:29" ht="15.75" customHeight="1">
      <c r="A142" s="234" t="str">
        <f>IF(B142="","",Draw!G142)</f>
        <v/>
      </c>
      <c r="B142" s="235" t="str">
        <f>IFERROR(Draw!H142,"")</f>
        <v/>
      </c>
      <c r="C142" s="235" t="str">
        <f>IFERROR(Draw!J142,"")</f>
        <v/>
      </c>
      <c r="D142" s="197"/>
      <c r="E142" s="300" t="str">
        <f t="shared" si="26"/>
        <v/>
      </c>
      <c r="F142" s="301" t="str">
        <f t="shared" si="27"/>
        <v/>
      </c>
      <c r="G142" s="295">
        <v>1.4100000000000001E-7</v>
      </c>
      <c r="H142" s="230" t="str">
        <f t="shared" si="28"/>
        <v/>
      </c>
      <c r="I142" s="230" t="str">
        <f t="shared" si="29"/>
        <v/>
      </c>
      <c r="J142" s="230">
        <f>VLOOKUP(CONCATENATE(Draw!I142,'2nd Run'!C142),'Enter Draw'!S:U,3,FALSE)</f>
        <v>0</v>
      </c>
      <c r="K142" s="198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98" t="str">
        <f>IFERROR(VLOOKUP('2nd Run'!H142,$AD$3:$AE$7,2,TRUE),"")</f>
        <v/>
      </c>
      <c r="X142" s="303" t="str">
        <f>IFERROR(IF(W142=$X$1,'2nd Run'!H142,""),"")</f>
        <v/>
      </c>
      <c r="Y142" s="303" t="str">
        <f>IFERROR(IF(W142=$Y$1,'2nd Run'!H142,""),"")</f>
        <v/>
      </c>
      <c r="Z142" s="303" t="str">
        <f>IFERROR(IF(W142=$Z$1,'2nd Run'!H142,""),"")</f>
        <v/>
      </c>
      <c r="AA142" s="303" t="str">
        <f>IFERROR(IF($W142=$AA$1,'2nd Run'!H142,""),"")</f>
        <v/>
      </c>
      <c r="AB142" s="303" t="str">
        <f>IFERROR(IF(W142=$AB$1,'2nd Run'!H142,""),"")</f>
        <v/>
      </c>
      <c r="AC142" s="198"/>
    </row>
    <row r="143" spans="1:29" ht="15.75" customHeight="1">
      <c r="A143" s="234" t="str">
        <f>IF(B143="","",Draw!G143)</f>
        <v/>
      </c>
      <c r="B143" s="235" t="str">
        <f>IFERROR(Draw!H143,"")</f>
        <v/>
      </c>
      <c r="C143" s="235" t="str">
        <f>IFERROR(Draw!J143,"")</f>
        <v/>
      </c>
      <c r="D143" s="194"/>
      <c r="E143" s="300" t="str">
        <f t="shared" si="26"/>
        <v/>
      </c>
      <c r="F143" s="301" t="str">
        <f t="shared" si="27"/>
        <v/>
      </c>
      <c r="G143" s="295">
        <v>1.42E-7</v>
      </c>
      <c r="H143" s="230" t="str">
        <f t="shared" si="28"/>
        <v/>
      </c>
      <c r="I143" s="230" t="str">
        <f t="shared" si="29"/>
        <v/>
      </c>
      <c r="J143" s="230">
        <f>VLOOKUP(CONCATENATE(Draw!I143,'2nd Run'!C143),'Enter Draw'!S:U,3,FALSE)</f>
        <v>0</v>
      </c>
      <c r="K143" s="198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98" t="str">
        <f>IFERROR(VLOOKUP('2nd Run'!H143,$AD$3:$AE$7,2,TRUE),"")</f>
        <v/>
      </c>
      <c r="X143" s="303" t="str">
        <f>IFERROR(IF(W143=$X$1,'2nd Run'!H143,""),"")</f>
        <v/>
      </c>
      <c r="Y143" s="303" t="str">
        <f>IFERROR(IF(W143=$Y$1,'2nd Run'!H143,""),"")</f>
        <v/>
      </c>
      <c r="Z143" s="303" t="str">
        <f>IFERROR(IF(W143=$Z$1,'2nd Run'!H143,""),"")</f>
        <v/>
      </c>
      <c r="AA143" s="303" t="str">
        <f>IFERROR(IF($W143=$AA$1,'2nd Run'!H143,""),"")</f>
        <v/>
      </c>
      <c r="AB143" s="303" t="str">
        <f>IFERROR(IF(W143=$AB$1,'2nd Run'!H143,""),"")</f>
        <v/>
      </c>
      <c r="AC143" s="198"/>
    </row>
    <row r="144" spans="1:29" ht="15.75" customHeight="1">
      <c r="A144" s="234" t="str">
        <f>IF(B144="","",Draw!G144)</f>
        <v/>
      </c>
      <c r="B144" s="235" t="str">
        <f>IFERROR(Draw!H144,"")</f>
        <v/>
      </c>
      <c r="C144" s="235" t="str">
        <f>IFERROR(Draw!J144,"")</f>
        <v/>
      </c>
      <c r="D144" s="195"/>
      <c r="E144" s="300" t="str">
        <f t="shared" si="26"/>
        <v/>
      </c>
      <c r="F144" s="301" t="str">
        <f t="shared" si="27"/>
        <v/>
      </c>
      <c r="G144" s="295">
        <v>1.43E-7</v>
      </c>
      <c r="H144" s="230" t="str">
        <f t="shared" si="28"/>
        <v/>
      </c>
      <c r="I144" s="230" t="str">
        <f t="shared" si="29"/>
        <v/>
      </c>
      <c r="J144" s="230">
        <f>VLOOKUP(CONCATENATE(Draw!I144,'2nd Run'!C144),'Enter Draw'!S:U,3,FALSE)</f>
        <v>0</v>
      </c>
      <c r="K144" s="198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98" t="str">
        <f>IFERROR(VLOOKUP('2nd Run'!H144,$AD$3:$AE$7,2,TRUE),"")</f>
        <v/>
      </c>
      <c r="X144" s="303" t="str">
        <f>IFERROR(IF(W144=$X$1,'2nd Run'!H144,""),"")</f>
        <v/>
      </c>
      <c r="Y144" s="303" t="str">
        <f>IFERROR(IF(W144=$Y$1,'2nd Run'!H144,""),"")</f>
        <v/>
      </c>
      <c r="Z144" s="303" t="str">
        <f>IFERROR(IF(W144=$Z$1,'2nd Run'!H144,""),"")</f>
        <v/>
      </c>
      <c r="AA144" s="303" t="str">
        <f>IFERROR(IF($W144=$AA$1,'2nd Run'!H144,""),"")</f>
        <v/>
      </c>
      <c r="AB144" s="303" t="str">
        <f>IFERROR(IF(W144=$AB$1,'2nd Run'!H144,""),"")</f>
        <v/>
      </c>
      <c r="AC144" s="198"/>
    </row>
    <row r="145" spans="1:29" ht="15.75" customHeight="1">
      <c r="A145" s="234" t="str">
        <f>IF(B145="","",Draw!G145)</f>
        <v/>
      </c>
      <c r="B145" s="235" t="str">
        <f>IFERROR(Draw!H145,"")</f>
        <v/>
      </c>
      <c r="C145" s="235" t="str">
        <f>IFERROR(Draw!J145,"")</f>
        <v/>
      </c>
      <c r="D145" s="434"/>
      <c r="E145" s="300" t="str">
        <f t="shared" si="26"/>
        <v/>
      </c>
      <c r="F145" s="301" t="str">
        <f t="shared" si="27"/>
        <v/>
      </c>
      <c r="G145" s="295">
        <v>1.4399999999999999E-7</v>
      </c>
      <c r="H145" s="230" t="str">
        <f t="shared" si="28"/>
        <v/>
      </c>
      <c r="I145" s="230" t="str">
        <f t="shared" si="29"/>
        <v/>
      </c>
      <c r="J145" s="230">
        <f>VLOOKUP(CONCATENATE(Draw!I145,'2nd Run'!C145),'Enter Draw'!S:U,3,FALSE)</f>
        <v>0</v>
      </c>
      <c r="K145" s="198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98" t="str">
        <f>IFERROR(VLOOKUP('2nd Run'!H145,$AD$3:$AE$7,2,TRUE),"")</f>
        <v/>
      </c>
      <c r="X145" s="303" t="str">
        <f>IFERROR(IF(W145=$X$1,'2nd Run'!H145,""),"")</f>
        <v/>
      </c>
      <c r="Y145" s="303" t="str">
        <f>IFERROR(IF(W145=$Y$1,'2nd Run'!H145,""),"")</f>
        <v/>
      </c>
      <c r="Z145" s="303" t="str">
        <f>IFERROR(IF(W145=$Z$1,'2nd Run'!H145,""),"")</f>
        <v/>
      </c>
      <c r="AA145" s="303" t="str">
        <f>IFERROR(IF($W145=$AA$1,'2nd Run'!H145,""),"")</f>
        <v/>
      </c>
      <c r="AB145" s="303" t="str">
        <f>IFERROR(IF(W145=$AB$1,'2nd Run'!H145,""),"")</f>
        <v/>
      </c>
      <c r="AC145" s="198"/>
    </row>
    <row r="146" spans="1:29" ht="15.75" customHeight="1">
      <c r="A146" s="234" t="str">
        <f>IF(B146="","",Draw!G146)</f>
        <v/>
      </c>
      <c r="B146" s="235" t="str">
        <f>IFERROR(Draw!H146,"")</f>
        <v/>
      </c>
      <c r="C146" s="235" t="str">
        <f>IFERROR(Draw!J146,"")</f>
        <v/>
      </c>
      <c r="D146" s="196"/>
      <c r="E146" s="300" t="str">
        <f t="shared" si="26"/>
        <v/>
      </c>
      <c r="F146" s="301" t="str">
        <f t="shared" si="27"/>
        <v/>
      </c>
      <c r="G146" s="295">
        <v>1.4499999999999999E-7</v>
      </c>
      <c r="H146" s="230" t="str">
        <f t="shared" si="28"/>
        <v/>
      </c>
      <c r="I146" s="230" t="str">
        <f t="shared" si="29"/>
        <v/>
      </c>
      <c r="J146" s="230">
        <f>VLOOKUP(CONCATENATE(Draw!I146,'2nd Run'!C146),'Enter Draw'!S:U,3,FALSE)</f>
        <v>0</v>
      </c>
      <c r="K146" s="198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98" t="str">
        <f>IFERROR(VLOOKUP('2nd Run'!H146,$AD$3:$AE$7,2,TRUE),"")</f>
        <v/>
      </c>
      <c r="X146" s="303" t="str">
        <f>IFERROR(IF(W146=$X$1,'2nd Run'!H146,""),"")</f>
        <v/>
      </c>
      <c r="Y146" s="303" t="str">
        <f>IFERROR(IF(W146=$Y$1,'2nd Run'!H146,""),"")</f>
        <v/>
      </c>
      <c r="Z146" s="303" t="str">
        <f>IFERROR(IF(W146=$Z$1,'2nd Run'!H146,""),"")</f>
        <v/>
      </c>
      <c r="AA146" s="303" t="str">
        <f>IFERROR(IF($W146=$AA$1,'2nd Run'!H146,""),"")</f>
        <v/>
      </c>
      <c r="AB146" s="303" t="str">
        <f>IFERROR(IF(W146=$AB$1,'2nd Run'!H146,""),"")</f>
        <v/>
      </c>
      <c r="AC146" s="198"/>
    </row>
    <row r="147" spans="1:29" ht="15.75" customHeight="1">
      <c r="A147" s="234" t="str">
        <f>IF(B147="","",Draw!G147)</f>
        <v/>
      </c>
      <c r="B147" s="235" t="str">
        <f>IFERROR(Draw!H147,"")</f>
        <v/>
      </c>
      <c r="C147" s="235" t="str">
        <f>IFERROR(Draw!J147,"")</f>
        <v/>
      </c>
      <c r="D147" s="194"/>
      <c r="E147" s="300" t="str">
        <f t="shared" si="26"/>
        <v/>
      </c>
      <c r="F147" s="301" t="str">
        <f t="shared" si="27"/>
        <v/>
      </c>
      <c r="G147" s="295">
        <v>1.4600000000000001E-7</v>
      </c>
      <c r="H147" s="230" t="str">
        <f t="shared" si="28"/>
        <v/>
      </c>
      <c r="I147" s="230" t="str">
        <f t="shared" si="29"/>
        <v/>
      </c>
      <c r="J147" s="230">
        <f>VLOOKUP(CONCATENATE(Draw!I147,'2nd Run'!C147),'Enter Draw'!S:U,3,FALSE)</f>
        <v>0</v>
      </c>
      <c r="K147" s="198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98" t="str">
        <f>IFERROR(VLOOKUP('2nd Run'!H147,$AD$3:$AE$7,2,TRUE),"")</f>
        <v/>
      </c>
      <c r="X147" s="303" t="str">
        <f>IFERROR(IF(W147=$X$1,'2nd Run'!H147,""),"")</f>
        <v/>
      </c>
      <c r="Y147" s="303" t="str">
        <f>IFERROR(IF(W147=$Y$1,'2nd Run'!H147,""),"")</f>
        <v/>
      </c>
      <c r="Z147" s="303" t="str">
        <f>IFERROR(IF(W147=$Z$1,'2nd Run'!H147,""),"")</f>
        <v/>
      </c>
      <c r="AA147" s="303" t="str">
        <f>IFERROR(IF($W147=$AA$1,'2nd Run'!H147,""),"")</f>
        <v/>
      </c>
      <c r="AB147" s="303" t="str">
        <f>IFERROR(IF(W147=$AB$1,'2nd Run'!H147,""),"")</f>
        <v/>
      </c>
      <c r="AC147" s="198"/>
    </row>
    <row r="148" spans="1:29" ht="15.75" customHeight="1">
      <c r="A148" s="234" t="str">
        <f>IF(B148="","",Draw!G148)</f>
        <v/>
      </c>
      <c r="B148" s="235" t="str">
        <f>IFERROR(Draw!H148,"")</f>
        <v/>
      </c>
      <c r="C148" s="235" t="str">
        <f>IFERROR(Draw!J148,"")</f>
        <v/>
      </c>
      <c r="D148" s="197"/>
      <c r="E148" s="300" t="str">
        <f t="shared" si="26"/>
        <v/>
      </c>
      <c r="F148" s="301" t="str">
        <f t="shared" si="27"/>
        <v/>
      </c>
      <c r="G148" s="295">
        <v>1.4700000000000001E-7</v>
      </c>
      <c r="H148" s="230" t="str">
        <f t="shared" si="28"/>
        <v/>
      </c>
      <c r="I148" s="230" t="str">
        <f t="shared" si="29"/>
        <v/>
      </c>
      <c r="J148" s="230">
        <f>VLOOKUP(CONCATENATE(Draw!I148,'2nd Run'!C148),'Enter Draw'!S:U,3,FALSE)</f>
        <v>0</v>
      </c>
      <c r="K148" s="198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98" t="str">
        <f>IFERROR(VLOOKUP('2nd Run'!H148,$AD$3:$AE$7,2,TRUE),"")</f>
        <v/>
      </c>
      <c r="X148" s="303" t="str">
        <f>IFERROR(IF(W148=$X$1,'2nd Run'!H148,""),"")</f>
        <v/>
      </c>
      <c r="Y148" s="303" t="str">
        <f>IFERROR(IF(W148=$Y$1,'2nd Run'!H148,""),"")</f>
        <v/>
      </c>
      <c r="Z148" s="303" t="str">
        <f>IFERROR(IF(W148=$Z$1,'2nd Run'!H148,""),"")</f>
        <v/>
      </c>
      <c r="AA148" s="303" t="str">
        <f>IFERROR(IF($W148=$AA$1,'2nd Run'!H148,""),"")</f>
        <v/>
      </c>
      <c r="AB148" s="303" t="str">
        <f>IFERROR(IF(W148=$AB$1,'2nd Run'!H148,""),"")</f>
        <v/>
      </c>
      <c r="AC148" s="198"/>
    </row>
    <row r="149" spans="1:29" ht="15.75" customHeight="1">
      <c r="A149" s="234" t="str">
        <f>IF(B149="","",Draw!G149)</f>
        <v/>
      </c>
      <c r="B149" s="235" t="str">
        <f>IFERROR(Draw!H149,"")</f>
        <v/>
      </c>
      <c r="C149" s="235" t="str">
        <f>IFERROR(Draw!J149,"")</f>
        <v/>
      </c>
      <c r="D149" s="194"/>
      <c r="E149" s="300" t="str">
        <f t="shared" si="26"/>
        <v/>
      </c>
      <c r="F149" s="301" t="str">
        <f t="shared" si="27"/>
        <v/>
      </c>
      <c r="G149" s="295">
        <v>1.48E-7</v>
      </c>
      <c r="H149" s="230" t="str">
        <f t="shared" si="28"/>
        <v/>
      </c>
      <c r="I149" s="230" t="str">
        <f t="shared" si="29"/>
        <v/>
      </c>
      <c r="J149" s="230">
        <f>VLOOKUP(CONCATENATE(Draw!I149,'2nd Run'!C149),'Enter Draw'!S:U,3,FALSE)</f>
        <v>0</v>
      </c>
      <c r="K149" s="198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98" t="str">
        <f>IFERROR(VLOOKUP('2nd Run'!H149,$AD$3:$AE$7,2,TRUE),"")</f>
        <v/>
      </c>
      <c r="X149" s="303" t="str">
        <f>IFERROR(IF(W149=$X$1,'2nd Run'!H149,""),"")</f>
        <v/>
      </c>
      <c r="Y149" s="303" t="str">
        <f>IFERROR(IF(W149=$Y$1,'2nd Run'!H149,""),"")</f>
        <v/>
      </c>
      <c r="Z149" s="303" t="str">
        <f>IFERROR(IF(W149=$Z$1,'2nd Run'!H149,""),"")</f>
        <v/>
      </c>
      <c r="AA149" s="303" t="str">
        <f>IFERROR(IF($W149=$AA$1,'2nd Run'!H149,""),"")</f>
        <v/>
      </c>
      <c r="AB149" s="303" t="str">
        <f>IFERROR(IF(W149=$AB$1,'2nd Run'!H149,""),"")</f>
        <v/>
      </c>
      <c r="AC149" s="198"/>
    </row>
    <row r="150" spans="1:29" ht="15.75" customHeight="1">
      <c r="A150" s="234" t="str">
        <f>IF(B150="","",Draw!G150)</f>
        <v/>
      </c>
      <c r="B150" s="235" t="str">
        <f>IFERROR(Draw!H150,"")</f>
        <v/>
      </c>
      <c r="C150" s="235" t="str">
        <f>IFERROR(Draw!J150,"")</f>
        <v/>
      </c>
      <c r="D150" s="195"/>
      <c r="E150" s="300" t="str">
        <f t="shared" si="26"/>
        <v/>
      </c>
      <c r="F150" s="301" t="str">
        <f t="shared" si="27"/>
        <v/>
      </c>
      <c r="G150" s="295">
        <v>1.49E-7</v>
      </c>
      <c r="H150" s="230" t="str">
        <f t="shared" si="28"/>
        <v/>
      </c>
      <c r="I150" s="230" t="str">
        <f t="shared" si="29"/>
        <v/>
      </c>
      <c r="J150" s="230">
        <f>VLOOKUP(CONCATENATE(Draw!I150,'2nd Run'!C150),'Enter Draw'!S:U,3,FALSE)</f>
        <v>0</v>
      </c>
      <c r="K150" s="198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98" t="str">
        <f>IFERROR(VLOOKUP('2nd Run'!H150,$AD$3:$AE$7,2,TRUE),"")</f>
        <v/>
      </c>
      <c r="X150" s="303" t="str">
        <f>IFERROR(IF(W150=$X$1,'2nd Run'!H150,""),"")</f>
        <v/>
      </c>
      <c r="Y150" s="303" t="str">
        <f>IFERROR(IF(W150=$Y$1,'2nd Run'!H150,""),"")</f>
        <v/>
      </c>
      <c r="Z150" s="303" t="str">
        <f>IFERROR(IF(W150=$Z$1,'2nd Run'!H150,""),"")</f>
        <v/>
      </c>
      <c r="AA150" s="303" t="str">
        <f>IFERROR(IF($W150=$AA$1,'2nd Run'!H150,""),"")</f>
        <v/>
      </c>
      <c r="AB150" s="303" t="str">
        <f>IFERROR(IF(W150=$AB$1,'2nd Run'!H150,""),"")</f>
        <v/>
      </c>
      <c r="AC150" s="198"/>
    </row>
    <row r="151" spans="1:29" ht="15.75" customHeight="1">
      <c r="A151" s="234" t="str">
        <f>IF(B151="","",Draw!G151)</f>
        <v/>
      </c>
      <c r="B151" s="235" t="str">
        <f>IFERROR(Draw!H151,"")</f>
        <v/>
      </c>
      <c r="C151" s="235" t="str">
        <f>IFERROR(Draw!J151,"")</f>
        <v/>
      </c>
      <c r="D151" s="434"/>
      <c r="E151" s="300" t="str">
        <f t="shared" si="26"/>
        <v/>
      </c>
      <c r="F151" s="301" t="str">
        <f t="shared" si="27"/>
        <v/>
      </c>
      <c r="G151" s="295">
        <v>1.4999999999999999E-7</v>
      </c>
      <c r="H151" s="230" t="str">
        <f t="shared" si="28"/>
        <v/>
      </c>
      <c r="I151" s="230" t="str">
        <f t="shared" si="29"/>
        <v/>
      </c>
      <c r="J151" s="230">
        <f>VLOOKUP(CONCATENATE(Draw!I151,'2nd Run'!C151),'Enter Draw'!S:U,3,FALSE)</f>
        <v>0</v>
      </c>
      <c r="K151" s="198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98" t="str">
        <f>IFERROR(VLOOKUP('2nd Run'!H151,$AD$3:$AE$7,2,TRUE),"")</f>
        <v/>
      </c>
      <c r="X151" s="303" t="str">
        <f>IFERROR(IF(W151=$X$1,'2nd Run'!H151,""),"")</f>
        <v/>
      </c>
      <c r="Y151" s="303" t="str">
        <f>IFERROR(IF(W151=$Y$1,'2nd Run'!H151,""),"")</f>
        <v/>
      </c>
      <c r="Z151" s="303" t="str">
        <f>IFERROR(IF(W151=$Z$1,'2nd Run'!H151,""),"")</f>
        <v/>
      </c>
      <c r="AA151" s="303" t="str">
        <f>IFERROR(IF($W151=$AA$1,'2nd Run'!H151,""),"")</f>
        <v/>
      </c>
      <c r="AB151" s="303" t="str">
        <f>IFERROR(IF(W151=$AB$1,'2nd Run'!H151,""),"")</f>
        <v/>
      </c>
      <c r="AC151" s="221"/>
    </row>
    <row r="152" spans="1:29" ht="15.75" customHeight="1">
      <c r="A152" s="234" t="str">
        <f>IF(B152="","",Draw!G152)</f>
        <v/>
      </c>
      <c r="B152" s="235" t="str">
        <f>IFERROR(Draw!H152,"")</f>
        <v/>
      </c>
      <c r="C152" s="235" t="str">
        <f>IFERROR(Draw!J152,"")</f>
        <v/>
      </c>
      <c r="D152" s="196"/>
      <c r="E152" s="300" t="str">
        <f t="shared" si="26"/>
        <v/>
      </c>
      <c r="F152" s="301" t="str">
        <f t="shared" si="27"/>
        <v/>
      </c>
      <c r="G152" s="295">
        <v>1.5099999999999999E-7</v>
      </c>
      <c r="H152" s="230" t="str">
        <f t="shared" si="28"/>
        <v/>
      </c>
      <c r="I152" s="230" t="str">
        <f t="shared" si="29"/>
        <v/>
      </c>
      <c r="J152" s="230">
        <f>VLOOKUP(CONCATENATE(Draw!I152,'2nd Run'!C152),'Enter Draw'!S:U,3,FALSE)</f>
        <v>0</v>
      </c>
      <c r="K152" s="198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98" t="str">
        <f>IFERROR(VLOOKUP('2nd Run'!H152,$AD$3:$AE$7,2,TRUE),"")</f>
        <v/>
      </c>
      <c r="X152" s="303" t="str">
        <f>IFERROR(IF(W152=$X$1,'2nd Run'!H152,""),"")</f>
        <v/>
      </c>
      <c r="Y152" s="303" t="str">
        <f>IFERROR(IF(W152=$Y$1,'2nd Run'!H152,""),"")</f>
        <v/>
      </c>
      <c r="Z152" s="303" t="str">
        <f>IFERROR(IF(W152=$Z$1,'2nd Run'!H152,""),"")</f>
        <v/>
      </c>
      <c r="AA152" s="303" t="str">
        <f>IFERROR(IF($W152=$AA$1,'2nd Run'!H152,""),"")</f>
        <v/>
      </c>
      <c r="AB152" s="303" t="str">
        <f>IFERROR(IF(W152=$AB$1,'2nd Run'!H152,""),"")</f>
        <v/>
      </c>
      <c r="AC152" s="221"/>
    </row>
    <row r="153" spans="1:29" ht="15.75" customHeight="1">
      <c r="A153" s="234" t="str">
        <f>IF(B153="","",Draw!G153)</f>
        <v/>
      </c>
      <c r="B153" s="235" t="str">
        <f>IFERROR(Draw!H153,"")</f>
        <v/>
      </c>
      <c r="C153" s="235" t="str">
        <f>IFERROR(Draw!J153,"")</f>
        <v/>
      </c>
      <c r="D153" s="194"/>
      <c r="E153" s="300" t="str">
        <f t="shared" si="26"/>
        <v/>
      </c>
      <c r="F153" s="301" t="str">
        <f t="shared" si="27"/>
        <v/>
      </c>
      <c r="G153" s="295">
        <v>1.5200000000000001E-7</v>
      </c>
      <c r="H153" s="230" t="str">
        <f t="shared" si="28"/>
        <v/>
      </c>
      <c r="I153" s="230" t="str">
        <f t="shared" si="29"/>
        <v/>
      </c>
      <c r="J153" s="230">
        <f>VLOOKUP(CONCATENATE(Draw!I153,'2nd Run'!C153),'Enter Draw'!S:U,3,FALSE)</f>
        <v>0</v>
      </c>
      <c r="K153" s="198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98" t="str">
        <f>IFERROR(VLOOKUP('2nd Run'!H153,$AD$3:$AE$7,2,TRUE),"")</f>
        <v/>
      </c>
      <c r="X153" s="303" t="str">
        <f>IFERROR(IF(W153=$X$1,'2nd Run'!H153,""),"")</f>
        <v/>
      </c>
      <c r="Y153" s="303" t="str">
        <f>IFERROR(IF(W153=$Y$1,'2nd Run'!H153,""),"")</f>
        <v/>
      </c>
      <c r="Z153" s="303" t="str">
        <f>IFERROR(IF(W153=$Z$1,'2nd Run'!H153,""),"")</f>
        <v/>
      </c>
      <c r="AA153" s="303" t="str">
        <f>IFERROR(IF($W153=$AA$1,'2nd Run'!H153,""),"")</f>
        <v/>
      </c>
      <c r="AB153" s="303" t="str">
        <f>IFERROR(IF(W153=$AB$1,'2nd Run'!H153,""),"")</f>
        <v/>
      </c>
      <c r="AC153" s="221"/>
    </row>
    <row r="154" spans="1:29" ht="15.75" customHeight="1">
      <c r="A154" s="234" t="str">
        <f>IF(B154="","",Draw!G154)</f>
        <v/>
      </c>
      <c r="B154" s="235" t="str">
        <f>IFERROR(Draw!H154,"")</f>
        <v/>
      </c>
      <c r="C154" s="235" t="str">
        <f>IFERROR(Draw!J154,"")</f>
        <v/>
      </c>
      <c r="D154" s="197"/>
      <c r="E154" s="300" t="str">
        <f t="shared" si="26"/>
        <v/>
      </c>
      <c r="F154" s="301" t="str">
        <f t="shared" si="27"/>
        <v/>
      </c>
      <c r="G154" s="295">
        <v>1.5300000000000001E-7</v>
      </c>
      <c r="H154" s="230" t="str">
        <f t="shared" si="28"/>
        <v/>
      </c>
      <c r="I154" s="230" t="str">
        <f t="shared" si="29"/>
        <v/>
      </c>
      <c r="J154" s="230">
        <f>VLOOKUP(CONCATENATE(Draw!I154,'2nd Run'!C154),'Enter Draw'!S:U,3,FALSE)</f>
        <v>0</v>
      </c>
      <c r="K154" s="198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98" t="str">
        <f>IFERROR(VLOOKUP('2nd Run'!H154,$AD$3:$AE$7,2,TRUE),"")</f>
        <v/>
      </c>
      <c r="X154" s="303" t="str">
        <f>IFERROR(IF(W154=$X$1,'2nd Run'!H154,""),"")</f>
        <v/>
      </c>
      <c r="Y154" s="303" t="str">
        <f>IFERROR(IF(W154=$Y$1,'2nd Run'!H154,""),"")</f>
        <v/>
      </c>
      <c r="Z154" s="303" t="str">
        <f>IFERROR(IF(W154=$Z$1,'2nd Run'!H154,""),"")</f>
        <v/>
      </c>
      <c r="AA154" s="303" t="str">
        <f>IFERROR(IF($W154=$AA$1,'2nd Run'!H154,""),"")</f>
        <v/>
      </c>
      <c r="AB154" s="303" t="str">
        <f>IFERROR(IF(W154=$AB$1,'2nd Run'!H154,""),"")</f>
        <v/>
      </c>
      <c r="AC154" s="221"/>
    </row>
    <row r="155" spans="1:29" ht="15.75" customHeight="1">
      <c r="A155" s="234" t="str">
        <f>IF(B155="","",Draw!G155)</f>
        <v/>
      </c>
      <c r="B155" s="235" t="str">
        <f>IFERROR(Draw!H155,"")</f>
        <v/>
      </c>
      <c r="C155" s="235" t="str">
        <f>IFERROR(Draw!J155,"")</f>
        <v/>
      </c>
      <c r="D155" s="194"/>
      <c r="E155" s="300" t="str">
        <f t="shared" si="26"/>
        <v/>
      </c>
      <c r="F155" s="301" t="str">
        <f t="shared" si="27"/>
        <v/>
      </c>
      <c r="G155" s="295">
        <v>1.54E-7</v>
      </c>
      <c r="H155" s="230" t="str">
        <f t="shared" si="28"/>
        <v/>
      </c>
      <c r="I155" s="230" t="str">
        <f t="shared" si="29"/>
        <v/>
      </c>
      <c r="J155" s="230">
        <f>VLOOKUP(CONCATENATE(Draw!I155,'2nd Run'!C155),'Enter Draw'!S:U,3,FALSE)</f>
        <v>0</v>
      </c>
      <c r="K155" s="198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98" t="str">
        <f>IFERROR(VLOOKUP('2nd Run'!H155,$AD$3:$AE$7,2,TRUE),"")</f>
        <v/>
      </c>
      <c r="X155" s="303" t="str">
        <f>IFERROR(IF(W155=$X$1,'2nd Run'!H155,""),"")</f>
        <v/>
      </c>
      <c r="Y155" s="303" t="str">
        <f>IFERROR(IF(W155=$Y$1,'2nd Run'!H155,""),"")</f>
        <v/>
      </c>
      <c r="Z155" s="303" t="str">
        <f>IFERROR(IF(W155=$Z$1,'2nd Run'!H155,""),"")</f>
        <v/>
      </c>
      <c r="AA155" s="303" t="str">
        <f>IFERROR(IF($W155=$AA$1,'2nd Run'!H155,""),"")</f>
        <v/>
      </c>
      <c r="AB155" s="303" t="str">
        <f>IFERROR(IF(W155=$AB$1,'2nd Run'!H155,""),"")</f>
        <v/>
      </c>
      <c r="AC155" s="221"/>
    </row>
    <row r="156" spans="1:29" ht="15.75" customHeight="1">
      <c r="A156" s="234" t="str">
        <f>IF(B156="","",Draw!G156)</f>
        <v/>
      </c>
      <c r="B156" s="235" t="str">
        <f>IFERROR(Draw!H156,"")</f>
        <v/>
      </c>
      <c r="C156" s="235" t="str">
        <f>IFERROR(Draw!J156,"")</f>
        <v/>
      </c>
      <c r="D156" s="195"/>
      <c r="E156" s="300" t="str">
        <f t="shared" si="26"/>
        <v/>
      </c>
      <c r="F156" s="301" t="str">
        <f t="shared" si="27"/>
        <v/>
      </c>
      <c r="G156" s="295">
        <v>1.55E-7</v>
      </c>
      <c r="H156" s="230" t="str">
        <f t="shared" si="28"/>
        <v/>
      </c>
      <c r="I156" s="230" t="str">
        <f t="shared" si="29"/>
        <v/>
      </c>
      <c r="J156" s="230">
        <f>VLOOKUP(CONCATENATE(Draw!I156,'2nd Run'!C156),'Enter Draw'!S:U,3,FALSE)</f>
        <v>0</v>
      </c>
      <c r="K156" s="198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98" t="str">
        <f>IFERROR(VLOOKUP('2nd Run'!H156,$AD$3:$AE$7,2,TRUE),"")</f>
        <v/>
      </c>
      <c r="X156" s="303" t="str">
        <f>IFERROR(IF(W156=$X$1,'2nd Run'!H156,""),"")</f>
        <v/>
      </c>
      <c r="Y156" s="303" t="str">
        <f>IFERROR(IF(W156=$Y$1,'2nd Run'!H156,""),"")</f>
        <v/>
      </c>
      <c r="Z156" s="303" t="str">
        <f>IFERROR(IF(W156=$Z$1,'2nd Run'!H156,""),"")</f>
        <v/>
      </c>
      <c r="AA156" s="303" t="str">
        <f>IFERROR(IF($W156=$AA$1,'2nd Run'!H156,""),"")</f>
        <v/>
      </c>
      <c r="AB156" s="303" t="str">
        <f>IFERROR(IF(W156=$AB$1,'2nd Run'!H156,""),"")</f>
        <v/>
      </c>
      <c r="AC156" s="221"/>
    </row>
    <row r="157" spans="1:29" ht="15.75" customHeight="1">
      <c r="A157" s="234" t="str">
        <f>IF(B157="","",Draw!G157)</f>
        <v/>
      </c>
      <c r="B157" s="235" t="str">
        <f>IFERROR(Draw!H157,"")</f>
        <v/>
      </c>
      <c r="C157" s="235" t="str">
        <f>IFERROR(Draw!J157,"")</f>
        <v/>
      </c>
      <c r="D157" s="434"/>
      <c r="E157" s="300" t="str">
        <f t="shared" si="26"/>
        <v/>
      </c>
      <c r="F157" s="301" t="str">
        <f t="shared" si="27"/>
        <v/>
      </c>
      <c r="G157" s="295">
        <v>1.5599999999999999E-7</v>
      </c>
      <c r="H157" s="230" t="str">
        <f t="shared" si="28"/>
        <v/>
      </c>
      <c r="I157" s="230" t="str">
        <f t="shared" si="29"/>
        <v/>
      </c>
      <c r="J157" s="230">
        <f>VLOOKUP(CONCATENATE(Draw!I157,'2nd Run'!C157),'Enter Draw'!S:U,3,FALSE)</f>
        <v>0</v>
      </c>
      <c r="K157" s="198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98" t="str">
        <f>IFERROR(VLOOKUP('2nd Run'!H157,$AD$3:$AE$7,2,TRUE),"")</f>
        <v/>
      </c>
      <c r="X157" s="303" t="str">
        <f>IFERROR(IF(W157=$X$1,'2nd Run'!H157,""),"")</f>
        <v/>
      </c>
      <c r="Y157" s="303" t="str">
        <f>IFERROR(IF(W157=$Y$1,'2nd Run'!H157,""),"")</f>
        <v/>
      </c>
      <c r="Z157" s="303" t="str">
        <f>IFERROR(IF(W157=$Z$1,'2nd Run'!H157,""),"")</f>
        <v/>
      </c>
      <c r="AA157" s="303" t="str">
        <f>IFERROR(IF($W157=$AA$1,'2nd Run'!H157,""),"")</f>
        <v/>
      </c>
      <c r="AB157" s="303" t="str">
        <f>IFERROR(IF(W157=$AB$1,'2nd Run'!H157,""),"")</f>
        <v/>
      </c>
      <c r="AC157" s="221"/>
    </row>
    <row r="158" spans="1:29" ht="15.75" customHeight="1">
      <c r="A158" s="234" t="str">
        <f>IF(B158="","",Draw!G158)</f>
        <v/>
      </c>
      <c r="B158" s="235" t="str">
        <f>IFERROR(Draw!H158,"")</f>
        <v/>
      </c>
      <c r="C158" s="235" t="str">
        <f>IFERROR(Draw!J158,"")</f>
        <v/>
      </c>
      <c r="D158" s="196"/>
      <c r="E158" s="300" t="str">
        <f t="shared" si="26"/>
        <v/>
      </c>
      <c r="F158" s="301" t="str">
        <f t="shared" si="27"/>
        <v/>
      </c>
      <c r="G158" s="295">
        <v>1.5699999999999999E-7</v>
      </c>
      <c r="H158" s="230" t="str">
        <f t="shared" si="28"/>
        <v/>
      </c>
      <c r="I158" s="230" t="str">
        <f t="shared" si="29"/>
        <v/>
      </c>
      <c r="J158" s="230">
        <f>VLOOKUP(CONCATENATE(Draw!I158,'2nd Run'!C158),'Enter Draw'!S:U,3,FALSE)</f>
        <v>0</v>
      </c>
      <c r="K158" s="198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98" t="str">
        <f>IFERROR(VLOOKUP('2nd Run'!H158,$AD$3:$AE$7,2,TRUE),"")</f>
        <v/>
      </c>
      <c r="X158" s="303" t="str">
        <f>IFERROR(IF(W158=$X$1,'2nd Run'!H158,""),"")</f>
        <v/>
      </c>
      <c r="Y158" s="303" t="str">
        <f>IFERROR(IF(W158=$Y$1,'2nd Run'!H158,""),"")</f>
        <v/>
      </c>
      <c r="Z158" s="303" t="str">
        <f>IFERROR(IF(W158=$Z$1,'2nd Run'!H158,""),"")</f>
        <v/>
      </c>
      <c r="AA158" s="303" t="str">
        <f>IFERROR(IF($W158=$AA$1,'2nd Run'!H158,""),"")</f>
        <v/>
      </c>
      <c r="AB158" s="303" t="str">
        <f>IFERROR(IF(W158=$AB$1,'2nd Run'!H158,""),"")</f>
        <v/>
      </c>
      <c r="AC158" s="221"/>
    </row>
    <row r="159" spans="1:29" ht="15.75" customHeight="1">
      <c r="A159" s="234" t="str">
        <f>IF(B159="","",Draw!G159)</f>
        <v/>
      </c>
      <c r="B159" s="235" t="str">
        <f>IFERROR(Draw!H159,"")</f>
        <v/>
      </c>
      <c r="C159" s="235" t="str">
        <f>IFERROR(Draw!J159,"")</f>
        <v/>
      </c>
      <c r="D159" s="194"/>
      <c r="E159" s="300" t="str">
        <f t="shared" si="26"/>
        <v/>
      </c>
      <c r="F159" s="301" t="str">
        <f t="shared" si="27"/>
        <v/>
      </c>
      <c r="G159" s="295">
        <v>1.5800000000000001E-7</v>
      </c>
      <c r="H159" s="230" t="str">
        <f t="shared" si="28"/>
        <v/>
      </c>
      <c r="I159" s="230" t="str">
        <f t="shared" si="29"/>
        <v/>
      </c>
      <c r="J159" s="230">
        <f>VLOOKUP(CONCATENATE(Draw!I159,'2nd Run'!C159),'Enter Draw'!S:U,3,FALSE)</f>
        <v>0</v>
      </c>
      <c r="K159" s="198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98" t="str">
        <f>IFERROR(VLOOKUP('2nd Run'!H159,$AD$3:$AE$7,2,TRUE),"")</f>
        <v/>
      </c>
      <c r="X159" s="303" t="str">
        <f>IFERROR(IF(W159=$X$1,'2nd Run'!H159,""),"")</f>
        <v/>
      </c>
      <c r="Y159" s="303" t="str">
        <f>IFERROR(IF(W159=$Y$1,'2nd Run'!H159,""),"")</f>
        <v/>
      </c>
      <c r="Z159" s="303" t="str">
        <f>IFERROR(IF(W159=$Z$1,'2nd Run'!H159,""),"")</f>
        <v/>
      </c>
      <c r="AA159" s="303" t="str">
        <f>IFERROR(IF($W159=$AA$1,'2nd Run'!H159,""),"")</f>
        <v/>
      </c>
      <c r="AB159" s="303" t="str">
        <f>IFERROR(IF(W159=$AB$1,'2nd Run'!H159,""),"")</f>
        <v/>
      </c>
      <c r="AC159" s="221"/>
    </row>
    <row r="160" spans="1:29" ht="15.75" customHeight="1">
      <c r="A160" s="234" t="str">
        <f>IF(B160="","",Draw!G160)</f>
        <v/>
      </c>
      <c r="B160" s="235" t="str">
        <f>IFERROR(Draw!H160,"")</f>
        <v/>
      </c>
      <c r="C160" s="235" t="str">
        <f>IFERROR(Draw!J160,"")</f>
        <v/>
      </c>
      <c r="D160" s="197"/>
      <c r="E160" s="300" t="str">
        <f t="shared" si="26"/>
        <v/>
      </c>
      <c r="F160" s="301" t="str">
        <f t="shared" si="27"/>
        <v/>
      </c>
      <c r="G160" s="295">
        <v>1.5900000000000001E-7</v>
      </c>
      <c r="H160" s="230" t="str">
        <f t="shared" si="28"/>
        <v/>
      </c>
      <c r="I160" s="230" t="str">
        <f t="shared" si="29"/>
        <v/>
      </c>
      <c r="J160" s="230">
        <f>VLOOKUP(CONCATENATE(Draw!I160,'2nd Run'!C160),'Enter Draw'!S:U,3,FALSE)</f>
        <v>0</v>
      </c>
      <c r="K160" s="198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98" t="str">
        <f>IFERROR(VLOOKUP('2nd Run'!H160,$AD$3:$AE$7,2,TRUE),"")</f>
        <v/>
      </c>
      <c r="X160" s="303" t="str">
        <f>IFERROR(IF(W160=$X$1,'2nd Run'!H160,""),"")</f>
        <v/>
      </c>
      <c r="Y160" s="303" t="str">
        <f>IFERROR(IF(W160=$Y$1,'2nd Run'!H160,""),"")</f>
        <v/>
      </c>
      <c r="Z160" s="303" t="str">
        <f>IFERROR(IF(W160=$Z$1,'2nd Run'!H160,""),"")</f>
        <v/>
      </c>
      <c r="AA160" s="303" t="str">
        <f>IFERROR(IF($W160=$AA$1,'2nd Run'!H160,""),"")</f>
        <v/>
      </c>
      <c r="AB160" s="303" t="str">
        <f>IFERROR(IF(W160=$AB$1,'2nd Run'!H160,""),"")</f>
        <v/>
      </c>
      <c r="AC160" s="221"/>
    </row>
    <row r="161" spans="1:29" ht="15.75" customHeight="1">
      <c r="A161" s="234" t="str">
        <f>IF(B161="","",Draw!G161)</f>
        <v/>
      </c>
      <c r="B161" s="235" t="str">
        <f>IFERROR(Draw!H161,"")</f>
        <v/>
      </c>
      <c r="C161" s="235" t="str">
        <f>IFERROR(Draw!J161,"")</f>
        <v/>
      </c>
      <c r="D161" s="194"/>
      <c r="E161" s="300" t="str">
        <f t="shared" si="26"/>
        <v/>
      </c>
      <c r="F161" s="301" t="str">
        <f t="shared" si="27"/>
        <v/>
      </c>
      <c r="G161" s="295">
        <v>1.6E-7</v>
      </c>
      <c r="H161" s="230" t="str">
        <f t="shared" si="28"/>
        <v/>
      </c>
      <c r="I161" s="230" t="str">
        <f t="shared" si="29"/>
        <v/>
      </c>
      <c r="J161" s="230">
        <f>VLOOKUP(CONCATENATE(Draw!I161,'2nd Run'!C161),'Enter Draw'!S:U,3,FALSE)</f>
        <v>0</v>
      </c>
      <c r="K161" s="198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98" t="str">
        <f>IFERROR(VLOOKUP('2nd Run'!H161,$AD$3:$AE$7,2,TRUE),"")</f>
        <v/>
      </c>
      <c r="X161" s="303" t="str">
        <f>IFERROR(IF(W161=$X$1,'2nd Run'!H161,""),"")</f>
        <v/>
      </c>
      <c r="Y161" s="303" t="str">
        <f>IFERROR(IF(W161=$Y$1,'2nd Run'!H161,""),"")</f>
        <v/>
      </c>
      <c r="Z161" s="303" t="str">
        <f>IFERROR(IF(W161=$Z$1,'2nd Run'!H161,""),"")</f>
        <v/>
      </c>
      <c r="AA161" s="303" t="str">
        <f>IFERROR(IF($W161=$AA$1,'2nd Run'!H161,""),"")</f>
        <v/>
      </c>
      <c r="AB161" s="303" t="str">
        <f>IFERROR(IF(W161=$AB$1,'2nd Run'!H161,""),"")</f>
        <v/>
      </c>
      <c r="AC161" s="221"/>
    </row>
    <row r="162" spans="1:29" ht="15.75" customHeight="1">
      <c r="A162" s="234" t="str">
        <f>IF(B162="","",Draw!G162)</f>
        <v/>
      </c>
      <c r="B162" s="235" t="str">
        <f>IFERROR(Draw!H162,"")</f>
        <v/>
      </c>
      <c r="C162" s="235" t="str">
        <f>IFERROR(Draw!J162,"")</f>
        <v/>
      </c>
      <c r="D162" s="195"/>
      <c r="E162" s="300" t="str">
        <f t="shared" si="26"/>
        <v/>
      </c>
      <c r="F162" s="301" t="str">
        <f t="shared" si="27"/>
        <v/>
      </c>
      <c r="G162" s="295">
        <v>1.61E-7</v>
      </c>
      <c r="H162" s="230" t="str">
        <f t="shared" si="28"/>
        <v/>
      </c>
      <c r="I162" s="230" t="str">
        <f t="shared" si="29"/>
        <v/>
      </c>
      <c r="J162" s="230">
        <f>VLOOKUP(CONCATENATE(Draw!I162,'2nd Run'!C162),'Enter Draw'!S:U,3,FALSE)</f>
        <v>0</v>
      </c>
      <c r="K162" s="198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98" t="str">
        <f>IFERROR(VLOOKUP('2nd Run'!H162,$AD$3:$AE$7,2,TRUE),"")</f>
        <v/>
      </c>
      <c r="X162" s="303" t="str">
        <f>IFERROR(IF(W162=$X$1,'2nd Run'!H162,""),"")</f>
        <v/>
      </c>
      <c r="Y162" s="303" t="str">
        <f>IFERROR(IF(W162=$Y$1,'2nd Run'!H162,""),"")</f>
        <v/>
      </c>
      <c r="Z162" s="303" t="str">
        <f>IFERROR(IF(W162=$Z$1,'2nd Run'!H162,""),"")</f>
        <v/>
      </c>
      <c r="AA162" s="303" t="str">
        <f>IFERROR(IF($W162=$AA$1,'2nd Run'!H162,""),"")</f>
        <v/>
      </c>
      <c r="AB162" s="303" t="str">
        <f>IFERROR(IF(W162=$AB$1,'2nd Run'!H162,""),"")</f>
        <v/>
      </c>
      <c r="AC162" s="221"/>
    </row>
    <row r="163" spans="1:29" ht="15.75" customHeight="1">
      <c r="A163" s="234" t="str">
        <f>IF(B163="","",Draw!G163)</f>
        <v/>
      </c>
      <c r="B163" s="235" t="str">
        <f>IFERROR(Draw!H163,"")</f>
        <v/>
      </c>
      <c r="C163" s="235" t="str">
        <f>IFERROR(Draw!J163,"")</f>
        <v/>
      </c>
      <c r="D163" s="434"/>
      <c r="E163" s="300" t="str">
        <f t="shared" si="26"/>
        <v/>
      </c>
      <c r="F163" s="301" t="str">
        <f t="shared" si="27"/>
        <v/>
      </c>
      <c r="G163" s="295">
        <v>1.6199999999999999E-7</v>
      </c>
      <c r="H163" s="230" t="str">
        <f t="shared" si="28"/>
        <v/>
      </c>
      <c r="I163" s="230" t="str">
        <f t="shared" si="29"/>
        <v/>
      </c>
      <c r="J163" s="230">
        <f>VLOOKUP(CONCATENATE(Draw!I163,'2nd Run'!C163),'Enter Draw'!S:U,3,FALSE)</f>
        <v>0</v>
      </c>
      <c r="K163" s="198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98" t="str">
        <f>IFERROR(VLOOKUP('2nd Run'!H163,$AD$3:$AE$7,2,TRUE),"")</f>
        <v/>
      </c>
      <c r="X163" s="303" t="str">
        <f>IFERROR(IF(W163=$X$1,'2nd Run'!H163,""),"")</f>
        <v/>
      </c>
      <c r="Y163" s="303" t="str">
        <f>IFERROR(IF(W163=$Y$1,'2nd Run'!H163,""),"")</f>
        <v/>
      </c>
      <c r="Z163" s="303" t="str">
        <f>IFERROR(IF(W163=$Z$1,'2nd Run'!H163,""),"")</f>
        <v/>
      </c>
      <c r="AA163" s="303" t="str">
        <f>IFERROR(IF($W163=$AA$1,'2nd Run'!H163,""),"")</f>
        <v/>
      </c>
      <c r="AB163" s="303" t="str">
        <f>IFERROR(IF(W163=$AB$1,'2nd Run'!H163,""),"")</f>
        <v/>
      </c>
      <c r="AC163" s="221"/>
    </row>
    <row r="164" spans="1:29" ht="15.75" customHeight="1">
      <c r="A164" s="234" t="str">
        <f>IF(B164="","",Draw!G164)</f>
        <v/>
      </c>
      <c r="B164" s="235" t="str">
        <f>IFERROR(Draw!H164,"")</f>
        <v/>
      </c>
      <c r="C164" s="235" t="str">
        <f>IFERROR(Draw!J164,"")</f>
        <v/>
      </c>
      <c r="D164" s="196"/>
      <c r="E164" s="300" t="str">
        <f t="shared" si="26"/>
        <v/>
      </c>
      <c r="F164" s="301" t="str">
        <f t="shared" si="27"/>
        <v/>
      </c>
      <c r="G164" s="295">
        <v>1.6299999999999999E-7</v>
      </c>
      <c r="H164" s="230" t="str">
        <f t="shared" si="28"/>
        <v/>
      </c>
      <c r="I164" s="230" t="str">
        <f t="shared" si="29"/>
        <v/>
      </c>
      <c r="J164" s="230">
        <f>VLOOKUP(CONCATENATE(Draw!I164,'2nd Run'!C164),'Enter Draw'!S:U,3,FALSE)</f>
        <v>0</v>
      </c>
      <c r="K164" s="198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98" t="str">
        <f>IFERROR(VLOOKUP('2nd Run'!H164,$AD$3:$AE$7,2,TRUE),"")</f>
        <v/>
      </c>
      <c r="X164" s="303" t="str">
        <f>IFERROR(IF(W164=$X$1,'2nd Run'!H164,""),"")</f>
        <v/>
      </c>
      <c r="Y164" s="303" t="str">
        <f>IFERROR(IF(W164=$Y$1,'2nd Run'!H164,""),"")</f>
        <v/>
      </c>
      <c r="Z164" s="303" t="str">
        <f>IFERROR(IF(W164=$Z$1,'2nd Run'!H164,""),"")</f>
        <v/>
      </c>
      <c r="AA164" s="303" t="str">
        <f>IFERROR(IF($W164=$AA$1,'2nd Run'!H164,""),"")</f>
        <v/>
      </c>
      <c r="AB164" s="303" t="str">
        <f>IFERROR(IF(W164=$AB$1,'2nd Run'!H164,""),"")</f>
        <v/>
      </c>
      <c r="AC164" s="221"/>
    </row>
    <row r="165" spans="1:29" ht="15.75" customHeight="1">
      <c r="A165" s="234" t="str">
        <f>IF(B165="","",Draw!G165)</f>
        <v/>
      </c>
      <c r="B165" s="235" t="str">
        <f>IFERROR(Draw!H165,"")</f>
        <v/>
      </c>
      <c r="C165" s="235" t="str">
        <f>IFERROR(Draw!J165,"")</f>
        <v/>
      </c>
      <c r="D165" s="194"/>
      <c r="E165" s="300" t="str">
        <f t="shared" si="26"/>
        <v/>
      </c>
      <c r="F165" s="301" t="str">
        <f t="shared" si="27"/>
        <v/>
      </c>
      <c r="G165" s="295">
        <v>1.6400000000000001E-7</v>
      </c>
      <c r="H165" s="230" t="str">
        <f t="shared" si="28"/>
        <v/>
      </c>
      <c r="I165" s="230" t="str">
        <f t="shared" si="29"/>
        <v/>
      </c>
      <c r="J165" s="230">
        <f>VLOOKUP(CONCATENATE(Draw!I165,'2nd Run'!C165),'Enter Draw'!S:U,3,FALSE)</f>
        <v>0</v>
      </c>
      <c r="K165" s="198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98" t="str">
        <f>IFERROR(VLOOKUP('2nd Run'!H165,$AD$3:$AE$7,2,TRUE),"")</f>
        <v/>
      </c>
      <c r="X165" s="303" t="str">
        <f>IFERROR(IF(W165=$X$1,'2nd Run'!H165,""),"")</f>
        <v/>
      </c>
      <c r="Y165" s="303" t="str">
        <f>IFERROR(IF(W165=$Y$1,'2nd Run'!H165,""),"")</f>
        <v/>
      </c>
      <c r="Z165" s="303" t="str">
        <f>IFERROR(IF(W165=$Z$1,'2nd Run'!H165,""),"")</f>
        <v/>
      </c>
      <c r="AA165" s="303" t="str">
        <f>IFERROR(IF($W165=$AA$1,'2nd Run'!H165,""),"")</f>
        <v/>
      </c>
      <c r="AB165" s="303" t="str">
        <f>IFERROR(IF(W165=$AB$1,'2nd Run'!H165,""),"")</f>
        <v/>
      </c>
      <c r="AC165" s="221"/>
    </row>
    <row r="166" spans="1:29" ht="15.75" customHeight="1">
      <c r="A166" s="234" t="str">
        <f>IF(B166="","",Draw!G166)</f>
        <v/>
      </c>
      <c r="B166" s="235" t="str">
        <f>IFERROR(Draw!H166,"")</f>
        <v/>
      </c>
      <c r="C166" s="235" t="str">
        <f>IFERROR(Draw!J166,"")</f>
        <v/>
      </c>
      <c r="D166" s="197"/>
      <c r="E166" s="300" t="str">
        <f t="shared" si="26"/>
        <v/>
      </c>
      <c r="F166" s="301" t="str">
        <f t="shared" si="27"/>
        <v/>
      </c>
      <c r="G166" s="295">
        <v>1.6500000000000001E-7</v>
      </c>
      <c r="H166" s="230" t="str">
        <f t="shared" si="28"/>
        <v/>
      </c>
      <c r="I166" s="230" t="str">
        <f t="shared" si="29"/>
        <v/>
      </c>
      <c r="J166" s="230">
        <f>VLOOKUP(CONCATENATE(Draw!I166,'2nd Run'!C166),'Enter Draw'!S:U,3,FALSE)</f>
        <v>0</v>
      </c>
      <c r="K166" s="198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98" t="str">
        <f>IFERROR(VLOOKUP('2nd Run'!H166,$AD$3:$AE$7,2,TRUE),"")</f>
        <v/>
      </c>
      <c r="X166" s="303" t="str">
        <f>IFERROR(IF(W166=$X$1,'2nd Run'!H166,""),"")</f>
        <v/>
      </c>
      <c r="Y166" s="303" t="str">
        <f>IFERROR(IF(W166=$Y$1,'2nd Run'!H166,""),"")</f>
        <v/>
      </c>
      <c r="Z166" s="303" t="str">
        <f>IFERROR(IF(W166=$Z$1,'2nd Run'!H166,""),"")</f>
        <v/>
      </c>
      <c r="AA166" s="303" t="str">
        <f>IFERROR(IF($W166=$AA$1,'2nd Run'!H166,""),"")</f>
        <v/>
      </c>
      <c r="AB166" s="303" t="str">
        <f>IFERROR(IF(W166=$AB$1,'2nd Run'!H166,""),"")</f>
        <v/>
      </c>
      <c r="AC166" s="221"/>
    </row>
    <row r="167" spans="1:29" ht="15.75" customHeight="1">
      <c r="A167" s="234" t="str">
        <f>IF(B167="","",Draw!G167)</f>
        <v/>
      </c>
      <c r="B167" s="235" t="str">
        <f>IFERROR(Draw!H167,"")</f>
        <v/>
      </c>
      <c r="C167" s="235" t="str">
        <f>IFERROR(Draw!J167,"")</f>
        <v/>
      </c>
      <c r="D167" s="194"/>
      <c r="E167" s="300" t="str">
        <f t="shared" si="26"/>
        <v/>
      </c>
      <c r="F167" s="301" t="str">
        <f t="shared" si="27"/>
        <v/>
      </c>
      <c r="G167" s="295">
        <v>1.66E-7</v>
      </c>
      <c r="H167" s="230" t="str">
        <f t="shared" si="28"/>
        <v/>
      </c>
      <c r="I167" s="230" t="str">
        <f t="shared" si="29"/>
        <v/>
      </c>
      <c r="J167" s="230">
        <f>VLOOKUP(CONCATENATE(Draw!I167,'2nd Run'!C167),'Enter Draw'!S:U,3,FALSE)</f>
        <v>0</v>
      </c>
      <c r="K167" s="198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98" t="str">
        <f>IFERROR(VLOOKUP('2nd Run'!H167,$AD$3:$AE$7,2,TRUE),"")</f>
        <v/>
      </c>
      <c r="X167" s="303" t="str">
        <f>IFERROR(IF(W167=$X$1,'2nd Run'!H167,""),"")</f>
        <v/>
      </c>
      <c r="Y167" s="303" t="str">
        <f>IFERROR(IF(W167=$Y$1,'2nd Run'!H167,""),"")</f>
        <v/>
      </c>
      <c r="Z167" s="303" t="str">
        <f>IFERROR(IF(W167=$Z$1,'2nd Run'!H167,""),"")</f>
        <v/>
      </c>
      <c r="AA167" s="303" t="str">
        <f>IFERROR(IF($W167=$AA$1,'2nd Run'!H167,""),"")</f>
        <v/>
      </c>
      <c r="AB167" s="303" t="str">
        <f>IFERROR(IF(W167=$AB$1,'2nd Run'!H167,""),"")</f>
        <v/>
      </c>
      <c r="AC167" s="221"/>
    </row>
    <row r="168" spans="1:29" ht="15.75" customHeight="1">
      <c r="A168" s="234" t="str">
        <f>IF(B168="","",Draw!G168)</f>
        <v/>
      </c>
      <c r="B168" s="235" t="str">
        <f>IFERROR(Draw!H168,"")</f>
        <v/>
      </c>
      <c r="C168" s="235" t="str">
        <f>IFERROR(Draw!J168,"")</f>
        <v/>
      </c>
      <c r="D168" s="195"/>
      <c r="E168" s="300" t="str">
        <f t="shared" si="26"/>
        <v/>
      </c>
      <c r="F168" s="301" t="str">
        <f t="shared" si="27"/>
        <v/>
      </c>
      <c r="G168" s="295">
        <v>1.67E-7</v>
      </c>
      <c r="H168" s="230" t="str">
        <f t="shared" si="28"/>
        <v/>
      </c>
      <c r="I168" s="230" t="str">
        <f t="shared" si="29"/>
        <v/>
      </c>
      <c r="J168" s="230">
        <f>VLOOKUP(CONCATENATE(Draw!I168,'2nd Run'!C168),'Enter Draw'!S:U,3,FALSE)</f>
        <v>0</v>
      </c>
      <c r="K168" s="198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98" t="str">
        <f>IFERROR(VLOOKUP('2nd Run'!H168,$AD$3:$AE$7,2,TRUE),"")</f>
        <v/>
      </c>
      <c r="X168" s="303" t="str">
        <f>IFERROR(IF(W168=$X$1,'2nd Run'!H168,""),"")</f>
        <v/>
      </c>
      <c r="Y168" s="303" t="str">
        <f>IFERROR(IF(W168=$Y$1,'2nd Run'!H168,""),"")</f>
        <v/>
      </c>
      <c r="Z168" s="303" t="str">
        <f>IFERROR(IF(W168=$Z$1,'2nd Run'!H168,""),"")</f>
        <v/>
      </c>
      <c r="AA168" s="303" t="str">
        <f>IFERROR(IF($W168=$AA$1,'2nd Run'!H168,""),"")</f>
        <v/>
      </c>
      <c r="AB168" s="303" t="str">
        <f>IFERROR(IF(W168=$AB$1,'2nd Run'!H168,""),"")</f>
        <v/>
      </c>
      <c r="AC168" s="221"/>
    </row>
    <row r="169" spans="1:29" ht="15.75" customHeight="1">
      <c r="A169" s="234" t="str">
        <f>IF(B169="","",Draw!G169)</f>
        <v/>
      </c>
      <c r="B169" s="235" t="str">
        <f>IFERROR(Draw!H169,"")</f>
        <v/>
      </c>
      <c r="C169" s="235" t="str">
        <f>IFERROR(Draw!J169,"")</f>
        <v/>
      </c>
      <c r="D169" s="434"/>
      <c r="E169" s="300" t="str">
        <f t="shared" si="26"/>
        <v/>
      </c>
      <c r="F169" s="301" t="str">
        <f t="shared" si="27"/>
        <v/>
      </c>
      <c r="G169" s="295">
        <v>1.68E-7</v>
      </c>
      <c r="H169" s="230" t="str">
        <f t="shared" si="28"/>
        <v/>
      </c>
      <c r="I169" s="230" t="str">
        <f t="shared" si="29"/>
        <v/>
      </c>
      <c r="J169" s="230">
        <f>VLOOKUP(CONCATENATE(Draw!I169,'2nd Run'!C169),'Enter Draw'!S:U,3,FALSE)</f>
        <v>0</v>
      </c>
      <c r="K169" s="198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98" t="str">
        <f>IFERROR(VLOOKUP('2nd Run'!H169,$AD$3:$AE$7,2,TRUE),"")</f>
        <v/>
      </c>
      <c r="X169" s="303" t="str">
        <f>IFERROR(IF(W169=$X$1,'2nd Run'!H169,""),"")</f>
        <v/>
      </c>
      <c r="Y169" s="303" t="str">
        <f>IFERROR(IF(W169=$Y$1,'2nd Run'!H169,""),"")</f>
        <v/>
      </c>
      <c r="Z169" s="303" t="str">
        <f>IFERROR(IF(W169=$Z$1,'2nd Run'!H169,""),"")</f>
        <v/>
      </c>
      <c r="AA169" s="303" t="str">
        <f>IFERROR(IF($W169=$AA$1,'2nd Run'!H169,""),"")</f>
        <v/>
      </c>
      <c r="AB169" s="303" t="str">
        <f>IFERROR(IF(W169=$AB$1,'2nd Run'!H169,""),"")</f>
        <v/>
      </c>
      <c r="AC169" s="221"/>
    </row>
    <row r="170" spans="1:29" ht="15.75" customHeight="1">
      <c r="A170" s="234" t="str">
        <f>IF(B170="","",Draw!G170)</f>
        <v/>
      </c>
      <c r="B170" s="235" t="str">
        <f>IFERROR(Draw!H170,"")</f>
        <v/>
      </c>
      <c r="C170" s="235" t="str">
        <f>IFERROR(Draw!J170,"")</f>
        <v/>
      </c>
      <c r="D170" s="196"/>
      <c r="E170" s="300" t="str">
        <f t="shared" si="26"/>
        <v/>
      </c>
      <c r="F170" s="301" t="str">
        <f t="shared" si="27"/>
        <v/>
      </c>
      <c r="G170" s="295">
        <v>1.6899999999999999E-7</v>
      </c>
      <c r="H170" s="230" t="str">
        <f t="shared" si="28"/>
        <v/>
      </c>
      <c r="I170" s="230" t="str">
        <f t="shared" si="29"/>
        <v/>
      </c>
      <c r="J170" s="230">
        <f>VLOOKUP(CONCATENATE(Draw!I170,'2nd Run'!C170),'Enter Draw'!S:U,3,FALSE)</f>
        <v>0</v>
      </c>
      <c r="K170" s="198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98" t="str">
        <f>IFERROR(VLOOKUP('2nd Run'!H170,$AD$3:$AE$7,2,TRUE),"")</f>
        <v/>
      </c>
      <c r="X170" s="303" t="str">
        <f>IFERROR(IF(W170=$X$1,'2nd Run'!H170,""),"")</f>
        <v/>
      </c>
      <c r="Y170" s="303" t="str">
        <f>IFERROR(IF(W170=$Y$1,'2nd Run'!H170,""),"")</f>
        <v/>
      </c>
      <c r="Z170" s="303" t="str">
        <f>IFERROR(IF(W170=$Z$1,'2nd Run'!H170,""),"")</f>
        <v/>
      </c>
      <c r="AA170" s="303" t="str">
        <f>IFERROR(IF($W170=$AA$1,'2nd Run'!H170,""),"")</f>
        <v/>
      </c>
      <c r="AB170" s="303" t="str">
        <f>IFERROR(IF(W170=$AB$1,'2nd Run'!H170,""),"")</f>
        <v/>
      </c>
      <c r="AC170" s="221"/>
    </row>
    <row r="171" spans="1:29" ht="15.75" customHeight="1">
      <c r="A171" s="234" t="str">
        <f>IF(B171="","",Draw!G171)</f>
        <v/>
      </c>
      <c r="B171" s="235" t="str">
        <f>IFERROR(Draw!H171,"")</f>
        <v/>
      </c>
      <c r="C171" s="235" t="str">
        <f>IFERROR(Draw!J171,"")</f>
        <v/>
      </c>
      <c r="D171" s="194"/>
      <c r="E171" s="300" t="str">
        <f t="shared" si="26"/>
        <v/>
      </c>
      <c r="F171" s="301" t="str">
        <f t="shared" si="27"/>
        <v/>
      </c>
      <c r="G171" s="295">
        <v>1.6999999999999999E-7</v>
      </c>
      <c r="H171" s="230" t="str">
        <f t="shared" si="28"/>
        <v/>
      </c>
      <c r="I171" s="230" t="str">
        <f t="shared" si="29"/>
        <v/>
      </c>
      <c r="J171" s="230">
        <f>VLOOKUP(CONCATENATE(Draw!I171,'2nd Run'!C171),'Enter Draw'!S:U,3,FALSE)</f>
        <v>0</v>
      </c>
      <c r="K171" s="198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98" t="str">
        <f>IFERROR(VLOOKUP('2nd Run'!H171,$AD$3:$AE$7,2,TRUE),"")</f>
        <v/>
      </c>
      <c r="X171" s="303" t="str">
        <f>IFERROR(IF(W171=$X$1,'2nd Run'!H171,""),"")</f>
        <v/>
      </c>
      <c r="Y171" s="303" t="str">
        <f>IFERROR(IF(W171=$Y$1,'2nd Run'!H171,""),"")</f>
        <v/>
      </c>
      <c r="Z171" s="303" t="str">
        <f>IFERROR(IF(W171=$Z$1,'2nd Run'!H171,""),"")</f>
        <v/>
      </c>
      <c r="AA171" s="303" t="str">
        <f>IFERROR(IF($W171=$AA$1,'2nd Run'!H171,""),"")</f>
        <v/>
      </c>
      <c r="AB171" s="303" t="str">
        <f>IFERROR(IF(W171=$AB$1,'2nd Run'!H171,""),"")</f>
        <v/>
      </c>
      <c r="AC171" s="221"/>
    </row>
    <row r="172" spans="1:29" ht="15.75" customHeight="1">
      <c r="A172" s="234" t="str">
        <f>IF(B172="","",Draw!G172)</f>
        <v/>
      </c>
      <c r="B172" s="235" t="str">
        <f>IFERROR(Draw!H172,"")</f>
        <v/>
      </c>
      <c r="C172" s="235" t="str">
        <f>IFERROR(Draw!J172,"")</f>
        <v/>
      </c>
      <c r="D172" s="197"/>
      <c r="E172" s="300" t="str">
        <f t="shared" si="26"/>
        <v/>
      </c>
      <c r="F172" s="301" t="str">
        <f t="shared" si="27"/>
        <v/>
      </c>
      <c r="G172" s="295">
        <v>1.7100000000000001E-7</v>
      </c>
      <c r="H172" s="230" t="str">
        <f t="shared" si="28"/>
        <v/>
      </c>
      <c r="I172" s="230" t="str">
        <f t="shared" si="29"/>
        <v/>
      </c>
      <c r="J172" s="230">
        <f>VLOOKUP(CONCATENATE(Draw!I172,'2nd Run'!C172),'Enter Draw'!S:U,3,FALSE)</f>
        <v>0</v>
      </c>
      <c r="K172" s="198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98" t="str">
        <f>IFERROR(VLOOKUP('2nd Run'!H172,$AD$3:$AE$7,2,TRUE),"")</f>
        <v/>
      </c>
      <c r="X172" s="303" t="str">
        <f>IFERROR(IF(W172=$X$1,'2nd Run'!H172,""),"")</f>
        <v/>
      </c>
      <c r="Y172" s="303" t="str">
        <f>IFERROR(IF(W172=$Y$1,'2nd Run'!H172,""),"")</f>
        <v/>
      </c>
      <c r="Z172" s="303" t="str">
        <f>IFERROR(IF(W172=$Z$1,'2nd Run'!H172,""),"")</f>
        <v/>
      </c>
      <c r="AA172" s="303" t="str">
        <f>IFERROR(IF($W172=$AA$1,'2nd Run'!H172,""),"")</f>
        <v/>
      </c>
      <c r="AB172" s="303" t="str">
        <f>IFERROR(IF(W172=$AB$1,'2nd Run'!H172,""),"")</f>
        <v/>
      </c>
      <c r="AC172" s="221"/>
    </row>
    <row r="173" spans="1:29" ht="15.75" customHeight="1">
      <c r="A173" s="234" t="str">
        <f>IF(B173="","",Draw!G173)</f>
        <v/>
      </c>
      <c r="B173" s="235" t="str">
        <f>IFERROR(Draw!H173,"")</f>
        <v/>
      </c>
      <c r="C173" s="235" t="str">
        <f>IFERROR(Draw!J173,"")</f>
        <v/>
      </c>
      <c r="D173" s="194"/>
      <c r="E173" s="300" t="str">
        <f t="shared" si="26"/>
        <v/>
      </c>
      <c r="F173" s="301" t="str">
        <f t="shared" si="27"/>
        <v/>
      </c>
      <c r="G173" s="295">
        <v>1.72E-7</v>
      </c>
      <c r="H173" s="230" t="str">
        <f t="shared" si="28"/>
        <v/>
      </c>
      <c r="I173" s="230" t="str">
        <f t="shared" si="29"/>
        <v/>
      </c>
      <c r="J173" s="230">
        <f>VLOOKUP(CONCATENATE(Draw!I173,'2nd Run'!C173),'Enter Draw'!S:U,3,FALSE)</f>
        <v>0</v>
      </c>
      <c r="K173" s="198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98" t="str">
        <f>IFERROR(VLOOKUP('2nd Run'!H173,$AD$3:$AE$7,2,TRUE),"")</f>
        <v/>
      </c>
      <c r="X173" s="303" t="str">
        <f>IFERROR(IF(W173=$X$1,'2nd Run'!H173,""),"")</f>
        <v/>
      </c>
      <c r="Y173" s="303" t="str">
        <f>IFERROR(IF(W173=$Y$1,'2nd Run'!H173,""),"")</f>
        <v/>
      </c>
      <c r="Z173" s="303" t="str">
        <f>IFERROR(IF(W173=$Z$1,'2nd Run'!H173,""),"")</f>
        <v/>
      </c>
      <c r="AA173" s="303" t="str">
        <f>IFERROR(IF($W173=$AA$1,'2nd Run'!H173,""),"")</f>
        <v/>
      </c>
      <c r="AB173" s="303" t="str">
        <f>IFERROR(IF(W173=$AB$1,'2nd Run'!H173,""),"")</f>
        <v/>
      </c>
      <c r="AC173" s="221"/>
    </row>
    <row r="174" spans="1:29" ht="15.75" customHeight="1">
      <c r="A174" s="234" t="str">
        <f>IF(B174="","",Draw!G174)</f>
        <v/>
      </c>
      <c r="B174" s="235" t="str">
        <f>IFERROR(Draw!H174,"")</f>
        <v/>
      </c>
      <c r="C174" s="235" t="str">
        <f>IFERROR(Draw!J174,"")</f>
        <v/>
      </c>
      <c r="D174" s="195"/>
      <c r="E174" s="300" t="str">
        <f t="shared" si="26"/>
        <v/>
      </c>
      <c r="F174" s="301" t="str">
        <f t="shared" si="27"/>
        <v/>
      </c>
      <c r="G174" s="295">
        <v>1.73E-7</v>
      </c>
      <c r="H174" s="230" t="str">
        <f t="shared" si="28"/>
        <v/>
      </c>
      <c r="I174" s="230" t="str">
        <f t="shared" si="29"/>
        <v/>
      </c>
      <c r="J174" s="230">
        <f>VLOOKUP(CONCATENATE(Draw!I174,'2nd Run'!C174),'Enter Draw'!S:U,3,FALSE)</f>
        <v>0</v>
      </c>
      <c r="K174" s="198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98" t="str">
        <f>IFERROR(VLOOKUP('2nd Run'!H174,$AD$3:$AE$7,2,TRUE),"")</f>
        <v/>
      </c>
      <c r="X174" s="303" t="str">
        <f>IFERROR(IF(W174=$X$1,'2nd Run'!H174,""),"")</f>
        <v/>
      </c>
      <c r="Y174" s="303" t="str">
        <f>IFERROR(IF(W174=$Y$1,'2nd Run'!H174,""),"")</f>
        <v/>
      </c>
      <c r="Z174" s="303" t="str">
        <f>IFERROR(IF(W174=$Z$1,'2nd Run'!H174,""),"")</f>
        <v/>
      </c>
      <c r="AA174" s="303" t="str">
        <f>IFERROR(IF($W174=$AA$1,'2nd Run'!H174,""),"")</f>
        <v/>
      </c>
      <c r="AB174" s="303" t="str">
        <f>IFERROR(IF(W174=$AB$1,'2nd Run'!H174,""),"")</f>
        <v/>
      </c>
      <c r="AC174" s="221"/>
    </row>
    <row r="175" spans="1:29" ht="15.75" customHeight="1">
      <c r="A175" s="234" t="str">
        <f>IF(B175="","",Draw!G175)</f>
        <v/>
      </c>
      <c r="B175" s="235" t="str">
        <f>IFERROR(Draw!H175,"")</f>
        <v/>
      </c>
      <c r="C175" s="235" t="str">
        <f>IFERROR(Draw!J175,"")</f>
        <v/>
      </c>
      <c r="D175" s="434"/>
      <c r="E175" s="300" t="str">
        <f t="shared" si="26"/>
        <v/>
      </c>
      <c r="F175" s="301" t="str">
        <f t="shared" si="27"/>
        <v/>
      </c>
      <c r="G175" s="295">
        <v>1.74E-7</v>
      </c>
      <c r="H175" s="230" t="str">
        <f t="shared" si="28"/>
        <v/>
      </c>
      <c r="I175" s="230" t="str">
        <f t="shared" si="29"/>
        <v/>
      </c>
      <c r="J175" s="230">
        <f>VLOOKUP(CONCATENATE(Draw!I175,'2nd Run'!C175),'Enter Draw'!S:U,3,FALSE)</f>
        <v>0</v>
      </c>
      <c r="K175" s="198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98" t="str">
        <f>IFERROR(VLOOKUP('2nd Run'!H175,$AD$3:$AE$7,2,TRUE),"")</f>
        <v/>
      </c>
      <c r="X175" s="303" t="str">
        <f>IFERROR(IF(W175=$X$1,'2nd Run'!H175,""),"")</f>
        <v/>
      </c>
      <c r="Y175" s="303" t="str">
        <f>IFERROR(IF(W175=$Y$1,'2nd Run'!H175,""),"")</f>
        <v/>
      </c>
      <c r="Z175" s="303" t="str">
        <f>IFERROR(IF(W175=$Z$1,'2nd Run'!H175,""),"")</f>
        <v/>
      </c>
      <c r="AA175" s="303" t="str">
        <f>IFERROR(IF($W175=$AA$1,'2nd Run'!H175,""),"")</f>
        <v/>
      </c>
      <c r="AB175" s="303" t="str">
        <f>IFERROR(IF(W175=$AB$1,'2nd Run'!H175,""),"")</f>
        <v/>
      </c>
      <c r="AC175" s="221"/>
    </row>
    <row r="176" spans="1:29" ht="15.75" customHeight="1">
      <c r="A176" s="234" t="str">
        <f>IF(B176="","",Draw!G176)</f>
        <v/>
      </c>
      <c r="B176" s="235" t="str">
        <f>IFERROR(Draw!H176,"")</f>
        <v/>
      </c>
      <c r="C176" s="235" t="str">
        <f>IFERROR(Draw!J176,"")</f>
        <v/>
      </c>
      <c r="D176" s="196"/>
      <c r="E176" s="300" t="str">
        <f t="shared" si="26"/>
        <v/>
      </c>
      <c r="F176" s="301" t="str">
        <f t="shared" si="27"/>
        <v/>
      </c>
      <c r="G176" s="295">
        <v>1.7499999999999999E-7</v>
      </c>
      <c r="H176" s="230" t="str">
        <f t="shared" si="28"/>
        <v/>
      </c>
      <c r="I176" s="230" t="str">
        <f t="shared" si="29"/>
        <v/>
      </c>
      <c r="J176" s="230">
        <f>VLOOKUP(CONCATENATE(Draw!I176,'2nd Run'!C176),'Enter Draw'!S:U,3,FALSE)</f>
        <v>0</v>
      </c>
      <c r="K176" s="198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98" t="str">
        <f>IFERROR(VLOOKUP('2nd Run'!H176,$AD$3:$AE$7,2,TRUE),"")</f>
        <v/>
      </c>
      <c r="X176" s="303" t="str">
        <f>IFERROR(IF(W176=$X$1,'2nd Run'!H176,""),"")</f>
        <v/>
      </c>
      <c r="Y176" s="303" t="str">
        <f>IFERROR(IF(W176=$Y$1,'2nd Run'!H176,""),"")</f>
        <v/>
      </c>
      <c r="Z176" s="303" t="str">
        <f>IFERROR(IF(W176=$Z$1,'2nd Run'!H176,""),"")</f>
        <v/>
      </c>
      <c r="AA176" s="303" t="str">
        <f>IFERROR(IF($W176=$AA$1,'2nd Run'!H176,""),"")</f>
        <v/>
      </c>
      <c r="AB176" s="303" t="str">
        <f>IFERROR(IF(W176=$AB$1,'2nd Run'!H176,""),"")</f>
        <v/>
      </c>
      <c r="AC176" s="221"/>
    </row>
    <row r="177" spans="1:29" ht="15.75" customHeight="1">
      <c r="A177" s="234" t="str">
        <f>IF(B177="","",Draw!G177)</f>
        <v/>
      </c>
      <c r="B177" s="235" t="str">
        <f>IFERROR(Draw!H177,"")</f>
        <v/>
      </c>
      <c r="C177" s="235" t="str">
        <f>IFERROR(Draw!J177,"")</f>
        <v/>
      </c>
      <c r="D177" s="194"/>
      <c r="E177" s="300" t="str">
        <f t="shared" si="26"/>
        <v/>
      </c>
      <c r="F177" s="301" t="str">
        <f t="shared" si="27"/>
        <v/>
      </c>
      <c r="G177" s="295">
        <v>1.7599999999999999E-7</v>
      </c>
      <c r="H177" s="230" t="str">
        <f t="shared" si="28"/>
        <v/>
      </c>
      <c r="I177" s="230" t="str">
        <f t="shared" si="29"/>
        <v/>
      </c>
      <c r="J177" s="230">
        <f>VLOOKUP(CONCATENATE(Draw!I177,'2nd Run'!C177),'Enter Draw'!S:U,3,FALSE)</f>
        <v>0</v>
      </c>
      <c r="K177" s="198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98" t="str">
        <f>IFERROR(VLOOKUP('2nd Run'!H177,$AD$3:$AE$7,2,TRUE),"")</f>
        <v/>
      </c>
      <c r="X177" s="303" t="str">
        <f>IFERROR(IF(W177=$X$1,'2nd Run'!H177,""),"")</f>
        <v/>
      </c>
      <c r="Y177" s="303" t="str">
        <f>IFERROR(IF(W177=$Y$1,'2nd Run'!H177,""),"")</f>
        <v/>
      </c>
      <c r="Z177" s="303" t="str">
        <f>IFERROR(IF(W177=$Z$1,'2nd Run'!H177,""),"")</f>
        <v/>
      </c>
      <c r="AA177" s="303" t="str">
        <f>IFERROR(IF($W177=$AA$1,'2nd Run'!H177,""),"")</f>
        <v/>
      </c>
      <c r="AB177" s="303" t="str">
        <f>IFERROR(IF(W177=$AB$1,'2nd Run'!H177,""),"")</f>
        <v/>
      </c>
      <c r="AC177" s="221"/>
    </row>
    <row r="178" spans="1:29" ht="15.75" customHeight="1">
      <c r="A178" s="234" t="str">
        <f>IF(B178="","",Draw!G178)</f>
        <v/>
      </c>
      <c r="B178" s="235" t="str">
        <f>IFERROR(Draw!H178,"")</f>
        <v/>
      </c>
      <c r="C178" s="235" t="str">
        <f>IFERROR(Draw!J178,"")</f>
        <v/>
      </c>
      <c r="D178" s="197"/>
      <c r="E178" s="300" t="str">
        <f t="shared" si="26"/>
        <v/>
      </c>
      <c r="F178" s="301" t="str">
        <f t="shared" si="27"/>
        <v/>
      </c>
      <c r="G178" s="295">
        <v>1.7700000000000001E-7</v>
      </c>
      <c r="H178" s="230" t="str">
        <f t="shared" si="28"/>
        <v/>
      </c>
      <c r="I178" s="230" t="str">
        <f t="shared" si="29"/>
        <v/>
      </c>
      <c r="J178" s="230">
        <f>VLOOKUP(CONCATENATE(Draw!I178,'2nd Run'!C178),'Enter Draw'!S:U,3,FALSE)</f>
        <v>0</v>
      </c>
      <c r="K178" s="198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98" t="str">
        <f>IFERROR(VLOOKUP('2nd Run'!H178,$AD$3:$AE$7,2,TRUE),"")</f>
        <v/>
      </c>
      <c r="X178" s="303" t="str">
        <f>IFERROR(IF(W178=$X$1,'2nd Run'!H178,""),"")</f>
        <v/>
      </c>
      <c r="Y178" s="303" t="str">
        <f>IFERROR(IF(W178=$Y$1,'2nd Run'!H178,""),"")</f>
        <v/>
      </c>
      <c r="Z178" s="303" t="str">
        <f>IFERROR(IF(W178=$Z$1,'2nd Run'!H178,""),"")</f>
        <v/>
      </c>
      <c r="AA178" s="303" t="str">
        <f>IFERROR(IF($W178=$AA$1,'2nd Run'!H178,""),"")</f>
        <v/>
      </c>
      <c r="AB178" s="303" t="str">
        <f>IFERROR(IF(W178=$AB$1,'2nd Run'!H178,""),"")</f>
        <v/>
      </c>
      <c r="AC178" s="221"/>
    </row>
    <row r="179" spans="1:29" ht="15.75" customHeight="1">
      <c r="A179" s="234" t="str">
        <f>IF(B179="","",Draw!G179)</f>
        <v/>
      </c>
      <c r="B179" s="235" t="str">
        <f>IFERROR(Draw!H179,"")</f>
        <v/>
      </c>
      <c r="C179" s="235" t="str">
        <f>IFERROR(Draw!J179,"")</f>
        <v/>
      </c>
      <c r="D179" s="194"/>
      <c r="E179" s="300" t="str">
        <f t="shared" si="26"/>
        <v/>
      </c>
      <c r="F179" s="301" t="str">
        <f t="shared" si="27"/>
        <v/>
      </c>
      <c r="G179" s="295">
        <v>1.7800000000000001E-7</v>
      </c>
      <c r="H179" s="230" t="str">
        <f t="shared" si="28"/>
        <v/>
      </c>
      <c r="I179" s="230" t="str">
        <f t="shared" si="29"/>
        <v/>
      </c>
      <c r="J179" s="230">
        <f>VLOOKUP(CONCATENATE(Draw!I179,'2nd Run'!C179),'Enter Draw'!S:U,3,FALSE)</f>
        <v>0</v>
      </c>
      <c r="K179" s="198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98" t="str">
        <f>IFERROR(VLOOKUP('2nd Run'!H179,$AD$3:$AE$7,2,TRUE),"")</f>
        <v/>
      </c>
      <c r="X179" s="303" t="str">
        <f>IFERROR(IF(W179=$X$1,'2nd Run'!H179,""),"")</f>
        <v/>
      </c>
      <c r="Y179" s="303" t="str">
        <f>IFERROR(IF(W179=$Y$1,'2nd Run'!H179,""),"")</f>
        <v/>
      </c>
      <c r="Z179" s="303" t="str">
        <f>IFERROR(IF(W179=$Z$1,'2nd Run'!H179,""),"")</f>
        <v/>
      </c>
      <c r="AA179" s="303" t="str">
        <f>IFERROR(IF($W179=$AA$1,'2nd Run'!H179,""),"")</f>
        <v/>
      </c>
      <c r="AB179" s="303" t="str">
        <f>IFERROR(IF(W179=$AB$1,'2nd Run'!H179,""),"")</f>
        <v/>
      </c>
      <c r="AC179" s="221"/>
    </row>
    <row r="180" spans="1:29" ht="15.75" customHeight="1">
      <c r="A180" s="234" t="str">
        <f>IF(B180="","",Draw!G180)</f>
        <v/>
      </c>
      <c r="B180" s="235" t="str">
        <f>IFERROR(Draw!H180,"")</f>
        <v/>
      </c>
      <c r="C180" s="235" t="str">
        <f>IFERROR(Draw!J180,"")</f>
        <v/>
      </c>
      <c r="D180" s="195"/>
      <c r="E180" s="300" t="str">
        <f t="shared" si="26"/>
        <v/>
      </c>
      <c r="F180" s="301" t="str">
        <f t="shared" si="27"/>
        <v/>
      </c>
      <c r="G180" s="295">
        <v>1.79E-7</v>
      </c>
      <c r="H180" s="230" t="str">
        <f t="shared" si="28"/>
        <v/>
      </c>
      <c r="I180" s="230" t="str">
        <f t="shared" si="29"/>
        <v/>
      </c>
      <c r="J180" s="230">
        <f>VLOOKUP(CONCATENATE(Draw!I180,'2nd Run'!C180),'Enter Draw'!S:U,3,FALSE)</f>
        <v>0</v>
      </c>
      <c r="K180" s="198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98" t="str">
        <f>IFERROR(VLOOKUP('2nd Run'!H180,$AD$3:$AE$7,2,TRUE),"")</f>
        <v/>
      </c>
      <c r="X180" s="303" t="str">
        <f>IFERROR(IF(W180=$X$1,'2nd Run'!H180,""),"")</f>
        <v/>
      </c>
      <c r="Y180" s="303" t="str">
        <f>IFERROR(IF(W180=$Y$1,'2nd Run'!H180,""),"")</f>
        <v/>
      </c>
      <c r="Z180" s="303" t="str">
        <f>IFERROR(IF(W180=$Z$1,'2nd Run'!H180,""),"")</f>
        <v/>
      </c>
      <c r="AA180" s="303" t="str">
        <f>IFERROR(IF($W180=$AA$1,'2nd Run'!H180,""),"")</f>
        <v/>
      </c>
      <c r="AB180" s="303" t="str">
        <f>IFERROR(IF(W180=$AB$1,'2nd Run'!H180,""),"")</f>
        <v/>
      </c>
      <c r="AC180" s="221"/>
    </row>
    <row r="181" spans="1:29" ht="15.75" customHeight="1">
      <c r="A181" s="234" t="str">
        <f>IF(B181="","",Draw!G181)</f>
        <v/>
      </c>
      <c r="B181" s="235" t="str">
        <f>IFERROR(Draw!H181,"")</f>
        <v/>
      </c>
      <c r="C181" s="235" t="str">
        <f>IFERROR(Draw!J181,"")</f>
        <v/>
      </c>
      <c r="D181" s="434"/>
      <c r="E181" s="300" t="str">
        <f t="shared" si="26"/>
        <v/>
      </c>
      <c r="F181" s="301" t="str">
        <f t="shared" si="27"/>
        <v/>
      </c>
      <c r="G181" s="295">
        <v>1.8E-7</v>
      </c>
      <c r="H181" s="230" t="str">
        <f t="shared" si="28"/>
        <v/>
      </c>
      <c r="I181" s="230" t="str">
        <f t="shared" si="29"/>
        <v/>
      </c>
      <c r="J181" s="230">
        <f>VLOOKUP(CONCATENATE(Draw!I181,'2nd Run'!C181),'Enter Draw'!S:U,3,FALSE)</f>
        <v>0</v>
      </c>
      <c r="K181" s="198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98" t="str">
        <f>IFERROR(VLOOKUP('2nd Run'!H181,$AD$3:$AE$7,2,TRUE),"")</f>
        <v/>
      </c>
      <c r="X181" s="303" t="str">
        <f>IFERROR(IF(W181=$X$1,'2nd Run'!H181,""),"")</f>
        <v/>
      </c>
      <c r="Y181" s="303" t="str">
        <f>IFERROR(IF(W181=$Y$1,'2nd Run'!H181,""),"")</f>
        <v/>
      </c>
      <c r="Z181" s="303" t="str">
        <f>IFERROR(IF(W181=$Z$1,'2nd Run'!H181,""),"")</f>
        <v/>
      </c>
      <c r="AA181" s="303" t="str">
        <f>IFERROR(IF($W181=$AA$1,'2nd Run'!H181,""),"")</f>
        <v/>
      </c>
      <c r="AB181" s="303" t="str">
        <f>IFERROR(IF(W181=$AB$1,'2nd Run'!H181,""),"")</f>
        <v/>
      </c>
      <c r="AC181" s="221"/>
    </row>
    <row r="182" spans="1:29" ht="15.75" customHeight="1">
      <c r="A182" s="234" t="str">
        <f>IF(B182="","",Draw!G182)</f>
        <v/>
      </c>
      <c r="B182" s="235" t="str">
        <f>IFERROR(Draw!H182,"")</f>
        <v/>
      </c>
      <c r="C182" s="235" t="str">
        <f>IFERROR(Draw!J182,"")</f>
        <v/>
      </c>
      <c r="D182" s="196"/>
      <c r="E182" s="300" t="str">
        <f t="shared" si="26"/>
        <v/>
      </c>
      <c r="F182" s="301" t="str">
        <f t="shared" si="27"/>
        <v/>
      </c>
      <c r="G182" s="295">
        <v>1.8099999999999999E-7</v>
      </c>
      <c r="H182" s="230" t="str">
        <f t="shared" si="28"/>
        <v/>
      </c>
      <c r="I182" s="230" t="str">
        <f t="shared" si="29"/>
        <v/>
      </c>
      <c r="J182" s="230">
        <f>VLOOKUP(CONCATENATE(Draw!I182,'2nd Run'!C182),'Enter Draw'!S:U,3,FALSE)</f>
        <v>0</v>
      </c>
      <c r="K182" s="198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98" t="str">
        <f>IFERROR(VLOOKUP('2nd Run'!H182,$AD$3:$AE$7,2,TRUE),"")</f>
        <v/>
      </c>
      <c r="X182" s="303" t="str">
        <f>IFERROR(IF(W182=$X$1,'2nd Run'!H182,""),"")</f>
        <v/>
      </c>
      <c r="Y182" s="303" t="str">
        <f>IFERROR(IF(W182=$Y$1,'2nd Run'!H182,""),"")</f>
        <v/>
      </c>
      <c r="Z182" s="303" t="str">
        <f>IFERROR(IF(W182=$Z$1,'2nd Run'!H182,""),"")</f>
        <v/>
      </c>
      <c r="AA182" s="303" t="str">
        <f>IFERROR(IF($W182=$AA$1,'2nd Run'!H182,""),"")</f>
        <v/>
      </c>
      <c r="AB182" s="303" t="str">
        <f>IFERROR(IF(W182=$AB$1,'2nd Run'!H182,""),"")</f>
        <v/>
      </c>
      <c r="AC182" s="221"/>
    </row>
    <row r="183" spans="1:29" ht="15.75" customHeight="1">
      <c r="A183" s="234" t="str">
        <f>IF(B183="","",Draw!G183)</f>
        <v/>
      </c>
      <c r="B183" s="235" t="str">
        <f>IFERROR(Draw!H183,"")</f>
        <v/>
      </c>
      <c r="C183" s="235" t="str">
        <f>IFERROR(Draw!J183,"")</f>
        <v/>
      </c>
      <c r="D183" s="194"/>
      <c r="E183" s="300" t="str">
        <f t="shared" si="26"/>
        <v/>
      </c>
      <c r="F183" s="301" t="str">
        <f t="shared" si="27"/>
        <v/>
      </c>
      <c r="G183" s="295">
        <v>1.8199999999999999E-7</v>
      </c>
      <c r="H183" s="230" t="str">
        <f t="shared" si="28"/>
        <v/>
      </c>
      <c r="I183" s="230" t="str">
        <f t="shared" si="29"/>
        <v/>
      </c>
      <c r="J183" s="230">
        <f>VLOOKUP(CONCATENATE(Draw!I183,'2nd Run'!C183),'Enter Draw'!S:U,3,FALSE)</f>
        <v>0</v>
      </c>
      <c r="K183" s="198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98" t="str">
        <f>IFERROR(VLOOKUP('2nd Run'!H183,$AD$3:$AE$7,2,TRUE),"")</f>
        <v/>
      </c>
      <c r="X183" s="303" t="str">
        <f>IFERROR(IF(W183=$X$1,'2nd Run'!H183,""),"")</f>
        <v/>
      </c>
      <c r="Y183" s="303" t="str">
        <f>IFERROR(IF(W183=$Y$1,'2nd Run'!H183,""),"")</f>
        <v/>
      </c>
      <c r="Z183" s="303" t="str">
        <f>IFERROR(IF(W183=$Z$1,'2nd Run'!H183,""),"")</f>
        <v/>
      </c>
      <c r="AA183" s="303" t="str">
        <f>IFERROR(IF($W183=$AA$1,'2nd Run'!H183,""),"")</f>
        <v/>
      </c>
      <c r="AB183" s="303" t="str">
        <f>IFERROR(IF(W183=$AB$1,'2nd Run'!H183,""),"")</f>
        <v/>
      </c>
      <c r="AC183" s="221"/>
    </row>
    <row r="184" spans="1:29" ht="15.75" customHeight="1">
      <c r="A184" s="234" t="str">
        <f>IF(B184="","",Draw!G184)</f>
        <v/>
      </c>
      <c r="B184" s="235" t="str">
        <f>IFERROR(Draw!H184,"")</f>
        <v/>
      </c>
      <c r="C184" s="235" t="str">
        <f>IFERROR(Draw!J184,"")</f>
        <v/>
      </c>
      <c r="D184" s="197"/>
      <c r="E184" s="300" t="str">
        <f t="shared" si="26"/>
        <v/>
      </c>
      <c r="F184" s="301" t="str">
        <f t="shared" si="27"/>
        <v/>
      </c>
      <c r="G184" s="295">
        <v>1.8300000000000001E-7</v>
      </c>
      <c r="H184" s="230" t="str">
        <f t="shared" si="28"/>
        <v/>
      </c>
      <c r="I184" s="230" t="str">
        <f t="shared" si="29"/>
        <v/>
      </c>
      <c r="J184" s="230">
        <f>VLOOKUP(CONCATENATE(Draw!I184,'2nd Run'!C184),'Enter Draw'!S:U,3,FALSE)</f>
        <v>0</v>
      </c>
      <c r="K184" s="198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98" t="str">
        <f>IFERROR(VLOOKUP('2nd Run'!H184,$AD$3:$AE$7,2,TRUE),"")</f>
        <v/>
      </c>
      <c r="X184" s="303" t="str">
        <f>IFERROR(IF(W184=$X$1,'2nd Run'!H184,""),"")</f>
        <v/>
      </c>
      <c r="Y184" s="303" t="str">
        <f>IFERROR(IF(W184=$Y$1,'2nd Run'!H184,""),"")</f>
        <v/>
      </c>
      <c r="Z184" s="303" t="str">
        <f>IFERROR(IF(W184=$Z$1,'2nd Run'!H184,""),"")</f>
        <v/>
      </c>
      <c r="AA184" s="303" t="str">
        <f>IFERROR(IF($W184=$AA$1,'2nd Run'!H184,""),"")</f>
        <v/>
      </c>
      <c r="AB184" s="303" t="str">
        <f>IFERROR(IF(W184=$AB$1,'2nd Run'!H184,""),"")</f>
        <v/>
      </c>
      <c r="AC184" s="221"/>
    </row>
    <row r="185" spans="1:29" ht="15.75" customHeight="1">
      <c r="A185" s="234" t="str">
        <f>IF(B185="","",Draw!G185)</f>
        <v/>
      </c>
      <c r="B185" s="235" t="str">
        <f>IFERROR(Draw!H185,"")</f>
        <v/>
      </c>
      <c r="C185" s="235" t="str">
        <f>IFERROR(Draw!J185,"")</f>
        <v/>
      </c>
      <c r="D185" s="194"/>
      <c r="E185" s="300" t="str">
        <f t="shared" si="26"/>
        <v/>
      </c>
      <c r="F185" s="301" t="str">
        <f t="shared" si="27"/>
        <v/>
      </c>
      <c r="G185" s="295">
        <v>1.8400000000000001E-7</v>
      </c>
      <c r="H185" s="230" t="str">
        <f t="shared" si="28"/>
        <v/>
      </c>
      <c r="I185" s="230" t="str">
        <f t="shared" si="29"/>
        <v/>
      </c>
      <c r="J185" s="230">
        <f>VLOOKUP(CONCATENATE(Draw!I185,'2nd Run'!C185),'Enter Draw'!S:U,3,FALSE)</f>
        <v>0</v>
      </c>
      <c r="K185" s="198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98" t="str">
        <f>IFERROR(VLOOKUP('2nd Run'!H185,$AD$3:$AE$7,2,TRUE),"")</f>
        <v/>
      </c>
      <c r="X185" s="303" t="str">
        <f>IFERROR(IF(W185=$X$1,'2nd Run'!H185,""),"")</f>
        <v/>
      </c>
      <c r="Y185" s="303" t="str">
        <f>IFERROR(IF(W185=$Y$1,'2nd Run'!H185,""),"")</f>
        <v/>
      </c>
      <c r="Z185" s="303" t="str">
        <f>IFERROR(IF(W185=$Z$1,'2nd Run'!H185,""),"")</f>
        <v/>
      </c>
      <c r="AA185" s="303" t="str">
        <f>IFERROR(IF($W185=$AA$1,'2nd Run'!H185,""),"")</f>
        <v/>
      </c>
      <c r="AB185" s="303" t="str">
        <f>IFERROR(IF(W185=$AB$1,'2nd Run'!H185,""),"")</f>
        <v/>
      </c>
      <c r="AC185" s="221"/>
    </row>
    <row r="186" spans="1:29" ht="15.75" customHeight="1">
      <c r="A186" s="234" t="str">
        <f>IF(B186="","",Draw!G186)</f>
        <v/>
      </c>
      <c r="B186" s="235" t="str">
        <f>IFERROR(Draw!H186,"")</f>
        <v/>
      </c>
      <c r="C186" s="235" t="str">
        <f>IFERROR(Draw!J186,"")</f>
        <v/>
      </c>
      <c r="D186" s="195"/>
      <c r="E186" s="300" t="str">
        <f t="shared" si="26"/>
        <v/>
      </c>
      <c r="F186" s="301" t="str">
        <f t="shared" si="27"/>
        <v/>
      </c>
      <c r="G186" s="295">
        <v>1.85E-7</v>
      </c>
      <c r="H186" s="230" t="str">
        <f t="shared" si="28"/>
        <v/>
      </c>
      <c r="I186" s="230" t="str">
        <f t="shared" si="29"/>
        <v/>
      </c>
      <c r="J186" s="230">
        <f>VLOOKUP(CONCATENATE(Draw!I186,'2nd Run'!C186),'Enter Draw'!S:U,3,FALSE)</f>
        <v>0</v>
      </c>
      <c r="K186" s="198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98" t="str">
        <f>IFERROR(VLOOKUP('2nd Run'!H186,$AD$3:$AE$7,2,TRUE),"")</f>
        <v/>
      </c>
      <c r="X186" s="303" t="str">
        <f>IFERROR(IF(W186=$X$1,'2nd Run'!H186,""),"")</f>
        <v/>
      </c>
      <c r="Y186" s="303" t="str">
        <f>IFERROR(IF(W186=$Y$1,'2nd Run'!H186,""),"")</f>
        <v/>
      </c>
      <c r="Z186" s="303" t="str">
        <f>IFERROR(IF(W186=$Z$1,'2nd Run'!H186,""),"")</f>
        <v/>
      </c>
      <c r="AA186" s="303" t="str">
        <f>IFERROR(IF($W186=$AA$1,'2nd Run'!H186,""),"")</f>
        <v/>
      </c>
      <c r="AB186" s="303" t="str">
        <f>IFERROR(IF(W186=$AB$1,'2nd Run'!H186,""),"")</f>
        <v/>
      </c>
      <c r="AC186" s="221"/>
    </row>
    <row r="187" spans="1:29" ht="15.75" customHeight="1">
      <c r="A187" s="234" t="str">
        <f>IF(B187="","",Draw!G187)</f>
        <v/>
      </c>
      <c r="B187" s="235" t="str">
        <f>IFERROR(Draw!H187,"")</f>
        <v/>
      </c>
      <c r="C187" s="235" t="str">
        <f>IFERROR(Draw!J187,"")</f>
        <v/>
      </c>
      <c r="D187" s="434"/>
      <c r="E187" s="300" t="str">
        <f t="shared" si="26"/>
        <v/>
      </c>
      <c r="F187" s="301" t="str">
        <f t="shared" si="27"/>
        <v/>
      </c>
      <c r="G187" s="295">
        <v>1.86E-7</v>
      </c>
      <c r="H187" s="230" t="str">
        <f t="shared" si="28"/>
        <v/>
      </c>
      <c r="I187" s="230" t="str">
        <f t="shared" si="29"/>
        <v/>
      </c>
      <c r="J187" s="230">
        <f>VLOOKUP(CONCATENATE(Draw!I187,'2nd Run'!C187),'Enter Draw'!S:U,3,FALSE)</f>
        <v>0</v>
      </c>
      <c r="K187" s="198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98" t="str">
        <f>IFERROR(VLOOKUP('2nd Run'!H187,$AD$3:$AE$7,2,TRUE),"")</f>
        <v/>
      </c>
      <c r="X187" s="303" t="str">
        <f>IFERROR(IF(W187=$X$1,'2nd Run'!H187,""),"")</f>
        <v/>
      </c>
      <c r="Y187" s="303" t="str">
        <f>IFERROR(IF(W187=$Y$1,'2nd Run'!H187,""),"")</f>
        <v/>
      </c>
      <c r="Z187" s="303" t="str">
        <f>IFERROR(IF(W187=$Z$1,'2nd Run'!H187,""),"")</f>
        <v/>
      </c>
      <c r="AA187" s="303" t="str">
        <f>IFERROR(IF($W187=$AA$1,'2nd Run'!H187,""),"")</f>
        <v/>
      </c>
      <c r="AB187" s="303" t="str">
        <f>IFERROR(IF(W187=$AB$1,'2nd Run'!H187,""),"")</f>
        <v/>
      </c>
      <c r="AC187" s="221"/>
    </row>
    <row r="188" spans="1:29" ht="15.75" customHeight="1">
      <c r="A188" s="234" t="str">
        <f>IF(B188="","",Draw!G188)</f>
        <v/>
      </c>
      <c r="B188" s="235" t="str">
        <f>IFERROR(Draw!H188,"")</f>
        <v/>
      </c>
      <c r="C188" s="235" t="str">
        <f>IFERROR(Draw!J188,"")</f>
        <v/>
      </c>
      <c r="D188" s="196"/>
      <c r="E188" s="300" t="str">
        <f t="shared" si="26"/>
        <v/>
      </c>
      <c r="F188" s="301" t="str">
        <f t="shared" si="27"/>
        <v/>
      </c>
      <c r="G188" s="295">
        <v>1.8699999999999999E-7</v>
      </c>
      <c r="H188" s="230" t="str">
        <f t="shared" si="28"/>
        <v/>
      </c>
      <c r="I188" s="230" t="str">
        <f t="shared" si="29"/>
        <v/>
      </c>
      <c r="J188" s="230">
        <f>VLOOKUP(CONCATENATE(Draw!I188,'2nd Run'!C188),'Enter Draw'!S:U,3,FALSE)</f>
        <v>0</v>
      </c>
      <c r="K188" s="198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98" t="str">
        <f>IFERROR(VLOOKUP('2nd Run'!H188,$AD$3:$AE$7,2,TRUE),"")</f>
        <v/>
      </c>
      <c r="X188" s="303" t="str">
        <f>IFERROR(IF(W188=$X$1,'2nd Run'!H188,""),"")</f>
        <v/>
      </c>
      <c r="Y188" s="303" t="str">
        <f>IFERROR(IF(W188=$Y$1,'2nd Run'!H188,""),"")</f>
        <v/>
      </c>
      <c r="Z188" s="303" t="str">
        <f>IFERROR(IF(W188=$Z$1,'2nd Run'!H188,""),"")</f>
        <v/>
      </c>
      <c r="AA188" s="303" t="str">
        <f>IFERROR(IF($W188=$AA$1,'2nd Run'!H188,""),"")</f>
        <v/>
      </c>
      <c r="AB188" s="303" t="str">
        <f>IFERROR(IF(W188=$AB$1,'2nd Run'!H188,""),"")</f>
        <v/>
      </c>
      <c r="AC188" s="221"/>
    </row>
    <row r="189" spans="1:29" ht="15.75" customHeight="1">
      <c r="A189" s="234" t="str">
        <f>IF(B189="","",Draw!G189)</f>
        <v/>
      </c>
      <c r="B189" s="235" t="str">
        <f>IFERROR(Draw!H189,"")</f>
        <v/>
      </c>
      <c r="C189" s="235" t="str">
        <f>IFERROR(Draw!J189,"")</f>
        <v/>
      </c>
      <c r="D189" s="194"/>
      <c r="E189" s="300" t="str">
        <f t="shared" si="26"/>
        <v/>
      </c>
      <c r="F189" s="301" t="str">
        <f t="shared" si="27"/>
        <v/>
      </c>
      <c r="G189" s="295">
        <v>1.8799999999999999E-7</v>
      </c>
      <c r="H189" s="230" t="str">
        <f t="shared" si="28"/>
        <v/>
      </c>
      <c r="I189" s="230" t="str">
        <f t="shared" si="29"/>
        <v/>
      </c>
      <c r="J189" s="230">
        <f>VLOOKUP(CONCATENATE(Draw!I189,'2nd Run'!C189),'Enter Draw'!S:U,3,FALSE)</f>
        <v>0</v>
      </c>
      <c r="K189" s="198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98" t="str">
        <f>IFERROR(VLOOKUP('2nd Run'!H189,$AD$3:$AE$7,2,TRUE),"")</f>
        <v/>
      </c>
      <c r="X189" s="303" t="str">
        <f>IFERROR(IF(W189=$X$1,'2nd Run'!H189,""),"")</f>
        <v/>
      </c>
      <c r="Y189" s="303" t="str">
        <f>IFERROR(IF(W189=$Y$1,'2nd Run'!H189,""),"")</f>
        <v/>
      </c>
      <c r="Z189" s="303" t="str">
        <f>IFERROR(IF(W189=$Z$1,'2nd Run'!H189,""),"")</f>
        <v/>
      </c>
      <c r="AA189" s="303" t="str">
        <f>IFERROR(IF($W189=$AA$1,'2nd Run'!H189,""),"")</f>
        <v/>
      </c>
      <c r="AB189" s="303" t="str">
        <f>IFERROR(IF(W189=$AB$1,'2nd Run'!H189,""),"")</f>
        <v/>
      </c>
      <c r="AC189" s="221"/>
    </row>
    <row r="190" spans="1:29" ht="15.75" customHeight="1">
      <c r="A190" s="234" t="str">
        <f>IF(B190="","",Draw!G190)</f>
        <v/>
      </c>
      <c r="B190" s="235" t="str">
        <f>IFERROR(Draw!H190,"")</f>
        <v/>
      </c>
      <c r="C190" s="235" t="str">
        <f>IFERROR(Draw!J190,"")</f>
        <v/>
      </c>
      <c r="D190" s="197"/>
      <c r="E190" s="300" t="str">
        <f t="shared" si="26"/>
        <v/>
      </c>
      <c r="F190" s="301" t="str">
        <f t="shared" si="27"/>
        <v/>
      </c>
      <c r="G190" s="295">
        <v>1.8900000000000001E-7</v>
      </c>
      <c r="H190" s="230" t="str">
        <f t="shared" si="28"/>
        <v/>
      </c>
      <c r="I190" s="230" t="str">
        <f t="shared" si="29"/>
        <v/>
      </c>
      <c r="J190" s="230">
        <f>VLOOKUP(CONCATENATE(Draw!I190,'2nd Run'!C190),'Enter Draw'!S:U,3,FALSE)</f>
        <v>0</v>
      </c>
      <c r="K190" s="198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98" t="str">
        <f>IFERROR(VLOOKUP('2nd Run'!H190,$AD$3:$AE$7,2,TRUE),"")</f>
        <v/>
      </c>
      <c r="X190" s="303" t="str">
        <f>IFERROR(IF(W190=$X$1,'2nd Run'!H190,""),"")</f>
        <v/>
      </c>
      <c r="Y190" s="303" t="str">
        <f>IFERROR(IF(W190=$Y$1,'2nd Run'!H190,""),"")</f>
        <v/>
      </c>
      <c r="Z190" s="303" t="str">
        <f>IFERROR(IF(W190=$Z$1,'2nd Run'!H190,""),"")</f>
        <v/>
      </c>
      <c r="AA190" s="303" t="str">
        <f>IFERROR(IF($W190=$AA$1,'2nd Run'!H190,""),"")</f>
        <v/>
      </c>
      <c r="AB190" s="303" t="str">
        <f>IFERROR(IF(W190=$AB$1,'2nd Run'!H190,""),"")</f>
        <v/>
      </c>
      <c r="AC190" s="221"/>
    </row>
    <row r="191" spans="1:29" ht="15.75" customHeight="1">
      <c r="A191" s="234" t="str">
        <f>IF(B191="","",Draw!G191)</f>
        <v/>
      </c>
      <c r="B191" s="235" t="str">
        <f>IFERROR(Draw!H191,"")</f>
        <v/>
      </c>
      <c r="C191" s="235" t="str">
        <f>IFERROR(Draw!J191,"")</f>
        <v/>
      </c>
      <c r="D191" s="194"/>
      <c r="E191" s="300" t="str">
        <f t="shared" si="26"/>
        <v/>
      </c>
      <c r="F191" s="301" t="str">
        <f t="shared" si="27"/>
        <v/>
      </c>
      <c r="G191" s="295">
        <v>1.9000000000000001E-7</v>
      </c>
      <c r="H191" s="230" t="str">
        <f t="shared" si="28"/>
        <v/>
      </c>
      <c r="I191" s="230" t="str">
        <f t="shared" si="29"/>
        <v/>
      </c>
      <c r="J191" s="230">
        <f>VLOOKUP(CONCATENATE(Draw!I191,'2nd Run'!C191),'Enter Draw'!S:U,3,FALSE)</f>
        <v>0</v>
      </c>
      <c r="K191" s="198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98" t="str">
        <f>IFERROR(VLOOKUP('2nd Run'!H191,$AD$3:$AE$7,2,TRUE),"")</f>
        <v/>
      </c>
      <c r="X191" s="303" t="str">
        <f>IFERROR(IF(W191=$X$1,'2nd Run'!H191,""),"")</f>
        <v/>
      </c>
      <c r="Y191" s="303" t="str">
        <f>IFERROR(IF(W191=$Y$1,'2nd Run'!H191,""),"")</f>
        <v/>
      </c>
      <c r="Z191" s="303" t="str">
        <f>IFERROR(IF(W191=$Z$1,'2nd Run'!H191,""),"")</f>
        <v/>
      </c>
      <c r="AA191" s="303" t="str">
        <f>IFERROR(IF($W191=$AA$1,'2nd Run'!H191,""),"")</f>
        <v/>
      </c>
      <c r="AB191" s="303" t="str">
        <f>IFERROR(IF(W191=$AB$1,'2nd Run'!H191,""),"")</f>
        <v/>
      </c>
      <c r="AC191" s="221"/>
    </row>
    <row r="192" spans="1:29" ht="15.75" customHeight="1">
      <c r="A192" s="234" t="str">
        <f>IF(B192="","",Draw!G192)</f>
        <v/>
      </c>
      <c r="B192" s="235" t="str">
        <f>IFERROR(Draw!H192,"")</f>
        <v/>
      </c>
      <c r="C192" s="235" t="str">
        <f>IFERROR(Draw!J192,"")</f>
        <v/>
      </c>
      <c r="D192" s="195"/>
      <c r="E192" s="300" t="str">
        <f t="shared" si="26"/>
        <v/>
      </c>
      <c r="F192" s="301" t="str">
        <f t="shared" si="27"/>
        <v/>
      </c>
      <c r="G192" s="295">
        <v>1.91E-7</v>
      </c>
      <c r="H192" s="230" t="str">
        <f t="shared" si="28"/>
        <v/>
      </c>
      <c r="I192" s="230" t="str">
        <f t="shared" si="29"/>
        <v/>
      </c>
      <c r="J192" s="230">
        <f>VLOOKUP(CONCATENATE(Draw!I192,'2nd Run'!C192),'Enter Draw'!S:U,3,FALSE)</f>
        <v>0</v>
      </c>
      <c r="K192" s="198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98" t="str">
        <f>IFERROR(VLOOKUP('2nd Run'!H192,$AD$3:$AE$7,2,TRUE),"")</f>
        <v/>
      </c>
      <c r="X192" s="303" t="str">
        <f>IFERROR(IF(W192=$X$1,'2nd Run'!H192,""),"")</f>
        <v/>
      </c>
      <c r="Y192" s="303" t="str">
        <f>IFERROR(IF(W192=$Y$1,'2nd Run'!H192,""),"")</f>
        <v/>
      </c>
      <c r="Z192" s="303" t="str">
        <f>IFERROR(IF(W192=$Z$1,'2nd Run'!H192,""),"")</f>
        <v/>
      </c>
      <c r="AA192" s="303" t="str">
        <f>IFERROR(IF($W192=$AA$1,'2nd Run'!H192,""),"")</f>
        <v/>
      </c>
      <c r="AB192" s="303" t="str">
        <f>IFERROR(IF(W192=$AB$1,'2nd Run'!H192,""),"")</f>
        <v/>
      </c>
      <c r="AC192" s="221"/>
    </row>
    <row r="193" spans="1:29" ht="15.75" customHeight="1">
      <c r="A193" s="234" t="str">
        <f>IF(B193="","",Draw!G193)</f>
        <v/>
      </c>
      <c r="B193" s="235" t="str">
        <f>IFERROR(Draw!H193,"")</f>
        <v/>
      </c>
      <c r="C193" s="235" t="str">
        <f>IFERROR(Draw!J193,"")</f>
        <v/>
      </c>
      <c r="D193" s="434"/>
      <c r="E193" s="300" t="str">
        <f t="shared" si="26"/>
        <v/>
      </c>
      <c r="F193" s="301" t="str">
        <f t="shared" si="27"/>
        <v/>
      </c>
      <c r="G193" s="295">
        <v>1.92E-7</v>
      </c>
      <c r="H193" s="230" t="str">
        <f t="shared" si="28"/>
        <v/>
      </c>
      <c r="I193" s="230" t="str">
        <f t="shared" si="29"/>
        <v/>
      </c>
      <c r="J193" s="230">
        <f>VLOOKUP(CONCATENATE(Draw!I193,'2nd Run'!C193),'Enter Draw'!S:U,3,FALSE)</f>
        <v>0</v>
      </c>
      <c r="K193" s="198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98" t="str">
        <f>IFERROR(VLOOKUP('2nd Run'!H193,$AD$3:$AE$7,2,TRUE),"")</f>
        <v/>
      </c>
      <c r="X193" s="303" t="str">
        <f>IFERROR(IF(W193=$X$1,'2nd Run'!H193,""),"")</f>
        <v/>
      </c>
      <c r="Y193" s="303" t="str">
        <f>IFERROR(IF(W193=$Y$1,'2nd Run'!H193,""),"")</f>
        <v/>
      </c>
      <c r="Z193" s="303" t="str">
        <f>IFERROR(IF(W193=$Z$1,'2nd Run'!H193,""),"")</f>
        <v/>
      </c>
      <c r="AA193" s="303" t="str">
        <f>IFERROR(IF($W193=$AA$1,'2nd Run'!H193,""),"")</f>
        <v/>
      </c>
      <c r="AB193" s="303" t="str">
        <f>IFERROR(IF(W193=$AB$1,'2nd Run'!H193,""),"")</f>
        <v/>
      </c>
      <c r="AC193" s="221"/>
    </row>
    <row r="194" spans="1:29" ht="15.75" customHeight="1">
      <c r="A194" s="234" t="str">
        <f>IF(B194="","",Draw!G194)</f>
        <v/>
      </c>
      <c r="B194" s="235" t="str">
        <f>IFERROR(Draw!H194,"")</f>
        <v/>
      </c>
      <c r="C194" s="235" t="str">
        <f>IFERROR(Draw!J194,"")</f>
        <v/>
      </c>
      <c r="D194" s="196"/>
      <c r="E194" s="300" t="str">
        <f t="shared" si="26"/>
        <v/>
      </c>
      <c r="F194" s="301" t="str">
        <f t="shared" si="27"/>
        <v/>
      </c>
      <c r="G194" s="295">
        <v>1.9299999999999999E-7</v>
      </c>
      <c r="H194" s="230" t="str">
        <f t="shared" si="28"/>
        <v/>
      </c>
      <c r="I194" s="230" t="str">
        <f t="shared" si="29"/>
        <v/>
      </c>
      <c r="J194" s="230">
        <f>VLOOKUP(CONCATENATE(Draw!I194,'2nd Run'!C194),'Enter Draw'!S:U,3,FALSE)</f>
        <v>0</v>
      </c>
      <c r="K194" s="198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98" t="str">
        <f>IFERROR(VLOOKUP('2nd Run'!H194,$AD$3:$AE$7,2,TRUE),"")</f>
        <v/>
      </c>
      <c r="X194" s="303" t="str">
        <f>IFERROR(IF(W194=$X$1,'2nd Run'!H194,""),"")</f>
        <v/>
      </c>
      <c r="Y194" s="303" t="str">
        <f>IFERROR(IF(W194=$Y$1,'2nd Run'!H194,""),"")</f>
        <v/>
      </c>
      <c r="Z194" s="303" t="str">
        <f>IFERROR(IF(W194=$Z$1,'2nd Run'!H194,""),"")</f>
        <v/>
      </c>
      <c r="AA194" s="303" t="str">
        <f>IFERROR(IF($W194=$AA$1,'2nd Run'!H194,""),"")</f>
        <v/>
      </c>
      <c r="AB194" s="303" t="str">
        <f>IFERROR(IF(W194=$AB$1,'2nd Run'!H194,""),"")</f>
        <v/>
      </c>
      <c r="AC194" s="221"/>
    </row>
    <row r="195" spans="1:29" ht="15.75" customHeight="1">
      <c r="A195" s="234" t="str">
        <f>IF(B195="","",Draw!G195)</f>
        <v/>
      </c>
      <c r="B195" s="235" t="str">
        <f>IFERROR(Draw!H195,"")</f>
        <v/>
      </c>
      <c r="C195" s="235" t="str">
        <f>IFERROR(Draw!J195,"")</f>
        <v/>
      </c>
      <c r="D195" s="194"/>
      <c r="E195" s="300" t="str">
        <f t="shared" ref="E195:E258" si="30">IF(AND(D195&gt;0,OR(J195="o",J195="x")),D195,"")</f>
        <v/>
      </c>
      <c r="F195" s="301" t="str">
        <f t="shared" ref="F195:F258" si="31">IF(OR(J195="o",D195=0),"",D195)</f>
        <v/>
      </c>
      <c r="G195" s="295">
        <v>1.9399999999999999E-7</v>
      </c>
      <c r="H195" s="230" t="str">
        <f t="shared" ref="H195:H258" si="32">IF(J195="o","",IF(D195="scratch",3000+G195,IF(D195="nt",1000+G195,IF((D195+G195)&gt;5,D195+G195,""))))</f>
        <v/>
      </c>
      <c r="I195" s="230" t="str">
        <f t="shared" ref="I195:I258" si="33">IF(OR(J195="o",J195="x"),IF(D195="scratch",3000+G195,IF(D195="nt",1000+G195,IF((D195+G195)&gt;5,D195+G195,""))),"")</f>
        <v/>
      </c>
      <c r="J195" s="230">
        <f>VLOOKUP(CONCATENATE(Draw!I195,'2nd Run'!C195),'Enter Draw'!S:U,3,FALSE)</f>
        <v>0</v>
      </c>
      <c r="K195" s="198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98" t="str">
        <f>IFERROR(VLOOKUP('2nd Run'!H195,$AD$3:$AE$7,2,TRUE),"")</f>
        <v/>
      </c>
      <c r="X195" s="303" t="str">
        <f>IFERROR(IF(W195=$X$1,'2nd Run'!H195,""),"")</f>
        <v/>
      </c>
      <c r="Y195" s="303" t="str">
        <f>IFERROR(IF(W195=$Y$1,'2nd Run'!H195,""),"")</f>
        <v/>
      </c>
      <c r="Z195" s="303" t="str">
        <f>IFERROR(IF(W195=$Z$1,'2nd Run'!H195,""),"")</f>
        <v/>
      </c>
      <c r="AA195" s="303" t="str">
        <f>IFERROR(IF($W195=$AA$1,'2nd Run'!H195,""),"")</f>
        <v/>
      </c>
      <c r="AB195" s="303" t="str">
        <f>IFERROR(IF(W195=$AB$1,'2nd Run'!H195,""),"")</f>
        <v/>
      </c>
      <c r="AC195" s="221"/>
    </row>
    <row r="196" spans="1:29" ht="15.75" customHeight="1">
      <c r="A196" s="234" t="str">
        <f>IF(B196="","",Draw!G196)</f>
        <v/>
      </c>
      <c r="B196" s="235" t="str">
        <f>IFERROR(Draw!H196,"")</f>
        <v/>
      </c>
      <c r="C196" s="235" t="str">
        <f>IFERROR(Draw!J196,"")</f>
        <v/>
      </c>
      <c r="D196" s="197"/>
      <c r="E196" s="300" t="str">
        <f t="shared" si="30"/>
        <v/>
      </c>
      <c r="F196" s="301" t="str">
        <f t="shared" si="31"/>
        <v/>
      </c>
      <c r="G196" s="295">
        <v>1.9500000000000001E-7</v>
      </c>
      <c r="H196" s="230" t="str">
        <f t="shared" si="32"/>
        <v/>
      </c>
      <c r="I196" s="230" t="str">
        <f t="shared" si="33"/>
        <v/>
      </c>
      <c r="J196" s="230">
        <f>VLOOKUP(CONCATENATE(Draw!I196,'2nd Run'!C196),'Enter Draw'!S:U,3,FALSE)</f>
        <v>0</v>
      </c>
      <c r="K196" s="198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98" t="str">
        <f>IFERROR(VLOOKUP('2nd Run'!H196,$AD$3:$AE$7,2,TRUE),"")</f>
        <v/>
      </c>
      <c r="X196" s="303" t="str">
        <f>IFERROR(IF(W196=$X$1,'2nd Run'!H196,""),"")</f>
        <v/>
      </c>
      <c r="Y196" s="303" t="str">
        <f>IFERROR(IF(W196=$Y$1,'2nd Run'!H196,""),"")</f>
        <v/>
      </c>
      <c r="Z196" s="303" t="str">
        <f>IFERROR(IF(W196=$Z$1,'2nd Run'!H196,""),"")</f>
        <v/>
      </c>
      <c r="AA196" s="303" t="str">
        <f>IFERROR(IF($W196=$AA$1,'2nd Run'!H196,""),"")</f>
        <v/>
      </c>
      <c r="AB196" s="303" t="str">
        <f>IFERROR(IF(W196=$AB$1,'2nd Run'!H196,""),"")</f>
        <v/>
      </c>
      <c r="AC196" s="221"/>
    </row>
    <row r="197" spans="1:29" ht="15.75" customHeight="1">
      <c r="A197" s="234" t="str">
        <f>IF(B197="","",Draw!G197)</f>
        <v/>
      </c>
      <c r="B197" s="235" t="str">
        <f>IFERROR(Draw!H197,"")</f>
        <v/>
      </c>
      <c r="C197" s="235" t="str">
        <f>IFERROR(Draw!J197,"")</f>
        <v/>
      </c>
      <c r="D197" s="194"/>
      <c r="E197" s="300" t="str">
        <f t="shared" si="30"/>
        <v/>
      </c>
      <c r="F197" s="301" t="str">
        <f t="shared" si="31"/>
        <v/>
      </c>
      <c r="G197" s="295">
        <v>1.9600000000000001E-7</v>
      </c>
      <c r="H197" s="230" t="str">
        <f t="shared" si="32"/>
        <v/>
      </c>
      <c r="I197" s="230" t="str">
        <f t="shared" si="33"/>
        <v/>
      </c>
      <c r="J197" s="230">
        <f>VLOOKUP(CONCATENATE(Draw!I197,'2nd Run'!C197),'Enter Draw'!S:U,3,FALSE)</f>
        <v>0</v>
      </c>
      <c r="K197" s="198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98" t="str">
        <f>IFERROR(VLOOKUP('2nd Run'!H197,$AD$3:$AE$7,2,TRUE),"")</f>
        <v/>
      </c>
      <c r="X197" s="303" t="str">
        <f>IFERROR(IF(W197=$X$1,'2nd Run'!H197,""),"")</f>
        <v/>
      </c>
      <c r="Y197" s="303" t="str">
        <f>IFERROR(IF(W197=$Y$1,'2nd Run'!H197,""),"")</f>
        <v/>
      </c>
      <c r="Z197" s="303" t="str">
        <f>IFERROR(IF(W197=$Z$1,'2nd Run'!H197,""),"")</f>
        <v/>
      </c>
      <c r="AA197" s="303" t="str">
        <f>IFERROR(IF($W197=$AA$1,'2nd Run'!H197,""),"")</f>
        <v/>
      </c>
      <c r="AB197" s="303" t="str">
        <f>IFERROR(IF(W197=$AB$1,'2nd Run'!H197,""),"")</f>
        <v/>
      </c>
      <c r="AC197" s="221"/>
    </row>
    <row r="198" spans="1:29" ht="15.75" customHeight="1">
      <c r="A198" s="234" t="str">
        <f>IF(B198="","",Draw!G198)</f>
        <v/>
      </c>
      <c r="B198" s="235" t="str">
        <f>IFERROR(Draw!H198,"")</f>
        <v/>
      </c>
      <c r="C198" s="235" t="str">
        <f>IFERROR(Draw!J198,"")</f>
        <v/>
      </c>
      <c r="D198" s="195"/>
      <c r="E198" s="300" t="str">
        <f t="shared" si="30"/>
        <v/>
      </c>
      <c r="F198" s="301" t="str">
        <f t="shared" si="31"/>
        <v/>
      </c>
      <c r="G198" s="295">
        <v>1.97E-7</v>
      </c>
      <c r="H198" s="230" t="str">
        <f t="shared" si="32"/>
        <v/>
      </c>
      <c r="I198" s="230" t="str">
        <f t="shared" si="33"/>
        <v/>
      </c>
      <c r="J198" s="230">
        <f>VLOOKUP(CONCATENATE(Draw!I198,'2nd Run'!C198),'Enter Draw'!S:U,3,FALSE)</f>
        <v>0</v>
      </c>
      <c r="K198" s="198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98" t="str">
        <f>IFERROR(VLOOKUP('2nd Run'!H198,$AD$3:$AE$7,2,TRUE),"")</f>
        <v/>
      </c>
      <c r="X198" s="303" t="str">
        <f>IFERROR(IF(W198=$X$1,'2nd Run'!H198,""),"")</f>
        <v/>
      </c>
      <c r="Y198" s="303" t="str">
        <f>IFERROR(IF(W198=$Y$1,'2nd Run'!H198,""),"")</f>
        <v/>
      </c>
      <c r="Z198" s="303" t="str">
        <f>IFERROR(IF(W198=$Z$1,'2nd Run'!H198,""),"")</f>
        <v/>
      </c>
      <c r="AA198" s="303" t="str">
        <f>IFERROR(IF($W198=$AA$1,'2nd Run'!H198,""),"")</f>
        <v/>
      </c>
      <c r="AB198" s="303" t="str">
        <f>IFERROR(IF(W198=$AB$1,'2nd Run'!H198,""),"")</f>
        <v/>
      </c>
      <c r="AC198" s="221"/>
    </row>
    <row r="199" spans="1:29" ht="15.75" customHeight="1">
      <c r="A199" s="234" t="str">
        <f>IF(B199="","",Draw!G199)</f>
        <v/>
      </c>
      <c r="B199" s="235" t="str">
        <f>IFERROR(Draw!H199,"")</f>
        <v/>
      </c>
      <c r="C199" s="235" t="str">
        <f>IFERROR(Draw!J199,"")</f>
        <v/>
      </c>
      <c r="D199" s="434"/>
      <c r="E199" s="300" t="str">
        <f t="shared" si="30"/>
        <v/>
      </c>
      <c r="F199" s="301" t="str">
        <f t="shared" si="31"/>
        <v/>
      </c>
      <c r="G199" s="295">
        <v>1.98E-7</v>
      </c>
      <c r="H199" s="230" t="str">
        <f t="shared" si="32"/>
        <v/>
      </c>
      <c r="I199" s="230" t="str">
        <f t="shared" si="33"/>
        <v/>
      </c>
      <c r="J199" s="230">
        <f>VLOOKUP(CONCATENATE(Draw!I199,'2nd Run'!C199),'Enter Draw'!S:U,3,FALSE)</f>
        <v>0</v>
      </c>
      <c r="K199" s="198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98" t="str">
        <f>IFERROR(VLOOKUP('2nd Run'!H199,$AD$3:$AE$7,2,TRUE),"")</f>
        <v/>
      </c>
      <c r="X199" s="303" t="str">
        <f>IFERROR(IF(W199=$X$1,'2nd Run'!H199,""),"")</f>
        <v/>
      </c>
      <c r="Y199" s="303" t="str">
        <f>IFERROR(IF(W199=$Y$1,'2nd Run'!H199,""),"")</f>
        <v/>
      </c>
      <c r="Z199" s="303" t="str">
        <f>IFERROR(IF(W199=$Z$1,'2nd Run'!H199,""),"")</f>
        <v/>
      </c>
      <c r="AA199" s="303" t="str">
        <f>IFERROR(IF($W199=$AA$1,'2nd Run'!H199,""),"")</f>
        <v/>
      </c>
      <c r="AB199" s="303" t="str">
        <f>IFERROR(IF(W199=$AB$1,'2nd Run'!H199,""),"")</f>
        <v/>
      </c>
      <c r="AC199" s="221"/>
    </row>
    <row r="200" spans="1:29" ht="15.75" customHeight="1">
      <c r="A200" s="234" t="str">
        <f>IF(B200="","",Draw!G200)</f>
        <v/>
      </c>
      <c r="B200" s="235" t="str">
        <f>IFERROR(Draw!H200,"")</f>
        <v/>
      </c>
      <c r="C200" s="235" t="str">
        <f>IFERROR(Draw!J200,"")</f>
        <v/>
      </c>
      <c r="D200" s="196"/>
      <c r="E200" s="300" t="str">
        <f t="shared" si="30"/>
        <v/>
      </c>
      <c r="F200" s="301" t="str">
        <f t="shared" si="31"/>
        <v/>
      </c>
      <c r="G200" s="295">
        <v>1.99E-7</v>
      </c>
      <c r="H200" s="230" t="str">
        <f t="shared" si="32"/>
        <v/>
      </c>
      <c r="I200" s="230" t="str">
        <f t="shared" si="33"/>
        <v/>
      </c>
      <c r="J200" s="230">
        <f>VLOOKUP(CONCATENATE(Draw!I200,'2nd Run'!C200),'Enter Draw'!S:U,3,FALSE)</f>
        <v>0</v>
      </c>
      <c r="K200" s="198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98" t="str">
        <f>IFERROR(VLOOKUP('2nd Run'!H200,$AD$3:$AE$7,2,TRUE),"")</f>
        <v/>
      </c>
      <c r="X200" s="303" t="str">
        <f>IFERROR(IF(W200=$X$1,'2nd Run'!H200,""),"")</f>
        <v/>
      </c>
      <c r="Y200" s="303" t="str">
        <f>IFERROR(IF(W200=$Y$1,'2nd Run'!H200,""),"")</f>
        <v/>
      </c>
      <c r="Z200" s="303" t="str">
        <f>IFERROR(IF(W200=$Z$1,'2nd Run'!H200,""),"")</f>
        <v/>
      </c>
      <c r="AA200" s="303" t="str">
        <f>IFERROR(IF($W200=$AA$1,'2nd Run'!H200,""),"")</f>
        <v/>
      </c>
      <c r="AB200" s="303" t="str">
        <f>IFERROR(IF(W200=$AB$1,'2nd Run'!H200,""),"")</f>
        <v/>
      </c>
      <c r="AC200" s="221"/>
    </row>
    <row r="201" spans="1:29" ht="15.75" customHeight="1">
      <c r="A201" s="234" t="str">
        <f>IF(B201="","",Draw!G201)</f>
        <v/>
      </c>
      <c r="B201" s="235" t="str">
        <f>IFERROR(Draw!H201,"")</f>
        <v/>
      </c>
      <c r="C201" s="235" t="str">
        <f>IFERROR(Draw!J201,"")</f>
        <v/>
      </c>
      <c r="D201" s="194"/>
      <c r="E201" s="300" t="str">
        <f t="shared" si="30"/>
        <v/>
      </c>
      <c r="F201" s="301" t="str">
        <f t="shared" si="31"/>
        <v/>
      </c>
      <c r="G201" s="295">
        <v>1.9999999999999999E-7</v>
      </c>
      <c r="H201" s="230" t="str">
        <f t="shared" si="32"/>
        <v/>
      </c>
      <c r="I201" s="230" t="str">
        <f t="shared" si="33"/>
        <v/>
      </c>
      <c r="J201" s="230">
        <f>VLOOKUP(CONCATENATE(Draw!I201,'2nd Run'!C201),'Enter Draw'!S:U,3,FALSE)</f>
        <v>0</v>
      </c>
      <c r="K201" s="198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98" t="str">
        <f>IFERROR(VLOOKUP('2nd Run'!H201,$AD$3:$AE$7,2,TRUE),"")</f>
        <v/>
      </c>
      <c r="X201" s="303" t="str">
        <f>IFERROR(IF(W201=$X$1,'2nd Run'!H201,""),"")</f>
        <v/>
      </c>
      <c r="Y201" s="303" t="str">
        <f>IFERROR(IF(W201=$Y$1,'2nd Run'!H201,""),"")</f>
        <v/>
      </c>
      <c r="Z201" s="303" t="str">
        <f>IFERROR(IF(W201=$Z$1,'2nd Run'!H201,""),"")</f>
        <v/>
      </c>
      <c r="AA201" s="303" t="str">
        <f>IFERROR(IF($W201=$AA$1,'2nd Run'!H201,""),"")</f>
        <v/>
      </c>
      <c r="AB201" s="303" t="str">
        <f>IFERROR(IF(W201=$AB$1,'2nd Run'!H201,""),"")</f>
        <v/>
      </c>
      <c r="AC201" s="221"/>
    </row>
    <row r="202" spans="1:29" ht="15.75" customHeight="1">
      <c r="A202" s="234" t="str">
        <f>IF(B202="","",Draw!G202)</f>
        <v/>
      </c>
      <c r="B202" s="235" t="str">
        <f>IFERROR(Draw!H202,"")</f>
        <v/>
      </c>
      <c r="C202" s="235" t="str">
        <f>IFERROR(Draw!J202,"")</f>
        <v/>
      </c>
      <c r="D202" s="197"/>
      <c r="E202" s="300" t="str">
        <f t="shared" si="30"/>
        <v/>
      </c>
      <c r="F202" s="301" t="str">
        <f t="shared" si="31"/>
        <v/>
      </c>
      <c r="G202" s="295">
        <v>2.0100000000000001E-7</v>
      </c>
      <c r="H202" s="230" t="str">
        <f t="shared" si="32"/>
        <v/>
      </c>
      <c r="I202" s="230" t="str">
        <f t="shared" si="33"/>
        <v/>
      </c>
      <c r="J202" s="230">
        <f>VLOOKUP(CONCATENATE(Draw!I202,'2nd Run'!C202),'Enter Draw'!S:U,3,FALSE)</f>
        <v>0</v>
      </c>
      <c r="K202" s="198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98" t="str">
        <f>IFERROR(VLOOKUP('2nd Run'!H202,$AD$3:$AE$7,2,TRUE),"")</f>
        <v/>
      </c>
      <c r="X202" s="303" t="str">
        <f>IFERROR(IF(W202=$X$1,'2nd Run'!H202,""),"")</f>
        <v/>
      </c>
      <c r="Y202" s="303" t="str">
        <f>IFERROR(IF(W202=$Y$1,'2nd Run'!H202,""),"")</f>
        <v/>
      </c>
      <c r="Z202" s="303" t="str">
        <f>IFERROR(IF(W202=$Z$1,'2nd Run'!H202,""),"")</f>
        <v/>
      </c>
      <c r="AA202" s="303" t="str">
        <f>IFERROR(IF($W202=$AA$1,'2nd Run'!H202,""),"")</f>
        <v/>
      </c>
      <c r="AB202" s="303" t="str">
        <f>IFERROR(IF(W202=$AB$1,'2nd Run'!H202,""),"")</f>
        <v/>
      </c>
      <c r="AC202" s="221"/>
    </row>
    <row r="203" spans="1:29" ht="15.75" customHeight="1">
      <c r="A203" s="234" t="str">
        <f>IF(B203="","",Draw!G203)</f>
        <v/>
      </c>
      <c r="B203" s="235" t="str">
        <f>IFERROR(Draw!H203,"")</f>
        <v/>
      </c>
      <c r="C203" s="235" t="str">
        <f>IFERROR(Draw!J203,"")</f>
        <v/>
      </c>
      <c r="D203" s="194"/>
      <c r="E203" s="300" t="str">
        <f t="shared" si="30"/>
        <v/>
      </c>
      <c r="F203" s="301" t="str">
        <f t="shared" si="31"/>
        <v/>
      </c>
      <c r="G203" s="295">
        <v>2.0200000000000001E-7</v>
      </c>
      <c r="H203" s="230" t="str">
        <f t="shared" si="32"/>
        <v/>
      </c>
      <c r="I203" s="230" t="str">
        <f t="shared" si="33"/>
        <v/>
      </c>
      <c r="J203" s="230">
        <f>VLOOKUP(CONCATENATE(Draw!I203,'2nd Run'!C203),'Enter Draw'!S:U,3,FALSE)</f>
        <v>0</v>
      </c>
      <c r="K203" s="198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98" t="str">
        <f>IFERROR(VLOOKUP('2nd Run'!H203,$AD$3:$AE$7,2,TRUE),"")</f>
        <v/>
      </c>
      <c r="X203" s="303" t="str">
        <f>IFERROR(IF(W203=$X$1,'2nd Run'!H203,""),"")</f>
        <v/>
      </c>
      <c r="Y203" s="303" t="str">
        <f>IFERROR(IF(W203=$Y$1,'2nd Run'!H203,""),"")</f>
        <v/>
      </c>
      <c r="Z203" s="303" t="str">
        <f>IFERROR(IF(W203=$Z$1,'2nd Run'!H203,""),"")</f>
        <v/>
      </c>
      <c r="AA203" s="303" t="str">
        <f>IFERROR(IF($W203=$AA$1,'2nd Run'!H203,""),"")</f>
        <v/>
      </c>
      <c r="AB203" s="303" t="str">
        <f>IFERROR(IF(W203=$AB$1,'2nd Run'!H203,""),"")</f>
        <v/>
      </c>
      <c r="AC203" s="221"/>
    </row>
    <row r="204" spans="1:29" ht="15.75" customHeight="1">
      <c r="A204" s="234" t="str">
        <f>IF(B204="","",Draw!G204)</f>
        <v/>
      </c>
      <c r="B204" s="235" t="str">
        <f>IFERROR(Draw!H204,"")</f>
        <v/>
      </c>
      <c r="C204" s="235" t="str">
        <f>IFERROR(Draw!J204,"")</f>
        <v/>
      </c>
      <c r="D204" s="195"/>
      <c r="E204" s="300" t="str">
        <f t="shared" si="30"/>
        <v/>
      </c>
      <c r="F204" s="301" t="str">
        <f t="shared" si="31"/>
        <v/>
      </c>
      <c r="G204" s="295">
        <v>2.03E-7</v>
      </c>
      <c r="H204" s="230" t="str">
        <f t="shared" si="32"/>
        <v/>
      </c>
      <c r="I204" s="230" t="str">
        <f t="shared" si="33"/>
        <v/>
      </c>
      <c r="J204" s="230">
        <f>VLOOKUP(CONCATENATE(Draw!I204,'2nd Run'!C204),'Enter Draw'!S:U,3,FALSE)</f>
        <v>0</v>
      </c>
      <c r="K204" s="198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98" t="str">
        <f>IFERROR(VLOOKUP('2nd Run'!H204,$AD$3:$AE$7,2,TRUE),"")</f>
        <v/>
      </c>
      <c r="X204" s="303" t="str">
        <f>IFERROR(IF(W204=$X$1,'2nd Run'!H204,""),"")</f>
        <v/>
      </c>
      <c r="Y204" s="303" t="str">
        <f>IFERROR(IF(W204=$Y$1,'2nd Run'!H204,""),"")</f>
        <v/>
      </c>
      <c r="Z204" s="303" t="str">
        <f>IFERROR(IF(W204=$Z$1,'2nd Run'!H204,""),"")</f>
        <v/>
      </c>
      <c r="AA204" s="303" t="str">
        <f>IFERROR(IF($W204=$AA$1,'2nd Run'!H204,""),"")</f>
        <v/>
      </c>
      <c r="AB204" s="303" t="str">
        <f>IFERROR(IF(W204=$AB$1,'2nd Run'!H204,""),"")</f>
        <v/>
      </c>
      <c r="AC204" s="221"/>
    </row>
    <row r="205" spans="1:29" ht="15.75" customHeight="1">
      <c r="A205" s="234" t="str">
        <f>IF(B205="","",Draw!G205)</f>
        <v/>
      </c>
      <c r="B205" s="235" t="str">
        <f>IFERROR(Draw!H205,"")</f>
        <v/>
      </c>
      <c r="C205" s="235" t="str">
        <f>IFERROR(Draw!J205,"")</f>
        <v/>
      </c>
      <c r="D205" s="434"/>
      <c r="E205" s="300" t="str">
        <f t="shared" si="30"/>
        <v/>
      </c>
      <c r="F205" s="301" t="str">
        <f t="shared" si="31"/>
        <v/>
      </c>
      <c r="G205" s="295">
        <v>2.04E-7</v>
      </c>
      <c r="H205" s="230" t="str">
        <f t="shared" si="32"/>
        <v/>
      </c>
      <c r="I205" s="230" t="str">
        <f t="shared" si="33"/>
        <v/>
      </c>
      <c r="J205" s="230">
        <f>VLOOKUP(CONCATENATE(Draw!I205,'2nd Run'!C205),'Enter Draw'!S:U,3,FALSE)</f>
        <v>0</v>
      </c>
      <c r="K205" s="198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98" t="str">
        <f>IFERROR(VLOOKUP('2nd Run'!H205,$AD$3:$AE$7,2,TRUE),"")</f>
        <v/>
      </c>
      <c r="X205" s="303" t="str">
        <f>IFERROR(IF(W205=$X$1,'2nd Run'!H205,""),"")</f>
        <v/>
      </c>
      <c r="Y205" s="303" t="str">
        <f>IFERROR(IF(W205=$Y$1,'2nd Run'!H205,""),"")</f>
        <v/>
      </c>
      <c r="Z205" s="303" t="str">
        <f>IFERROR(IF(W205=$Z$1,'2nd Run'!H205,""),"")</f>
        <v/>
      </c>
      <c r="AA205" s="303" t="str">
        <f>IFERROR(IF($W205=$AA$1,'2nd Run'!H205,""),"")</f>
        <v/>
      </c>
      <c r="AB205" s="303" t="str">
        <f>IFERROR(IF(W205=$AB$1,'2nd Run'!H205,""),"")</f>
        <v/>
      </c>
      <c r="AC205" s="221"/>
    </row>
    <row r="206" spans="1:29" ht="15.75" customHeight="1">
      <c r="A206" s="234" t="str">
        <f>IF(B206="","",Draw!G206)</f>
        <v/>
      </c>
      <c r="B206" s="235" t="str">
        <f>IFERROR(Draw!H206,"")</f>
        <v/>
      </c>
      <c r="C206" s="235" t="str">
        <f>IFERROR(Draw!J206,"")</f>
        <v/>
      </c>
      <c r="D206" s="196"/>
      <c r="E206" s="300" t="str">
        <f t="shared" si="30"/>
        <v/>
      </c>
      <c r="F206" s="301" t="str">
        <f t="shared" si="31"/>
        <v/>
      </c>
      <c r="G206" s="295">
        <v>2.05E-7</v>
      </c>
      <c r="H206" s="230" t="str">
        <f t="shared" si="32"/>
        <v/>
      </c>
      <c r="I206" s="230" t="str">
        <f t="shared" si="33"/>
        <v/>
      </c>
      <c r="J206" s="230">
        <f>VLOOKUP(CONCATENATE(Draw!I206,'2nd Run'!C206),'Enter Draw'!S:U,3,FALSE)</f>
        <v>0</v>
      </c>
      <c r="K206" s="198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98" t="str">
        <f>IFERROR(VLOOKUP('2nd Run'!H206,$AD$3:$AE$7,2,TRUE),"")</f>
        <v/>
      </c>
      <c r="X206" s="303" t="str">
        <f>IFERROR(IF(W206=$X$1,'2nd Run'!H206,""),"")</f>
        <v/>
      </c>
      <c r="Y206" s="303" t="str">
        <f>IFERROR(IF(W206=$Y$1,'2nd Run'!H206,""),"")</f>
        <v/>
      </c>
      <c r="Z206" s="303" t="str">
        <f>IFERROR(IF(W206=$Z$1,'2nd Run'!H206,""),"")</f>
        <v/>
      </c>
      <c r="AA206" s="303" t="str">
        <f>IFERROR(IF($W206=$AA$1,'2nd Run'!H206,""),"")</f>
        <v/>
      </c>
      <c r="AB206" s="303" t="str">
        <f>IFERROR(IF(W206=$AB$1,'2nd Run'!H206,""),"")</f>
        <v/>
      </c>
      <c r="AC206" s="221"/>
    </row>
    <row r="207" spans="1:29" ht="15.75" customHeight="1">
      <c r="A207" s="234" t="str">
        <f>IF(B207="","",Draw!G207)</f>
        <v/>
      </c>
      <c r="B207" s="235" t="str">
        <f>IFERROR(Draw!H207,"")</f>
        <v/>
      </c>
      <c r="C207" s="235" t="str">
        <f>IFERROR(Draw!J207,"")</f>
        <v/>
      </c>
      <c r="D207" s="194"/>
      <c r="E207" s="300" t="str">
        <f t="shared" si="30"/>
        <v/>
      </c>
      <c r="F207" s="301" t="str">
        <f t="shared" si="31"/>
        <v/>
      </c>
      <c r="G207" s="295">
        <v>2.0599999999999999E-7</v>
      </c>
      <c r="H207" s="230" t="str">
        <f t="shared" si="32"/>
        <v/>
      </c>
      <c r="I207" s="230" t="str">
        <f t="shared" si="33"/>
        <v/>
      </c>
      <c r="J207" s="230">
        <f>VLOOKUP(CONCATENATE(Draw!I207,'2nd Run'!C207),'Enter Draw'!S:U,3,FALSE)</f>
        <v>0</v>
      </c>
      <c r="K207" s="198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98" t="str">
        <f>IFERROR(VLOOKUP('2nd Run'!H207,$AD$3:$AE$7,2,TRUE),"")</f>
        <v/>
      </c>
      <c r="X207" s="303" t="str">
        <f>IFERROR(IF(W207=$X$1,'2nd Run'!H207,""),"")</f>
        <v/>
      </c>
      <c r="Y207" s="303" t="str">
        <f>IFERROR(IF(W207=$Y$1,'2nd Run'!H207,""),"")</f>
        <v/>
      </c>
      <c r="Z207" s="303" t="str">
        <f>IFERROR(IF(W207=$Z$1,'2nd Run'!H207,""),"")</f>
        <v/>
      </c>
      <c r="AA207" s="303" t="str">
        <f>IFERROR(IF($W207=$AA$1,'2nd Run'!H207,""),"")</f>
        <v/>
      </c>
      <c r="AB207" s="303" t="str">
        <f>IFERROR(IF(W207=$AB$1,'2nd Run'!H207,""),"")</f>
        <v/>
      </c>
      <c r="AC207" s="221"/>
    </row>
    <row r="208" spans="1:29" ht="15.75" customHeight="1">
      <c r="A208" s="234" t="str">
        <f>IF(B208="","",Draw!G208)</f>
        <v/>
      </c>
      <c r="B208" s="235" t="str">
        <f>IFERROR(Draw!H208,"")</f>
        <v/>
      </c>
      <c r="C208" s="235" t="str">
        <f>IFERROR(Draw!J208,"")</f>
        <v/>
      </c>
      <c r="D208" s="197"/>
      <c r="E208" s="300" t="str">
        <f t="shared" si="30"/>
        <v/>
      </c>
      <c r="F208" s="301" t="str">
        <f t="shared" si="31"/>
        <v/>
      </c>
      <c r="G208" s="295">
        <v>2.0699999999999999E-7</v>
      </c>
      <c r="H208" s="230" t="str">
        <f t="shared" si="32"/>
        <v/>
      </c>
      <c r="I208" s="230" t="str">
        <f t="shared" si="33"/>
        <v/>
      </c>
      <c r="J208" s="230">
        <f>VLOOKUP(CONCATENATE(Draw!I208,'2nd Run'!C208),'Enter Draw'!S:U,3,FALSE)</f>
        <v>0</v>
      </c>
      <c r="K208" s="198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98" t="str">
        <f>IFERROR(VLOOKUP('2nd Run'!H208,$AD$3:$AE$7,2,TRUE),"")</f>
        <v/>
      </c>
      <c r="X208" s="303" t="str">
        <f>IFERROR(IF(W208=$X$1,'2nd Run'!H208,""),"")</f>
        <v/>
      </c>
      <c r="Y208" s="303" t="str">
        <f>IFERROR(IF(W208=$Y$1,'2nd Run'!H208,""),"")</f>
        <v/>
      </c>
      <c r="Z208" s="303" t="str">
        <f>IFERROR(IF(W208=$Z$1,'2nd Run'!H208,""),"")</f>
        <v/>
      </c>
      <c r="AA208" s="303" t="str">
        <f>IFERROR(IF($W208=$AA$1,'2nd Run'!H208,""),"")</f>
        <v/>
      </c>
      <c r="AB208" s="303" t="str">
        <f>IFERROR(IF(W208=$AB$1,'2nd Run'!H208,""),"")</f>
        <v/>
      </c>
      <c r="AC208" s="221"/>
    </row>
    <row r="209" spans="1:29" ht="15.75" customHeight="1">
      <c r="A209" s="234" t="str">
        <f>IF(B209="","",Draw!G209)</f>
        <v/>
      </c>
      <c r="B209" s="235" t="str">
        <f>IFERROR(Draw!H209,"")</f>
        <v/>
      </c>
      <c r="C209" s="235" t="str">
        <f>IFERROR(Draw!J209,"")</f>
        <v/>
      </c>
      <c r="D209" s="194"/>
      <c r="E209" s="300" t="str">
        <f t="shared" si="30"/>
        <v/>
      </c>
      <c r="F209" s="301" t="str">
        <f t="shared" si="31"/>
        <v/>
      </c>
      <c r="G209" s="295">
        <v>2.0800000000000001E-7</v>
      </c>
      <c r="H209" s="230" t="str">
        <f t="shared" si="32"/>
        <v/>
      </c>
      <c r="I209" s="230" t="str">
        <f t="shared" si="33"/>
        <v/>
      </c>
      <c r="J209" s="230">
        <f>VLOOKUP(CONCATENATE(Draw!I209,'2nd Run'!C209),'Enter Draw'!S:U,3,FALSE)</f>
        <v>0</v>
      </c>
      <c r="K209" s="198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98" t="str">
        <f>IFERROR(VLOOKUP('2nd Run'!H209,$AD$3:$AE$7,2,TRUE),"")</f>
        <v/>
      </c>
      <c r="X209" s="303" t="str">
        <f>IFERROR(IF(W209=$X$1,'2nd Run'!H209,""),"")</f>
        <v/>
      </c>
      <c r="Y209" s="303" t="str">
        <f>IFERROR(IF(W209=$Y$1,'2nd Run'!H209,""),"")</f>
        <v/>
      </c>
      <c r="Z209" s="303" t="str">
        <f>IFERROR(IF(W209=$Z$1,'2nd Run'!H209,""),"")</f>
        <v/>
      </c>
      <c r="AA209" s="303" t="str">
        <f>IFERROR(IF($W209=$AA$1,'2nd Run'!H209,""),"")</f>
        <v/>
      </c>
      <c r="AB209" s="303" t="str">
        <f>IFERROR(IF(W209=$AB$1,'2nd Run'!H209,""),"")</f>
        <v/>
      </c>
      <c r="AC209" s="221"/>
    </row>
    <row r="210" spans="1:29" ht="15.75" customHeight="1">
      <c r="A210" s="234" t="str">
        <f>IF(B210="","",Draw!G210)</f>
        <v/>
      </c>
      <c r="B210" s="235" t="str">
        <f>IFERROR(Draw!H210,"")</f>
        <v/>
      </c>
      <c r="C210" s="235" t="str">
        <f>IFERROR(Draw!J210,"")</f>
        <v/>
      </c>
      <c r="D210" s="195"/>
      <c r="E210" s="300" t="str">
        <f t="shared" si="30"/>
        <v/>
      </c>
      <c r="F210" s="301" t="str">
        <f t="shared" si="31"/>
        <v/>
      </c>
      <c r="G210" s="295">
        <v>2.0900000000000001E-7</v>
      </c>
      <c r="H210" s="230" t="str">
        <f t="shared" si="32"/>
        <v/>
      </c>
      <c r="I210" s="230" t="str">
        <f t="shared" si="33"/>
        <v/>
      </c>
      <c r="J210" s="230">
        <f>VLOOKUP(CONCATENATE(Draw!I210,'2nd Run'!C210),'Enter Draw'!S:U,3,FALSE)</f>
        <v>0</v>
      </c>
      <c r="K210" s="198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98" t="str">
        <f>IFERROR(VLOOKUP('2nd Run'!H210,$AD$3:$AE$7,2,TRUE),"")</f>
        <v/>
      </c>
      <c r="X210" s="303" t="str">
        <f>IFERROR(IF(W210=$X$1,'2nd Run'!H210,""),"")</f>
        <v/>
      </c>
      <c r="Y210" s="303" t="str">
        <f>IFERROR(IF(W210=$Y$1,'2nd Run'!H210,""),"")</f>
        <v/>
      </c>
      <c r="Z210" s="303" t="str">
        <f>IFERROR(IF(W210=$Z$1,'2nd Run'!H210,""),"")</f>
        <v/>
      </c>
      <c r="AA210" s="303" t="str">
        <f>IFERROR(IF($W210=$AA$1,'2nd Run'!H210,""),"")</f>
        <v/>
      </c>
      <c r="AB210" s="303" t="str">
        <f>IFERROR(IF(W210=$AB$1,'2nd Run'!H210,""),"")</f>
        <v/>
      </c>
      <c r="AC210" s="221"/>
    </row>
    <row r="211" spans="1:29" ht="15.75" customHeight="1">
      <c r="A211" s="234" t="str">
        <f>IF(B211="","",Draw!G211)</f>
        <v/>
      </c>
      <c r="B211" s="235" t="str">
        <f>IFERROR(Draw!H211,"")</f>
        <v/>
      </c>
      <c r="C211" s="235" t="str">
        <f>IFERROR(Draw!J211,"")</f>
        <v/>
      </c>
      <c r="D211" s="434"/>
      <c r="E211" s="300" t="str">
        <f t="shared" si="30"/>
        <v/>
      </c>
      <c r="F211" s="301" t="str">
        <f t="shared" si="31"/>
        <v/>
      </c>
      <c r="G211" s="295">
        <v>2.1E-7</v>
      </c>
      <c r="H211" s="230" t="str">
        <f t="shared" si="32"/>
        <v/>
      </c>
      <c r="I211" s="230" t="str">
        <f t="shared" si="33"/>
        <v/>
      </c>
      <c r="J211" s="230">
        <f>VLOOKUP(CONCATENATE(Draw!I211,'2nd Run'!C211),'Enter Draw'!S:U,3,FALSE)</f>
        <v>0</v>
      </c>
      <c r="K211" s="198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98" t="str">
        <f>IFERROR(VLOOKUP('2nd Run'!H211,$AD$3:$AE$7,2,TRUE),"")</f>
        <v/>
      </c>
      <c r="X211" s="303" t="str">
        <f>IFERROR(IF(W211=$X$1,'2nd Run'!H211,""),"")</f>
        <v/>
      </c>
      <c r="Y211" s="303" t="str">
        <f>IFERROR(IF(W211=$Y$1,'2nd Run'!H211,""),"")</f>
        <v/>
      </c>
      <c r="Z211" s="303" t="str">
        <f>IFERROR(IF(W211=$Z$1,'2nd Run'!H211,""),"")</f>
        <v/>
      </c>
      <c r="AA211" s="303" t="str">
        <f>IFERROR(IF($W211=$AA$1,'2nd Run'!H211,""),"")</f>
        <v/>
      </c>
      <c r="AB211" s="303" t="str">
        <f>IFERROR(IF(W211=$AB$1,'2nd Run'!H211,""),"")</f>
        <v/>
      </c>
      <c r="AC211" s="221"/>
    </row>
    <row r="212" spans="1:29" ht="15.75" customHeight="1">
      <c r="A212" s="234" t="str">
        <f>IF(B212="","",Draw!G212)</f>
        <v/>
      </c>
      <c r="B212" s="235" t="str">
        <f>IFERROR(Draw!H212,"")</f>
        <v/>
      </c>
      <c r="C212" s="235" t="str">
        <f>IFERROR(Draw!J212,"")</f>
        <v/>
      </c>
      <c r="D212" s="196"/>
      <c r="E212" s="300" t="str">
        <f t="shared" si="30"/>
        <v/>
      </c>
      <c r="F212" s="301" t="str">
        <f t="shared" si="31"/>
        <v/>
      </c>
      <c r="G212" s="295">
        <v>2.11E-7</v>
      </c>
      <c r="H212" s="230" t="str">
        <f t="shared" si="32"/>
        <v/>
      </c>
      <c r="I212" s="230" t="str">
        <f t="shared" si="33"/>
        <v/>
      </c>
      <c r="J212" s="230">
        <f>VLOOKUP(CONCATENATE(Draw!I212,'2nd Run'!C212),'Enter Draw'!S:U,3,FALSE)</f>
        <v>0</v>
      </c>
      <c r="K212" s="198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98" t="str">
        <f>IFERROR(VLOOKUP('2nd Run'!H212,$AD$3:$AE$7,2,TRUE),"")</f>
        <v/>
      </c>
      <c r="X212" s="303" t="str">
        <f>IFERROR(IF(W212=$X$1,'2nd Run'!H212,""),"")</f>
        <v/>
      </c>
      <c r="Y212" s="303" t="str">
        <f>IFERROR(IF(W212=$Y$1,'2nd Run'!H212,""),"")</f>
        <v/>
      </c>
      <c r="Z212" s="303" t="str">
        <f>IFERROR(IF(W212=$Z$1,'2nd Run'!H212,""),"")</f>
        <v/>
      </c>
      <c r="AA212" s="303" t="str">
        <f>IFERROR(IF($W212=$AA$1,'2nd Run'!H212,""),"")</f>
        <v/>
      </c>
      <c r="AB212" s="303" t="str">
        <f>IFERROR(IF(W212=$AB$1,'2nd Run'!H212,""),"")</f>
        <v/>
      </c>
      <c r="AC212" s="221"/>
    </row>
    <row r="213" spans="1:29" ht="15.75" customHeight="1">
      <c r="A213" s="234" t="str">
        <f>IF(B213="","",Draw!G213)</f>
        <v/>
      </c>
      <c r="B213" s="235" t="str">
        <f>IFERROR(Draw!H213,"")</f>
        <v/>
      </c>
      <c r="C213" s="235" t="str">
        <f>IFERROR(Draw!J213,"")</f>
        <v/>
      </c>
      <c r="D213" s="194"/>
      <c r="E213" s="300" t="str">
        <f t="shared" si="30"/>
        <v/>
      </c>
      <c r="F213" s="301" t="str">
        <f t="shared" si="31"/>
        <v/>
      </c>
      <c r="G213" s="295">
        <v>2.1199999999999999E-7</v>
      </c>
      <c r="H213" s="230" t="str">
        <f t="shared" si="32"/>
        <v/>
      </c>
      <c r="I213" s="230" t="str">
        <f t="shared" si="33"/>
        <v/>
      </c>
      <c r="J213" s="230">
        <f>VLOOKUP(CONCATENATE(Draw!I213,'2nd Run'!C213),'Enter Draw'!S:U,3,FALSE)</f>
        <v>0</v>
      </c>
      <c r="K213" s="198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98" t="str">
        <f>IFERROR(VLOOKUP('2nd Run'!H213,$AD$3:$AE$7,2,TRUE),"")</f>
        <v/>
      </c>
      <c r="X213" s="303" t="str">
        <f>IFERROR(IF(W213=$X$1,'2nd Run'!H213,""),"")</f>
        <v/>
      </c>
      <c r="Y213" s="303" t="str">
        <f>IFERROR(IF(W213=$Y$1,'2nd Run'!H213,""),"")</f>
        <v/>
      </c>
      <c r="Z213" s="303" t="str">
        <f>IFERROR(IF(W213=$Z$1,'2nd Run'!H213,""),"")</f>
        <v/>
      </c>
      <c r="AA213" s="303" t="str">
        <f>IFERROR(IF($W213=$AA$1,'2nd Run'!H213,""),"")</f>
        <v/>
      </c>
      <c r="AB213" s="303" t="str">
        <f>IFERROR(IF(W213=$AB$1,'2nd Run'!H213,""),"")</f>
        <v/>
      </c>
      <c r="AC213" s="221"/>
    </row>
    <row r="214" spans="1:29" ht="15.75" customHeight="1">
      <c r="A214" s="234" t="str">
        <f>IF(B214="","",Draw!G214)</f>
        <v/>
      </c>
      <c r="B214" s="235" t="str">
        <f>IFERROR(Draw!H214,"")</f>
        <v/>
      </c>
      <c r="C214" s="235" t="str">
        <f>IFERROR(Draw!J214,"")</f>
        <v/>
      </c>
      <c r="D214" s="197"/>
      <c r="E214" s="300" t="str">
        <f t="shared" si="30"/>
        <v/>
      </c>
      <c r="F214" s="301" t="str">
        <f t="shared" si="31"/>
        <v/>
      </c>
      <c r="G214" s="295">
        <v>2.1299999999999999E-7</v>
      </c>
      <c r="H214" s="230" t="str">
        <f t="shared" si="32"/>
        <v/>
      </c>
      <c r="I214" s="230" t="str">
        <f t="shared" si="33"/>
        <v/>
      </c>
      <c r="J214" s="230">
        <f>VLOOKUP(CONCATENATE(Draw!I214,'2nd Run'!C214),'Enter Draw'!S:U,3,FALSE)</f>
        <v>0</v>
      </c>
      <c r="K214" s="198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98" t="str">
        <f>IFERROR(VLOOKUP('2nd Run'!H214,$AD$3:$AE$7,2,TRUE),"")</f>
        <v/>
      </c>
      <c r="X214" s="303" t="str">
        <f>IFERROR(IF(W214=$X$1,'2nd Run'!H214,""),"")</f>
        <v/>
      </c>
      <c r="Y214" s="303" t="str">
        <f>IFERROR(IF(W214=$Y$1,'2nd Run'!H214,""),"")</f>
        <v/>
      </c>
      <c r="Z214" s="303" t="str">
        <f>IFERROR(IF(W214=$Z$1,'2nd Run'!H214,""),"")</f>
        <v/>
      </c>
      <c r="AA214" s="303" t="str">
        <f>IFERROR(IF($W214=$AA$1,'2nd Run'!H214,""),"")</f>
        <v/>
      </c>
      <c r="AB214" s="303" t="str">
        <f>IFERROR(IF(W214=$AB$1,'2nd Run'!H214,""),"")</f>
        <v/>
      </c>
      <c r="AC214" s="221"/>
    </row>
    <row r="215" spans="1:29" ht="15.75" customHeight="1">
      <c r="A215" s="234" t="str">
        <f>IF(B215="","",Draw!G215)</f>
        <v/>
      </c>
      <c r="B215" s="235" t="str">
        <f>IFERROR(Draw!H215,"")</f>
        <v/>
      </c>
      <c r="C215" s="235" t="str">
        <f>IFERROR(Draw!J215,"")</f>
        <v/>
      </c>
      <c r="D215" s="194"/>
      <c r="E215" s="300" t="str">
        <f t="shared" si="30"/>
        <v/>
      </c>
      <c r="F215" s="301" t="str">
        <f t="shared" si="31"/>
        <v/>
      </c>
      <c r="G215" s="295">
        <v>2.1400000000000001E-7</v>
      </c>
      <c r="H215" s="230" t="str">
        <f t="shared" si="32"/>
        <v/>
      </c>
      <c r="I215" s="230" t="str">
        <f t="shared" si="33"/>
        <v/>
      </c>
      <c r="J215" s="230">
        <f>VLOOKUP(CONCATENATE(Draw!I215,'2nd Run'!C215),'Enter Draw'!S:U,3,FALSE)</f>
        <v>0</v>
      </c>
      <c r="K215" s="198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98" t="str">
        <f>IFERROR(VLOOKUP('2nd Run'!H215,$AD$3:$AE$7,2,TRUE),"")</f>
        <v/>
      </c>
      <c r="X215" s="303" t="str">
        <f>IFERROR(IF(W215=$X$1,'2nd Run'!H215,""),"")</f>
        <v/>
      </c>
      <c r="Y215" s="303" t="str">
        <f>IFERROR(IF(W215=$Y$1,'2nd Run'!H215,""),"")</f>
        <v/>
      </c>
      <c r="Z215" s="303" t="str">
        <f>IFERROR(IF(W215=$Z$1,'2nd Run'!H215,""),"")</f>
        <v/>
      </c>
      <c r="AA215" s="303" t="str">
        <f>IFERROR(IF($W215=$AA$1,'2nd Run'!H215,""),"")</f>
        <v/>
      </c>
      <c r="AB215" s="303" t="str">
        <f>IFERROR(IF(W215=$AB$1,'2nd Run'!H215,""),"")</f>
        <v/>
      </c>
      <c r="AC215" s="221"/>
    </row>
    <row r="216" spans="1:29" ht="15.75" customHeight="1">
      <c r="A216" s="234" t="str">
        <f>IF(B216="","",Draw!G216)</f>
        <v/>
      </c>
      <c r="B216" s="235" t="str">
        <f>IFERROR(Draw!H216,"")</f>
        <v/>
      </c>
      <c r="C216" s="235" t="str">
        <f>IFERROR(Draw!J216,"")</f>
        <v/>
      </c>
      <c r="D216" s="195"/>
      <c r="E216" s="300" t="str">
        <f t="shared" si="30"/>
        <v/>
      </c>
      <c r="F216" s="301" t="str">
        <f t="shared" si="31"/>
        <v/>
      </c>
      <c r="G216" s="295">
        <v>2.1500000000000001E-7</v>
      </c>
      <c r="H216" s="230" t="str">
        <f t="shared" si="32"/>
        <v/>
      </c>
      <c r="I216" s="230" t="str">
        <f t="shared" si="33"/>
        <v/>
      </c>
      <c r="J216" s="230">
        <f>VLOOKUP(CONCATENATE(Draw!I216,'2nd Run'!C216),'Enter Draw'!S:U,3,FALSE)</f>
        <v>0</v>
      </c>
      <c r="K216" s="198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98" t="str">
        <f>IFERROR(VLOOKUP('2nd Run'!H216,$AD$3:$AE$7,2,TRUE),"")</f>
        <v/>
      </c>
      <c r="X216" s="303" t="str">
        <f>IFERROR(IF(W216=$X$1,'2nd Run'!H216,""),"")</f>
        <v/>
      </c>
      <c r="Y216" s="303" t="str">
        <f>IFERROR(IF(W216=$Y$1,'2nd Run'!H216,""),"")</f>
        <v/>
      </c>
      <c r="Z216" s="303" t="str">
        <f>IFERROR(IF(W216=$Z$1,'2nd Run'!H216,""),"")</f>
        <v/>
      </c>
      <c r="AA216" s="303" t="str">
        <f>IFERROR(IF($W216=$AA$1,'2nd Run'!H216,""),"")</f>
        <v/>
      </c>
      <c r="AB216" s="303" t="str">
        <f>IFERROR(IF(W216=$AB$1,'2nd Run'!H216,""),"")</f>
        <v/>
      </c>
      <c r="AC216" s="221"/>
    </row>
    <row r="217" spans="1:29" ht="15.75" customHeight="1">
      <c r="A217" s="234" t="str">
        <f>IF(B217="","",Draw!G217)</f>
        <v/>
      </c>
      <c r="B217" s="235" t="str">
        <f>IFERROR(Draw!H217,"")</f>
        <v/>
      </c>
      <c r="C217" s="235" t="str">
        <f>IFERROR(Draw!J217,"")</f>
        <v/>
      </c>
      <c r="D217" s="434"/>
      <c r="E217" s="300" t="str">
        <f t="shared" si="30"/>
        <v/>
      </c>
      <c r="F217" s="301" t="str">
        <f t="shared" si="31"/>
        <v/>
      </c>
      <c r="G217" s="295">
        <v>2.16E-7</v>
      </c>
      <c r="H217" s="230" t="str">
        <f t="shared" si="32"/>
        <v/>
      </c>
      <c r="I217" s="230" t="str">
        <f t="shared" si="33"/>
        <v/>
      </c>
      <c r="J217" s="230">
        <f>VLOOKUP(CONCATENATE(Draw!I217,'2nd Run'!C217),'Enter Draw'!S:U,3,FALSE)</f>
        <v>0</v>
      </c>
      <c r="K217" s="198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98" t="str">
        <f>IFERROR(VLOOKUP('2nd Run'!H217,$AD$3:$AE$7,2,TRUE),"")</f>
        <v/>
      </c>
      <c r="X217" s="303" t="str">
        <f>IFERROR(IF(W217=$X$1,'2nd Run'!H217,""),"")</f>
        <v/>
      </c>
      <c r="Y217" s="303" t="str">
        <f>IFERROR(IF(W217=$Y$1,'2nd Run'!H217,""),"")</f>
        <v/>
      </c>
      <c r="Z217" s="303" t="str">
        <f>IFERROR(IF(W217=$Z$1,'2nd Run'!H217,""),"")</f>
        <v/>
      </c>
      <c r="AA217" s="303" t="str">
        <f>IFERROR(IF($W217=$AA$1,'2nd Run'!H217,""),"")</f>
        <v/>
      </c>
      <c r="AB217" s="303" t="str">
        <f>IFERROR(IF(W217=$AB$1,'2nd Run'!H217,""),"")</f>
        <v/>
      </c>
      <c r="AC217" s="221"/>
    </row>
    <row r="218" spans="1:29" ht="15.75" customHeight="1">
      <c r="A218" s="234" t="str">
        <f>IF(B218="","",Draw!G218)</f>
        <v/>
      </c>
      <c r="B218" s="235" t="str">
        <f>IFERROR(Draw!H218,"")</f>
        <v/>
      </c>
      <c r="C218" s="235" t="str">
        <f>IFERROR(Draw!J218,"")</f>
        <v/>
      </c>
      <c r="D218" s="196"/>
      <c r="E218" s="300" t="str">
        <f t="shared" si="30"/>
        <v/>
      </c>
      <c r="F218" s="301" t="str">
        <f t="shared" si="31"/>
        <v/>
      </c>
      <c r="G218" s="295">
        <v>2.17E-7</v>
      </c>
      <c r="H218" s="230" t="str">
        <f t="shared" si="32"/>
        <v/>
      </c>
      <c r="I218" s="230" t="str">
        <f t="shared" si="33"/>
        <v/>
      </c>
      <c r="J218" s="230">
        <f>VLOOKUP(CONCATENATE(Draw!I218,'2nd Run'!C218),'Enter Draw'!S:U,3,FALSE)</f>
        <v>0</v>
      </c>
      <c r="K218" s="198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98" t="str">
        <f>IFERROR(VLOOKUP('2nd Run'!H218,$AD$3:$AE$7,2,TRUE),"")</f>
        <v/>
      </c>
      <c r="X218" s="303" t="str">
        <f>IFERROR(IF(W218=$X$1,'2nd Run'!H218,""),"")</f>
        <v/>
      </c>
      <c r="Y218" s="303" t="str">
        <f>IFERROR(IF(W218=$Y$1,'2nd Run'!H218,""),"")</f>
        <v/>
      </c>
      <c r="Z218" s="303" t="str">
        <f>IFERROR(IF(W218=$Z$1,'2nd Run'!H218,""),"")</f>
        <v/>
      </c>
      <c r="AA218" s="303" t="str">
        <f>IFERROR(IF($W218=$AA$1,'2nd Run'!H218,""),"")</f>
        <v/>
      </c>
      <c r="AB218" s="303" t="str">
        <f>IFERROR(IF(W218=$AB$1,'2nd Run'!H218,""),"")</f>
        <v/>
      </c>
      <c r="AC218" s="221"/>
    </row>
    <row r="219" spans="1:29" ht="15.75" customHeight="1">
      <c r="A219" s="234" t="str">
        <f>IF(B219="","",Draw!G219)</f>
        <v/>
      </c>
      <c r="B219" s="235" t="str">
        <f>IFERROR(Draw!H219,"")</f>
        <v/>
      </c>
      <c r="C219" s="235" t="str">
        <f>IFERROR(Draw!J219,"")</f>
        <v/>
      </c>
      <c r="D219" s="194"/>
      <c r="E219" s="300" t="str">
        <f t="shared" si="30"/>
        <v/>
      </c>
      <c r="F219" s="301" t="str">
        <f t="shared" si="31"/>
        <v/>
      </c>
      <c r="G219" s="295">
        <v>2.1799999999999999E-7</v>
      </c>
      <c r="H219" s="230" t="str">
        <f t="shared" si="32"/>
        <v/>
      </c>
      <c r="I219" s="230" t="str">
        <f t="shared" si="33"/>
        <v/>
      </c>
      <c r="J219" s="230">
        <f>VLOOKUP(CONCATENATE(Draw!I219,'2nd Run'!C219),'Enter Draw'!S:U,3,FALSE)</f>
        <v>0</v>
      </c>
      <c r="K219" s="198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98" t="str">
        <f>IFERROR(VLOOKUP('2nd Run'!H219,$AD$3:$AE$7,2,TRUE),"")</f>
        <v/>
      </c>
      <c r="X219" s="303" t="str">
        <f>IFERROR(IF(W219=$X$1,'2nd Run'!H219,""),"")</f>
        <v/>
      </c>
      <c r="Y219" s="303" t="str">
        <f>IFERROR(IF(W219=$Y$1,'2nd Run'!H219,""),"")</f>
        <v/>
      </c>
      <c r="Z219" s="303" t="str">
        <f>IFERROR(IF(W219=$Z$1,'2nd Run'!H219,""),"")</f>
        <v/>
      </c>
      <c r="AA219" s="303" t="str">
        <f>IFERROR(IF($W219=$AA$1,'2nd Run'!H219,""),"")</f>
        <v/>
      </c>
      <c r="AB219" s="303" t="str">
        <f>IFERROR(IF(W219=$AB$1,'2nd Run'!H219,""),"")</f>
        <v/>
      </c>
      <c r="AC219" s="221"/>
    </row>
    <row r="220" spans="1:29" ht="15.75" customHeight="1">
      <c r="A220" s="234" t="str">
        <f>IF(B220="","",Draw!G220)</f>
        <v/>
      </c>
      <c r="B220" s="235" t="str">
        <f>IFERROR(Draw!H220,"")</f>
        <v/>
      </c>
      <c r="C220" s="235" t="str">
        <f>IFERROR(Draw!J220,"")</f>
        <v/>
      </c>
      <c r="D220" s="197"/>
      <c r="E220" s="300" t="str">
        <f t="shared" si="30"/>
        <v/>
      </c>
      <c r="F220" s="301" t="str">
        <f t="shared" si="31"/>
        <v/>
      </c>
      <c r="G220" s="295">
        <v>2.1899999999999999E-7</v>
      </c>
      <c r="H220" s="230" t="str">
        <f t="shared" si="32"/>
        <v/>
      </c>
      <c r="I220" s="230" t="str">
        <f t="shared" si="33"/>
        <v/>
      </c>
      <c r="J220" s="230">
        <f>VLOOKUP(CONCATENATE(Draw!I220,'2nd Run'!C220),'Enter Draw'!S:U,3,FALSE)</f>
        <v>0</v>
      </c>
      <c r="K220" s="198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98" t="str">
        <f>IFERROR(VLOOKUP('2nd Run'!H220,$AD$3:$AE$7,2,TRUE),"")</f>
        <v/>
      </c>
      <c r="X220" s="303" t="str">
        <f>IFERROR(IF(W220=$X$1,'2nd Run'!H220,""),"")</f>
        <v/>
      </c>
      <c r="Y220" s="303" t="str">
        <f>IFERROR(IF(W220=$Y$1,'2nd Run'!H220,""),"")</f>
        <v/>
      </c>
      <c r="Z220" s="303" t="str">
        <f>IFERROR(IF(W220=$Z$1,'2nd Run'!H220,""),"")</f>
        <v/>
      </c>
      <c r="AA220" s="303" t="str">
        <f>IFERROR(IF($W220=$AA$1,'2nd Run'!H220,""),"")</f>
        <v/>
      </c>
      <c r="AB220" s="303" t="str">
        <f>IFERROR(IF(W220=$AB$1,'2nd Run'!H220,""),"")</f>
        <v/>
      </c>
      <c r="AC220" s="221"/>
    </row>
    <row r="221" spans="1:29" ht="15.75" customHeight="1">
      <c r="A221" s="234" t="str">
        <f>IF(B221="","",Draw!G221)</f>
        <v/>
      </c>
      <c r="B221" s="235" t="str">
        <f>IFERROR(Draw!H221,"")</f>
        <v/>
      </c>
      <c r="C221" s="235" t="str">
        <f>IFERROR(Draw!J221,"")</f>
        <v/>
      </c>
      <c r="D221" s="194"/>
      <c r="E221" s="300" t="str">
        <f t="shared" si="30"/>
        <v/>
      </c>
      <c r="F221" s="301" t="str">
        <f t="shared" si="31"/>
        <v/>
      </c>
      <c r="G221" s="295">
        <v>2.2000000000000001E-7</v>
      </c>
      <c r="H221" s="230" t="str">
        <f t="shared" si="32"/>
        <v/>
      </c>
      <c r="I221" s="230" t="str">
        <f t="shared" si="33"/>
        <v/>
      </c>
      <c r="J221" s="230">
        <f>VLOOKUP(CONCATENATE(Draw!I221,'2nd Run'!C221),'Enter Draw'!S:U,3,FALSE)</f>
        <v>0</v>
      </c>
      <c r="K221" s="198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98" t="str">
        <f>IFERROR(VLOOKUP('2nd Run'!H221,$AD$3:$AE$7,2,TRUE),"")</f>
        <v/>
      </c>
      <c r="X221" s="303" t="str">
        <f>IFERROR(IF(W221=$X$1,'2nd Run'!H221,""),"")</f>
        <v/>
      </c>
      <c r="Y221" s="303" t="str">
        <f>IFERROR(IF(W221=$Y$1,'2nd Run'!H221,""),"")</f>
        <v/>
      </c>
      <c r="Z221" s="303" t="str">
        <f>IFERROR(IF(W221=$Z$1,'2nd Run'!H221,""),"")</f>
        <v/>
      </c>
      <c r="AA221" s="303" t="str">
        <f>IFERROR(IF($W221=$AA$1,'2nd Run'!H221,""),"")</f>
        <v/>
      </c>
      <c r="AB221" s="303" t="str">
        <f>IFERROR(IF(W221=$AB$1,'2nd Run'!H221,""),"")</f>
        <v/>
      </c>
      <c r="AC221" s="221"/>
    </row>
    <row r="222" spans="1:29" ht="15.75" customHeight="1">
      <c r="A222" s="234" t="str">
        <f>IF(B222="","",Draw!G222)</f>
        <v/>
      </c>
      <c r="B222" s="235" t="str">
        <f>IFERROR(Draw!H222,"")</f>
        <v/>
      </c>
      <c r="C222" s="235" t="str">
        <f>IFERROR(Draw!J222,"")</f>
        <v/>
      </c>
      <c r="D222" s="195"/>
      <c r="E222" s="300" t="str">
        <f t="shared" si="30"/>
        <v/>
      </c>
      <c r="F222" s="301" t="str">
        <f t="shared" si="31"/>
        <v/>
      </c>
      <c r="G222" s="295">
        <v>2.2100000000000001E-7</v>
      </c>
      <c r="H222" s="230" t="str">
        <f t="shared" si="32"/>
        <v/>
      </c>
      <c r="I222" s="230" t="str">
        <f t="shared" si="33"/>
        <v/>
      </c>
      <c r="J222" s="230">
        <f>VLOOKUP(CONCATENATE(Draw!I222,'2nd Run'!C222),'Enter Draw'!S:U,3,FALSE)</f>
        <v>0</v>
      </c>
      <c r="K222" s="198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98" t="str">
        <f>IFERROR(VLOOKUP('2nd Run'!H222,$AD$3:$AE$7,2,TRUE),"")</f>
        <v/>
      </c>
      <c r="X222" s="303" t="str">
        <f>IFERROR(IF(W222=$X$1,'2nd Run'!H222,""),"")</f>
        <v/>
      </c>
      <c r="Y222" s="303" t="str">
        <f>IFERROR(IF(W222=$Y$1,'2nd Run'!H222,""),"")</f>
        <v/>
      </c>
      <c r="Z222" s="303" t="str">
        <f>IFERROR(IF(W222=$Z$1,'2nd Run'!H222,""),"")</f>
        <v/>
      </c>
      <c r="AA222" s="303" t="str">
        <f>IFERROR(IF($W222=$AA$1,'2nd Run'!H222,""),"")</f>
        <v/>
      </c>
      <c r="AB222" s="303" t="str">
        <f>IFERROR(IF(W222=$AB$1,'2nd Run'!H222,""),"")</f>
        <v/>
      </c>
      <c r="AC222" s="221"/>
    </row>
    <row r="223" spans="1:29" ht="15.75" customHeight="1">
      <c r="A223" s="234" t="str">
        <f>IF(B223="","",Draw!G223)</f>
        <v/>
      </c>
      <c r="B223" s="235" t="str">
        <f>IFERROR(Draw!H223,"")</f>
        <v/>
      </c>
      <c r="C223" s="235" t="str">
        <f>IFERROR(Draw!J223,"")</f>
        <v/>
      </c>
      <c r="D223" s="434"/>
      <c r="E223" s="300" t="str">
        <f t="shared" si="30"/>
        <v/>
      </c>
      <c r="F223" s="301" t="str">
        <f t="shared" si="31"/>
        <v/>
      </c>
      <c r="G223" s="295">
        <v>2.22E-7</v>
      </c>
      <c r="H223" s="230" t="str">
        <f t="shared" si="32"/>
        <v/>
      </c>
      <c r="I223" s="230" t="str">
        <f t="shared" si="33"/>
        <v/>
      </c>
      <c r="J223" s="230">
        <f>VLOOKUP(CONCATENATE(Draw!I223,'2nd Run'!C223),'Enter Draw'!S:U,3,FALSE)</f>
        <v>0</v>
      </c>
      <c r="K223" s="198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98" t="str">
        <f>IFERROR(VLOOKUP('2nd Run'!H223,$AD$3:$AE$7,2,TRUE),"")</f>
        <v/>
      </c>
      <c r="X223" s="303" t="str">
        <f>IFERROR(IF(W223=$X$1,'2nd Run'!H223,""),"")</f>
        <v/>
      </c>
      <c r="Y223" s="303" t="str">
        <f>IFERROR(IF(W223=$Y$1,'2nd Run'!H223,""),"")</f>
        <v/>
      </c>
      <c r="Z223" s="303" t="str">
        <f>IFERROR(IF(W223=$Z$1,'2nd Run'!H223,""),"")</f>
        <v/>
      </c>
      <c r="AA223" s="303" t="str">
        <f>IFERROR(IF($W223=$AA$1,'2nd Run'!H223,""),"")</f>
        <v/>
      </c>
      <c r="AB223" s="303" t="str">
        <f>IFERROR(IF(W223=$AB$1,'2nd Run'!H223,""),"")</f>
        <v/>
      </c>
      <c r="AC223" s="221"/>
    </row>
    <row r="224" spans="1:29" ht="15.75" customHeight="1">
      <c r="A224" s="234" t="str">
        <f>IF(B224="","",Draw!G224)</f>
        <v/>
      </c>
      <c r="B224" s="235" t="str">
        <f>IFERROR(Draw!H224,"")</f>
        <v/>
      </c>
      <c r="C224" s="235" t="str">
        <f>IFERROR(Draw!J224,"")</f>
        <v/>
      </c>
      <c r="D224" s="196"/>
      <c r="E224" s="300" t="str">
        <f t="shared" si="30"/>
        <v/>
      </c>
      <c r="F224" s="301" t="str">
        <f t="shared" si="31"/>
        <v/>
      </c>
      <c r="G224" s="295">
        <v>2.23E-7</v>
      </c>
      <c r="H224" s="230" t="str">
        <f t="shared" si="32"/>
        <v/>
      </c>
      <c r="I224" s="230" t="str">
        <f t="shared" si="33"/>
        <v/>
      </c>
      <c r="J224" s="230">
        <f>VLOOKUP(CONCATENATE(Draw!I224,'2nd Run'!C224),'Enter Draw'!S:U,3,FALSE)</f>
        <v>0</v>
      </c>
      <c r="K224" s="198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98" t="str">
        <f>IFERROR(VLOOKUP('2nd Run'!H224,$AD$3:$AE$7,2,TRUE),"")</f>
        <v/>
      </c>
      <c r="X224" s="303" t="str">
        <f>IFERROR(IF(W224=$X$1,'2nd Run'!H224,""),"")</f>
        <v/>
      </c>
      <c r="Y224" s="303" t="str">
        <f>IFERROR(IF(W224=$Y$1,'2nd Run'!H224,""),"")</f>
        <v/>
      </c>
      <c r="Z224" s="303" t="str">
        <f>IFERROR(IF(W224=$Z$1,'2nd Run'!H224,""),"")</f>
        <v/>
      </c>
      <c r="AA224" s="303" t="str">
        <f>IFERROR(IF($W224=$AA$1,'2nd Run'!H224,""),"")</f>
        <v/>
      </c>
      <c r="AB224" s="303" t="str">
        <f>IFERROR(IF(W224=$AB$1,'2nd Run'!H224,""),"")</f>
        <v/>
      </c>
      <c r="AC224" s="221"/>
    </row>
    <row r="225" spans="1:29" ht="15.75" customHeight="1">
      <c r="A225" s="234" t="str">
        <f>IF(B225="","",Draw!G225)</f>
        <v/>
      </c>
      <c r="B225" s="235" t="str">
        <f>IFERROR(Draw!H225,"")</f>
        <v/>
      </c>
      <c r="C225" s="235" t="str">
        <f>IFERROR(Draw!J225,"")</f>
        <v/>
      </c>
      <c r="D225" s="194"/>
      <c r="E225" s="300" t="str">
        <f t="shared" si="30"/>
        <v/>
      </c>
      <c r="F225" s="301" t="str">
        <f t="shared" si="31"/>
        <v/>
      </c>
      <c r="G225" s="295">
        <v>2.2399999999999999E-7</v>
      </c>
      <c r="H225" s="230" t="str">
        <f t="shared" si="32"/>
        <v/>
      </c>
      <c r="I225" s="230" t="str">
        <f t="shared" si="33"/>
        <v/>
      </c>
      <c r="J225" s="230">
        <f>VLOOKUP(CONCATENATE(Draw!I225,'2nd Run'!C225),'Enter Draw'!S:U,3,FALSE)</f>
        <v>0</v>
      </c>
      <c r="K225" s="198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98" t="str">
        <f>IFERROR(VLOOKUP('2nd Run'!H225,$AD$3:$AE$7,2,TRUE),"")</f>
        <v/>
      </c>
      <c r="X225" s="303" t="str">
        <f>IFERROR(IF(W225=$X$1,'2nd Run'!H225,""),"")</f>
        <v/>
      </c>
      <c r="Y225" s="303" t="str">
        <f>IFERROR(IF(W225=$Y$1,'2nd Run'!H225,""),"")</f>
        <v/>
      </c>
      <c r="Z225" s="303" t="str">
        <f>IFERROR(IF(W225=$Z$1,'2nd Run'!H225,""),"")</f>
        <v/>
      </c>
      <c r="AA225" s="303" t="str">
        <f>IFERROR(IF($W225=$AA$1,'2nd Run'!H225,""),"")</f>
        <v/>
      </c>
      <c r="AB225" s="303" t="str">
        <f>IFERROR(IF(W225=$AB$1,'2nd Run'!H225,""),"")</f>
        <v/>
      </c>
      <c r="AC225" s="221"/>
    </row>
    <row r="226" spans="1:29" ht="15.75" customHeight="1">
      <c r="A226" s="234" t="str">
        <f>IF(B226="","",Draw!G226)</f>
        <v/>
      </c>
      <c r="B226" s="235" t="str">
        <f>IFERROR(Draw!H226,"")</f>
        <v/>
      </c>
      <c r="C226" s="235" t="str">
        <f>IFERROR(Draw!J226,"")</f>
        <v/>
      </c>
      <c r="D226" s="197"/>
      <c r="E226" s="300" t="str">
        <f t="shared" si="30"/>
        <v/>
      </c>
      <c r="F226" s="301" t="str">
        <f t="shared" si="31"/>
        <v/>
      </c>
      <c r="G226" s="295">
        <v>2.2499999999999999E-7</v>
      </c>
      <c r="H226" s="230" t="str">
        <f t="shared" si="32"/>
        <v/>
      </c>
      <c r="I226" s="230" t="str">
        <f t="shared" si="33"/>
        <v/>
      </c>
      <c r="J226" s="230">
        <f>VLOOKUP(CONCATENATE(Draw!I226,'2nd Run'!C226),'Enter Draw'!S:U,3,FALSE)</f>
        <v>0</v>
      </c>
      <c r="K226" s="198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98" t="str">
        <f>IFERROR(VLOOKUP('2nd Run'!H226,$AD$3:$AE$7,2,TRUE),"")</f>
        <v/>
      </c>
      <c r="X226" s="303" t="str">
        <f>IFERROR(IF(W226=$X$1,'2nd Run'!H226,""),"")</f>
        <v/>
      </c>
      <c r="Y226" s="303" t="str">
        <f>IFERROR(IF(W226=$Y$1,'2nd Run'!H226,""),"")</f>
        <v/>
      </c>
      <c r="Z226" s="303" t="str">
        <f>IFERROR(IF(W226=$Z$1,'2nd Run'!H226,""),"")</f>
        <v/>
      </c>
      <c r="AA226" s="303" t="str">
        <f>IFERROR(IF($W226=$AA$1,'2nd Run'!H226,""),"")</f>
        <v/>
      </c>
      <c r="AB226" s="303" t="str">
        <f>IFERROR(IF(W226=$AB$1,'2nd Run'!H226,""),"")</f>
        <v/>
      </c>
      <c r="AC226" s="221"/>
    </row>
    <row r="227" spans="1:29" ht="15.75" customHeight="1">
      <c r="A227" s="234" t="str">
        <f>IF(B227="","",Draw!G227)</f>
        <v/>
      </c>
      <c r="B227" s="235" t="str">
        <f>IFERROR(Draw!H227,"")</f>
        <v/>
      </c>
      <c r="C227" s="235" t="str">
        <f>IFERROR(Draw!J227,"")</f>
        <v/>
      </c>
      <c r="D227" s="194"/>
      <c r="E227" s="300" t="str">
        <f t="shared" si="30"/>
        <v/>
      </c>
      <c r="F227" s="301" t="str">
        <f t="shared" si="31"/>
        <v/>
      </c>
      <c r="G227" s="295">
        <v>2.2600000000000001E-7</v>
      </c>
      <c r="H227" s="230" t="str">
        <f t="shared" si="32"/>
        <v/>
      </c>
      <c r="I227" s="230" t="str">
        <f t="shared" si="33"/>
        <v/>
      </c>
      <c r="J227" s="230">
        <f>VLOOKUP(CONCATENATE(Draw!I227,'2nd Run'!C227),'Enter Draw'!S:U,3,FALSE)</f>
        <v>0</v>
      </c>
      <c r="K227" s="198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98" t="str">
        <f>IFERROR(VLOOKUP('2nd Run'!H227,$AD$3:$AE$7,2,TRUE),"")</f>
        <v/>
      </c>
      <c r="X227" s="303" t="str">
        <f>IFERROR(IF(W227=$X$1,'2nd Run'!H227,""),"")</f>
        <v/>
      </c>
      <c r="Y227" s="303" t="str">
        <f>IFERROR(IF(W227=$Y$1,'2nd Run'!H227,""),"")</f>
        <v/>
      </c>
      <c r="Z227" s="303" t="str">
        <f>IFERROR(IF(W227=$Z$1,'2nd Run'!H227,""),"")</f>
        <v/>
      </c>
      <c r="AA227" s="303" t="str">
        <f>IFERROR(IF($W227=$AA$1,'2nd Run'!H227,""),"")</f>
        <v/>
      </c>
      <c r="AB227" s="303" t="str">
        <f>IFERROR(IF(W227=$AB$1,'2nd Run'!H227,""),"")</f>
        <v/>
      </c>
      <c r="AC227" s="221"/>
    </row>
    <row r="228" spans="1:29" ht="15.75" customHeight="1">
      <c r="A228" s="234" t="str">
        <f>IF(B228="","",Draw!G228)</f>
        <v/>
      </c>
      <c r="B228" s="235" t="str">
        <f>IFERROR(Draw!H228,"")</f>
        <v/>
      </c>
      <c r="C228" s="235" t="str">
        <f>IFERROR(Draw!J228,"")</f>
        <v/>
      </c>
      <c r="D228" s="195"/>
      <c r="E228" s="300" t="str">
        <f t="shared" si="30"/>
        <v/>
      </c>
      <c r="F228" s="301" t="str">
        <f t="shared" si="31"/>
        <v/>
      </c>
      <c r="G228" s="295">
        <v>2.2700000000000001E-7</v>
      </c>
      <c r="H228" s="230" t="str">
        <f t="shared" si="32"/>
        <v/>
      </c>
      <c r="I228" s="230" t="str">
        <f t="shared" si="33"/>
        <v/>
      </c>
      <c r="J228" s="230">
        <f>VLOOKUP(CONCATENATE(Draw!I228,'2nd Run'!C228),'Enter Draw'!S:U,3,FALSE)</f>
        <v>0</v>
      </c>
      <c r="K228" s="198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98" t="str">
        <f>IFERROR(VLOOKUP('2nd Run'!H228,$AD$3:$AE$7,2,TRUE),"")</f>
        <v/>
      </c>
      <c r="X228" s="303" t="str">
        <f>IFERROR(IF(W228=$X$1,'2nd Run'!H228,""),"")</f>
        <v/>
      </c>
      <c r="Y228" s="303" t="str">
        <f>IFERROR(IF(W228=$Y$1,'2nd Run'!H228,""),"")</f>
        <v/>
      </c>
      <c r="Z228" s="303" t="str">
        <f>IFERROR(IF(W228=$Z$1,'2nd Run'!H228,""),"")</f>
        <v/>
      </c>
      <c r="AA228" s="303" t="str">
        <f>IFERROR(IF($W228=$AA$1,'2nd Run'!H228,""),"")</f>
        <v/>
      </c>
      <c r="AB228" s="303" t="str">
        <f>IFERROR(IF(W228=$AB$1,'2nd Run'!H228,""),"")</f>
        <v/>
      </c>
      <c r="AC228" s="221"/>
    </row>
    <row r="229" spans="1:29" ht="15.75" customHeight="1">
      <c r="A229" s="234" t="str">
        <f>IF(B229="","",Draw!G229)</f>
        <v/>
      </c>
      <c r="B229" s="235" t="str">
        <f>IFERROR(Draw!H229,"")</f>
        <v/>
      </c>
      <c r="C229" s="235" t="str">
        <f>IFERROR(Draw!J229,"")</f>
        <v/>
      </c>
      <c r="D229" s="434"/>
      <c r="E229" s="300" t="str">
        <f t="shared" si="30"/>
        <v/>
      </c>
      <c r="F229" s="301" t="str">
        <f t="shared" si="31"/>
        <v/>
      </c>
      <c r="G229" s="295">
        <v>2.28E-7</v>
      </c>
      <c r="H229" s="230" t="str">
        <f t="shared" si="32"/>
        <v/>
      </c>
      <c r="I229" s="230" t="str">
        <f t="shared" si="33"/>
        <v/>
      </c>
      <c r="J229" s="230">
        <f>VLOOKUP(CONCATENATE(Draw!I229,'2nd Run'!C229),'Enter Draw'!S:U,3,FALSE)</f>
        <v>0</v>
      </c>
      <c r="K229" s="198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98" t="str">
        <f>IFERROR(VLOOKUP('2nd Run'!H229,$AD$3:$AE$7,2,TRUE),"")</f>
        <v/>
      </c>
      <c r="X229" s="303" t="str">
        <f>IFERROR(IF(W229=$X$1,'2nd Run'!H229,""),"")</f>
        <v/>
      </c>
      <c r="Y229" s="303" t="str">
        <f>IFERROR(IF(W229=$Y$1,'2nd Run'!H229,""),"")</f>
        <v/>
      </c>
      <c r="Z229" s="303" t="str">
        <f>IFERROR(IF(W229=$Z$1,'2nd Run'!H229,""),"")</f>
        <v/>
      </c>
      <c r="AA229" s="303" t="str">
        <f>IFERROR(IF($W229=$AA$1,'2nd Run'!H229,""),"")</f>
        <v/>
      </c>
      <c r="AB229" s="303" t="str">
        <f>IFERROR(IF(W229=$AB$1,'2nd Run'!H229,""),"")</f>
        <v/>
      </c>
      <c r="AC229" s="221"/>
    </row>
    <row r="230" spans="1:29" ht="15.75" customHeight="1">
      <c r="A230" s="234" t="str">
        <f>IF(B230="","",Draw!G230)</f>
        <v/>
      </c>
      <c r="B230" s="235" t="str">
        <f>IFERROR(Draw!H230,"")</f>
        <v/>
      </c>
      <c r="C230" s="235" t="str">
        <f>IFERROR(Draw!J230,"")</f>
        <v/>
      </c>
      <c r="D230" s="196"/>
      <c r="E230" s="300" t="str">
        <f t="shared" si="30"/>
        <v/>
      </c>
      <c r="F230" s="301" t="str">
        <f t="shared" si="31"/>
        <v/>
      </c>
      <c r="G230" s="295">
        <v>2.29E-7</v>
      </c>
      <c r="H230" s="230" t="str">
        <f t="shared" si="32"/>
        <v/>
      </c>
      <c r="I230" s="230" t="str">
        <f t="shared" si="33"/>
        <v/>
      </c>
      <c r="J230" s="230">
        <f>VLOOKUP(CONCATENATE(Draw!I230,'2nd Run'!C230),'Enter Draw'!S:U,3,FALSE)</f>
        <v>0</v>
      </c>
      <c r="K230" s="198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98" t="str">
        <f>IFERROR(VLOOKUP('2nd Run'!H230,$AD$3:$AE$7,2,TRUE),"")</f>
        <v/>
      </c>
      <c r="X230" s="303" t="str">
        <f>IFERROR(IF(W230=$X$1,'2nd Run'!H230,""),"")</f>
        <v/>
      </c>
      <c r="Y230" s="303" t="str">
        <f>IFERROR(IF(W230=$Y$1,'2nd Run'!H230,""),"")</f>
        <v/>
      </c>
      <c r="Z230" s="303" t="str">
        <f>IFERROR(IF(W230=$Z$1,'2nd Run'!H230,""),"")</f>
        <v/>
      </c>
      <c r="AA230" s="303" t="str">
        <f>IFERROR(IF($W230=$AA$1,'2nd Run'!H230,""),"")</f>
        <v/>
      </c>
      <c r="AB230" s="303" t="str">
        <f>IFERROR(IF(W230=$AB$1,'2nd Run'!H230,""),"")</f>
        <v/>
      </c>
      <c r="AC230" s="221"/>
    </row>
    <row r="231" spans="1:29" ht="15.75" customHeight="1">
      <c r="A231" s="234" t="str">
        <f>IF(B231="","",Draw!G231)</f>
        <v/>
      </c>
      <c r="B231" s="235" t="str">
        <f>IFERROR(Draw!H231,"")</f>
        <v/>
      </c>
      <c r="C231" s="235" t="str">
        <f>IFERROR(Draw!J231,"")</f>
        <v/>
      </c>
      <c r="D231" s="194"/>
      <c r="E231" s="300" t="str">
        <f t="shared" si="30"/>
        <v/>
      </c>
      <c r="F231" s="301" t="str">
        <f t="shared" si="31"/>
        <v/>
      </c>
      <c r="G231" s="295">
        <v>2.2999999999999999E-7</v>
      </c>
      <c r="H231" s="230" t="str">
        <f t="shared" si="32"/>
        <v/>
      </c>
      <c r="I231" s="230" t="str">
        <f t="shared" si="33"/>
        <v/>
      </c>
      <c r="J231" s="230">
        <f>VLOOKUP(CONCATENATE(Draw!I231,'2nd Run'!C231),'Enter Draw'!S:U,3,FALSE)</f>
        <v>0</v>
      </c>
      <c r="K231" s="198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98" t="str">
        <f>IFERROR(VLOOKUP('2nd Run'!H231,$AD$3:$AE$7,2,TRUE),"")</f>
        <v/>
      </c>
      <c r="X231" s="303" t="str">
        <f>IFERROR(IF(W231=$X$1,'2nd Run'!H231,""),"")</f>
        <v/>
      </c>
      <c r="Y231" s="303" t="str">
        <f>IFERROR(IF(W231=$Y$1,'2nd Run'!H231,""),"")</f>
        <v/>
      </c>
      <c r="Z231" s="303" t="str">
        <f>IFERROR(IF(W231=$Z$1,'2nd Run'!H231,""),"")</f>
        <v/>
      </c>
      <c r="AA231" s="303" t="str">
        <f>IFERROR(IF($W231=$AA$1,'2nd Run'!H231,""),"")</f>
        <v/>
      </c>
      <c r="AB231" s="303" t="str">
        <f>IFERROR(IF(W231=$AB$1,'2nd Run'!H231,""),"")</f>
        <v/>
      </c>
      <c r="AC231" s="221"/>
    </row>
    <row r="232" spans="1:29" ht="15.75" customHeight="1">
      <c r="A232" s="234" t="str">
        <f>IF(B232="","",Draw!G232)</f>
        <v/>
      </c>
      <c r="B232" s="235" t="str">
        <f>IFERROR(Draw!H232,"")</f>
        <v/>
      </c>
      <c r="C232" s="235" t="str">
        <f>IFERROR(Draw!J232,"")</f>
        <v/>
      </c>
      <c r="D232" s="197"/>
      <c r="E232" s="300" t="str">
        <f t="shared" si="30"/>
        <v/>
      </c>
      <c r="F232" s="301" t="str">
        <f t="shared" si="31"/>
        <v/>
      </c>
      <c r="G232" s="295">
        <v>2.3099999999999999E-7</v>
      </c>
      <c r="H232" s="230" t="str">
        <f t="shared" si="32"/>
        <v/>
      </c>
      <c r="I232" s="230" t="str">
        <f t="shared" si="33"/>
        <v/>
      </c>
      <c r="J232" s="230">
        <f>VLOOKUP(CONCATENATE(Draw!I232,'2nd Run'!C232),'Enter Draw'!S:U,3,FALSE)</f>
        <v>0</v>
      </c>
      <c r="K232" s="198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98" t="str">
        <f>IFERROR(VLOOKUP('2nd Run'!H232,$AD$3:$AE$7,2,TRUE),"")</f>
        <v/>
      </c>
      <c r="X232" s="303" t="str">
        <f>IFERROR(IF(W232=$X$1,'2nd Run'!H232,""),"")</f>
        <v/>
      </c>
      <c r="Y232" s="303" t="str">
        <f>IFERROR(IF(W232=$Y$1,'2nd Run'!H232,""),"")</f>
        <v/>
      </c>
      <c r="Z232" s="303" t="str">
        <f>IFERROR(IF(W232=$Z$1,'2nd Run'!H232,""),"")</f>
        <v/>
      </c>
      <c r="AA232" s="303" t="str">
        <f>IFERROR(IF($W232=$AA$1,'2nd Run'!H232,""),"")</f>
        <v/>
      </c>
      <c r="AB232" s="303" t="str">
        <f>IFERROR(IF(W232=$AB$1,'2nd Run'!H232,""),"")</f>
        <v/>
      </c>
      <c r="AC232" s="221"/>
    </row>
    <row r="233" spans="1:29" ht="15.75" customHeight="1">
      <c r="A233" s="234" t="str">
        <f>IF(B233="","",Draw!G233)</f>
        <v/>
      </c>
      <c r="B233" s="235" t="str">
        <f>IFERROR(Draw!H233,"")</f>
        <v/>
      </c>
      <c r="C233" s="235" t="str">
        <f>IFERROR(Draw!J233,"")</f>
        <v/>
      </c>
      <c r="D233" s="194"/>
      <c r="E233" s="300" t="str">
        <f t="shared" si="30"/>
        <v/>
      </c>
      <c r="F233" s="301" t="str">
        <f t="shared" si="31"/>
        <v/>
      </c>
      <c r="G233" s="295">
        <v>2.3200000000000001E-7</v>
      </c>
      <c r="H233" s="230" t="str">
        <f t="shared" si="32"/>
        <v/>
      </c>
      <c r="I233" s="230" t="str">
        <f t="shared" si="33"/>
        <v/>
      </c>
      <c r="J233" s="230">
        <f>VLOOKUP(CONCATENATE(Draw!I233,'2nd Run'!C233),'Enter Draw'!S:U,3,FALSE)</f>
        <v>0</v>
      </c>
      <c r="K233" s="198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98" t="str">
        <f>IFERROR(VLOOKUP('2nd Run'!H233,$AD$3:$AE$7,2,TRUE),"")</f>
        <v/>
      </c>
      <c r="X233" s="303" t="str">
        <f>IFERROR(IF(W233=$X$1,'2nd Run'!H233,""),"")</f>
        <v/>
      </c>
      <c r="Y233" s="303" t="str">
        <f>IFERROR(IF(W233=$Y$1,'2nd Run'!H233,""),"")</f>
        <v/>
      </c>
      <c r="Z233" s="303" t="str">
        <f>IFERROR(IF(W233=$Z$1,'2nd Run'!H233,""),"")</f>
        <v/>
      </c>
      <c r="AA233" s="303" t="str">
        <f>IFERROR(IF($W233=$AA$1,'2nd Run'!H233,""),"")</f>
        <v/>
      </c>
      <c r="AB233" s="303" t="str">
        <f>IFERROR(IF(W233=$AB$1,'2nd Run'!H233,""),"")</f>
        <v/>
      </c>
      <c r="AC233" s="221"/>
    </row>
    <row r="234" spans="1:29" ht="15.75" customHeight="1">
      <c r="A234" s="234" t="str">
        <f>IF(B234="","",Draw!G234)</f>
        <v/>
      </c>
      <c r="B234" s="235" t="str">
        <f>IFERROR(Draw!H234,"")</f>
        <v/>
      </c>
      <c r="C234" s="235" t="str">
        <f>IFERROR(Draw!J234,"")</f>
        <v/>
      </c>
      <c r="D234" s="195"/>
      <c r="E234" s="300" t="str">
        <f t="shared" si="30"/>
        <v/>
      </c>
      <c r="F234" s="301" t="str">
        <f t="shared" si="31"/>
        <v/>
      </c>
      <c r="G234" s="295">
        <v>2.3300000000000001E-7</v>
      </c>
      <c r="H234" s="230" t="str">
        <f t="shared" si="32"/>
        <v/>
      </c>
      <c r="I234" s="230" t="str">
        <f t="shared" si="33"/>
        <v/>
      </c>
      <c r="J234" s="230">
        <f>VLOOKUP(CONCATENATE(Draw!I234,'2nd Run'!C234),'Enter Draw'!S:U,3,FALSE)</f>
        <v>0</v>
      </c>
      <c r="K234" s="198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98" t="str">
        <f>IFERROR(VLOOKUP('2nd Run'!H234,$AD$3:$AE$7,2,TRUE),"")</f>
        <v/>
      </c>
      <c r="X234" s="303" t="str">
        <f>IFERROR(IF(W234=$X$1,'2nd Run'!H234,""),"")</f>
        <v/>
      </c>
      <c r="Y234" s="303" t="str">
        <f>IFERROR(IF(W234=$Y$1,'2nd Run'!H234,""),"")</f>
        <v/>
      </c>
      <c r="Z234" s="303" t="str">
        <f>IFERROR(IF(W234=$Z$1,'2nd Run'!H234,""),"")</f>
        <v/>
      </c>
      <c r="AA234" s="303" t="str">
        <f>IFERROR(IF($W234=$AA$1,'2nd Run'!H234,""),"")</f>
        <v/>
      </c>
      <c r="AB234" s="303" t="str">
        <f>IFERROR(IF(W234=$AB$1,'2nd Run'!H234,""),"")</f>
        <v/>
      </c>
      <c r="AC234" s="221"/>
    </row>
    <row r="235" spans="1:29" ht="15.75" customHeight="1">
      <c r="A235" s="234" t="str">
        <f>IF(B235="","",Draw!G235)</f>
        <v/>
      </c>
      <c r="B235" s="235" t="str">
        <f>IFERROR(Draw!H235,"")</f>
        <v/>
      </c>
      <c r="C235" s="235" t="str">
        <f>IFERROR(Draw!J235,"")</f>
        <v/>
      </c>
      <c r="D235" s="434"/>
      <c r="E235" s="300" t="str">
        <f t="shared" si="30"/>
        <v/>
      </c>
      <c r="F235" s="301" t="str">
        <f t="shared" si="31"/>
        <v/>
      </c>
      <c r="G235" s="295">
        <v>2.34E-7</v>
      </c>
      <c r="H235" s="230" t="str">
        <f t="shared" si="32"/>
        <v/>
      </c>
      <c r="I235" s="230" t="str">
        <f t="shared" si="33"/>
        <v/>
      </c>
      <c r="J235" s="230">
        <f>VLOOKUP(CONCATENATE(Draw!I235,'2nd Run'!C235),'Enter Draw'!S:U,3,FALSE)</f>
        <v>0</v>
      </c>
      <c r="K235" s="198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98" t="str">
        <f>IFERROR(VLOOKUP('2nd Run'!H235,$AD$3:$AE$7,2,TRUE),"")</f>
        <v/>
      </c>
      <c r="X235" s="303" t="str">
        <f>IFERROR(IF(W235=$X$1,'2nd Run'!H235,""),"")</f>
        <v/>
      </c>
      <c r="Y235" s="303" t="str">
        <f>IFERROR(IF(W235=$Y$1,'2nd Run'!H235,""),"")</f>
        <v/>
      </c>
      <c r="Z235" s="303" t="str">
        <f>IFERROR(IF(W235=$Z$1,'2nd Run'!H235,""),"")</f>
        <v/>
      </c>
      <c r="AA235" s="303" t="str">
        <f>IFERROR(IF($W235=$AA$1,'2nd Run'!H235,""),"")</f>
        <v/>
      </c>
      <c r="AB235" s="303" t="str">
        <f>IFERROR(IF(W235=$AB$1,'2nd Run'!H235,""),"")</f>
        <v/>
      </c>
      <c r="AC235" s="221"/>
    </row>
    <row r="236" spans="1:29" ht="15.75" customHeight="1">
      <c r="A236" s="234" t="str">
        <f>IF(B236="","",Draw!G236)</f>
        <v/>
      </c>
      <c r="B236" s="235" t="str">
        <f>IFERROR(Draw!H236,"")</f>
        <v/>
      </c>
      <c r="C236" s="235" t="str">
        <f>IFERROR(Draw!J236,"")</f>
        <v/>
      </c>
      <c r="D236" s="196"/>
      <c r="E236" s="300" t="str">
        <f t="shared" si="30"/>
        <v/>
      </c>
      <c r="F236" s="301" t="str">
        <f t="shared" si="31"/>
        <v/>
      </c>
      <c r="G236" s="295">
        <v>2.35E-7</v>
      </c>
      <c r="H236" s="230" t="str">
        <f t="shared" si="32"/>
        <v/>
      </c>
      <c r="I236" s="230" t="str">
        <f t="shared" si="33"/>
        <v/>
      </c>
      <c r="J236" s="230">
        <f>VLOOKUP(CONCATENATE(Draw!I236,'2nd Run'!C236),'Enter Draw'!S:U,3,FALSE)</f>
        <v>0</v>
      </c>
      <c r="K236" s="198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98" t="str">
        <f>IFERROR(VLOOKUP('2nd Run'!H236,$AD$3:$AE$7,2,TRUE),"")</f>
        <v/>
      </c>
      <c r="X236" s="303" t="str">
        <f>IFERROR(IF(W236=$X$1,'2nd Run'!H236,""),"")</f>
        <v/>
      </c>
      <c r="Y236" s="303" t="str">
        <f>IFERROR(IF(W236=$Y$1,'2nd Run'!H236,""),"")</f>
        <v/>
      </c>
      <c r="Z236" s="303" t="str">
        <f>IFERROR(IF(W236=$Z$1,'2nd Run'!H236,""),"")</f>
        <v/>
      </c>
      <c r="AA236" s="303" t="str">
        <f>IFERROR(IF($W236=$AA$1,'2nd Run'!H236,""),"")</f>
        <v/>
      </c>
      <c r="AB236" s="303" t="str">
        <f>IFERROR(IF(W236=$AB$1,'2nd Run'!H236,""),"")</f>
        <v/>
      </c>
      <c r="AC236" s="221"/>
    </row>
    <row r="237" spans="1:29" ht="15.75" customHeight="1">
      <c r="A237" s="234" t="str">
        <f>IF(B237="","",Draw!G237)</f>
        <v/>
      </c>
      <c r="B237" s="235" t="str">
        <f>IFERROR(Draw!H237,"")</f>
        <v/>
      </c>
      <c r="C237" s="235" t="str">
        <f>IFERROR(Draw!J237,"")</f>
        <v/>
      </c>
      <c r="D237" s="194"/>
      <c r="E237" s="300" t="str">
        <f t="shared" si="30"/>
        <v/>
      </c>
      <c r="F237" s="301" t="str">
        <f t="shared" si="31"/>
        <v/>
      </c>
      <c r="G237" s="295">
        <v>2.36E-7</v>
      </c>
      <c r="H237" s="230" t="str">
        <f t="shared" si="32"/>
        <v/>
      </c>
      <c r="I237" s="230" t="str">
        <f t="shared" si="33"/>
        <v/>
      </c>
      <c r="J237" s="230">
        <f>VLOOKUP(CONCATENATE(Draw!I237,'2nd Run'!C237),'Enter Draw'!S:U,3,FALSE)</f>
        <v>0</v>
      </c>
      <c r="K237" s="198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98" t="str">
        <f>IFERROR(VLOOKUP('2nd Run'!H237,$AD$3:$AE$7,2,TRUE),"")</f>
        <v/>
      </c>
      <c r="X237" s="303" t="str">
        <f>IFERROR(IF(W237=$X$1,'2nd Run'!H237,""),"")</f>
        <v/>
      </c>
      <c r="Y237" s="303" t="str">
        <f>IFERROR(IF(W237=$Y$1,'2nd Run'!H237,""),"")</f>
        <v/>
      </c>
      <c r="Z237" s="303" t="str">
        <f>IFERROR(IF(W237=$Z$1,'2nd Run'!H237,""),"")</f>
        <v/>
      </c>
      <c r="AA237" s="303" t="str">
        <f>IFERROR(IF($W237=$AA$1,'2nd Run'!H237,""),"")</f>
        <v/>
      </c>
      <c r="AB237" s="303" t="str">
        <f>IFERROR(IF(W237=$AB$1,'2nd Run'!H237,""),"")</f>
        <v/>
      </c>
      <c r="AC237" s="221"/>
    </row>
    <row r="238" spans="1:29" ht="15.75" customHeight="1">
      <c r="A238" s="234" t="str">
        <f>IF(B238="","",Draw!G238)</f>
        <v/>
      </c>
      <c r="B238" s="235" t="str">
        <f>IFERROR(Draw!H238,"")</f>
        <v/>
      </c>
      <c r="C238" s="235" t="str">
        <f>IFERROR(Draw!J238,"")</f>
        <v/>
      </c>
      <c r="D238" s="197"/>
      <c r="E238" s="300" t="str">
        <f t="shared" si="30"/>
        <v/>
      </c>
      <c r="F238" s="301" t="str">
        <f t="shared" si="31"/>
        <v/>
      </c>
      <c r="G238" s="295">
        <v>2.3699999999999999E-7</v>
      </c>
      <c r="H238" s="230" t="str">
        <f t="shared" si="32"/>
        <v/>
      </c>
      <c r="I238" s="230" t="str">
        <f t="shared" si="33"/>
        <v/>
      </c>
      <c r="J238" s="230">
        <f>VLOOKUP(CONCATENATE(Draw!I238,'2nd Run'!C238),'Enter Draw'!S:U,3,FALSE)</f>
        <v>0</v>
      </c>
      <c r="K238" s="198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98" t="str">
        <f>IFERROR(VLOOKUP('2nd Run'!H238,$AD$3:$AE$7,2,TRUE),"")</f>
        <v/>
      </c>
      <c r="X238" s="303" t="str">
        <f>IFERROR(IF(W238=$X$1,'2nd Run'!H238,""),"")</f>
        <v/>
      </c>
      <c r="Y238" s="303" t="str">
        <f>IFERROR(IF(W238=$Y$1,'2nd Run'!H238,""),"")</f>
        <v/>
      </c>
      <c r="Z238" s="303" t="str">
        <f>IFERROR(IF(W238=$Z$1,'2nd Run'!H238,""),"")</f>
        <v/>
      </c>
      <c r="AA238" s="303" t="str">
        <f>IFERROR(IF($W238=$AA$1,'2nd Run'!H238,""),"")</f>
        <v/>
      </c>
      <c r="AB238" s="303" t="str">
        <f>IFERROR(IF(W238=$AB$1,'2nd Run'!H238,""),"")</f>
        <v/>
      </c>
      <c r="AC238" s="221"/>
    </row>
    <row r="239" spans="1:29" ht="15.75" customHeight="1">
      <c r="A239" s="234" t="str">
        <f>IF(B239="","",Draw!G239)</f>
        <v/>
      </c>
      <c r="B239" s="235" t="str">
        <f>IFERROR(Draw!H239,"")</f>
        <v/>
      </c>
      <c r="C239" s="235" t="str">
        <f>IFERROR(Draw!J239,"")</f>
        <v/>
      </c>
      <c r="D239" s="194"/>
      <c r="E239" s="300" t="str">
        <f t="shared" si="30"/>
        <v/>
      </c>
      <c r="F239" s="301" t="str">
        <f t="shared" si="31"/>
        <v/>
      </c>
      <c r="G239" s="295">
        <v>2.3799999999999999E-7</v>
      </c>
      <c r="H239" s="230" t="str">
        <f t="shared" si="32"/>
        <v/>
      </c>
      <c r="I239" s="230" t="str">
        <f t="shared" si="33"/>
        <v/>
      </c>
      <c r="J239" s="230">
        <f>VLOOKUP(CONCATENATE(Draw!I239,'2nd Run'!C239),'Enter Draw'!S:U,3,FALSE)</f>
        <v>0</v>
      </c>
      <c r="K239" s="198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98" t="str">
        <f>IFERROR(VLOOKUP('2nd Run'!H239,$AD$3:$AE$7,2,TRUE),"")</f>
        <v/>
      </c>
      <c r="X239" s="303" t="str">
        <f>IFERROR(IF(W239=$X$1,'2nd Run'!H239,""),"")</f>
        <v/>
      </c>
      <c r="Y239" s="303" t="str">
        <f>IFERROR(IF(W239=$Y$1,'2nd Run'!H239,""),"")</f>
        <v/>
      </c>
      <c r="Z239" s="303" t="str">
        <f>IFERROR(IF(W239=$Z$1,'2nd Run'!H239,""),"")</f>
        <v/>
      </c>
      <c r="AA239" s="303" t="str">
        <f>IFERROR(IF($W239=$AA$1,'2nd Run'!H239,""),"")</f>
        <v/>
      </c>
      <c r="AB239" s="303" t="str">
        <f>IFERROR(IF(W239=$AB$1,'2nd Run'!H239,""),"")</f>
        <v/>
      </c>
      <c r="AC239" s="221"/>
    </row>
    <row r="240" spans="1:29" ht="15.75" customHeight="1">
      <c r="A240" s="234" t="str">
        <f>IF(B240="","",Draw!G240)</f>
        <v/>
      </c>
      <c r="B240" s="235" t="str">
        <f>IFERROR(Draw!H240,"")</f>
        <v/>
      </c>
      <c r="C240" s="235" t="str">
        <f>IFERROR(Draw!J240,"")</f>
        <v/>
      </c>
      <c r="D240" s="195"/>
      <c r="E240" s="300" t="str">
        <f t="shared" si="30"/>
        <v/>
      </c>
      <c r="F240" s="301" t="str">
        <f t="shared" si="31"/>
        <v/>
      </c>
      <c r="G240" s="295">
        <v>2.3900000000000001E-7</v>
      </c>
      <c r="H240" s="230" t="str">
        <f t="shared" si="32"/>
        <v/>
      </c>
      <c r="I240" s="230" t="str">
        <f t="shared" si="33"/>
        <v/>
      </c>
      <c r="J240" s="230">
        <f>VLOOKUP(CONCATENATE(Draw!I240,'2nd Run'!C240),'Enter Draw'!S:U,3,FALSE)</f>
        <v>0</v>
      </c>
      <c r="K240" s="198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98" t="str">
        <f>IFERROR(VLOOKUP('2nd Run'!H240,$AD$3:$AE$7,2,TRUE),"")</f>
        <v/>
      </c>
      <c r="X240" s="303" t="str">
        <f>IFERROR(IF(W240=$X$1,'2nd Run'!H240,""),"")</f>
        <v/>
      </c>
      <c r="Y240" s="303" t="str">
        <f>IFERROR(IF(W240=$Y$1,'2nd Run'!H240,""),"")</f>
        <v/>
      </c>
      <c r="Z240" s="303" t="str">
        <f>IFERROR(IF(W240=$Z$1,'2nd Run'!H240,""),"")</f>
        <v/>
      </c>
      <c r="AA240" s="303" t="str">
        <f>IFERROR(IF($W240=$AA$1,'2nd Run'!H240,""),"")</f>
        <v/>
      </c>
      <c r="AB240" s="303" t="str">
        <f>IFERROR(IF(W240=$AB$1,'2nd Run'!H240,""),"")</f>
        <v/>
      </c>
      <c r="AC240" s="221"/>
    </row>
    <row r="241" spans="1:29" ht="15.75" customHeight="1">
      <c r="A241" s="234" t="str">
        <f>IF(B241="","",Draw!G241)</f>
        <v/>
      </c>
      <c r="B241" s="235" t="str">
        <f>IFERROR(Draw!H241,"")</f>
        <v/>
      </c>
      <c r="C241" s="235" t="str">
        <f>IFERROR(Draw!J241,"")</f>
        <v/>
      </c>
      <c r="D241" s="434"/>
      <c r="E241" s="300" t="str">
        <f t="shared" si="30"/>
        <v/>
      </c>
      <c r="F241" s="301" t="str">
        <f t="shared" si="31"/>
        <v/>
      </c>
      <c r="G241" s="295">
        <v>2.3999999999999998E-7</v>
      </c>
      <c r="H241" s="230" t="str">
        <f t="shared" si="32"/>
        <v/>
      </c>
      <c r="I241" s="230" t="str">
        <f t="shared" si="33"/>
        <v/>
      </c>
      <c r="J241" s="230">
        <f>VLOOKUP(CONCATENATE(Draw!I241,'2nd Run'!C241),'Enter Draw'!S:U,3,FALSE)</f>
        <v>0</v>
      </c>
      <c r="K241" s="198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98" t="str">
        <f>IFERROR(VLOOKUP('2nd Run'!H241,$AD$3:$AE$7,2,TRUE),"")</f>
        <v/>
      </c>
      <c r="X241" s="303" t="str">
        <f>IFERROR(IF(W241=$X$1,'2nd Run'!H241,""),"")</f>
        <v/>
      </c>
      <c r="Y241" s="303" t="str">
        <f>IFERROR(IF(W241=$Y$1,'2nd Run'!H241,""),"")</f>
        <v/>
      </c>
      <c r="Z241" s="303" t="str">
        <f>IFERROR(IF(W241=$Z$1,'2nd Run'!H241,""),"")</f>
        <v/>
      </c>
      <c r="AA241" s="303" t="str">
        <f>IFERROR(IF($W241=$AA$1,'2nd Run'!H241,""),"")</f>
        <v/>
      </c>
      <c r="AB241" s="303" t="str">
        <f>IFERROR(IF(W241=$AB$1,'2nd Run'!H241,""),"")</f>
        <v/>
      </c>
      <c r="AC241" s="221"/>
    </row>
    <row r="242" spans="1:29" ht="15.75" customHeight="1">
      <c r="A242" s="234" t="str">
        <f>IF(B242="","",Draw!G242)</f>
        <v/>
      </c>
      <c r="B242" s="235" t="str">
        <f>IFERROR(Draw!H242,"")</f>
        <v/>
      </c>
      <c r="C242" s="235" t="str">
        <f>IFERROR(Draw!J242,"")</f>
        <v/>
      </c>
      <c r="D242" s="196"/>
      <c r="E242" s="300" t="str">
        <f t="shared" si="30"/>
        <v/>
      </c>
      <c r="F242" s="301" t="str">
        <f t="shared" si="31"/>
        <v/>
      </c>
      <c r="G242" s="295">
        <v>2.41E-7</v>
      </c>
      <c r="H242" s="230" t="str">
        <f t="shared" si="32"/>
        <v/>
      </c>
      <c r="I242" s="230" t="str">
        <f t="shared" si="33"/>
        <v/>
      </c>
      <c r="J242" s="230">
        <f>VLOOKUP(CONCATENATE(Draw!I242,'2nd Run'!C242),'Enter Draw'!S:U,3,FALSE)</f>
        <v>0</v>
      </c>
      <c r="K242" s="198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98" t="str">
        <f>IFERROR(VLOOKUP('2nd Run'!H242,$AD$3:$AE$7,2,TRUE),"")</f>
        <v/>
      </c>
      <c r="X242" s="303" t="str">
        <f>IFERROR(IF(W242=$X$1,'2nd Run'!H242,""),"")</f>
        <v/>
      </c>
      <c r="Y242" s="303" t="str">
        <f>IFERROR(IF(W242=$Y$1,'2nd Run'!H242,""),"")</f>
        <v/>
      </c>
      <c r="Z242" s="303" t="str">
        <f>IFERROR(IF(W242=$Z$1,'2nd Run'!H242,""),"")</f>
        <v/>
      </c>
      <c r="AA242" s="303" t="str">
        <f>IFERROR(IF($W242=$AA$1,'2nd Run'!H242,""),"")</f>
        <v/>
      </c>
      <c r="AB242" s="303" t="str">
        <f>IFERROR(IF(W242=$AB$1,'2nd Run'!H242,""),"")</f>
        <v/>
      </c>
      <c r="AC242" s="221"/>
    </row>
    <row r="243" spans="1:29" ht="15.75" customHeight="1">
      <c r="A243" s="234" t="str">
        <f>IF(B243="","",Draw!G243)</f>
        <v/>
      </c>
      <c r="B243" s="235" t="str">
        <f>IFERROR(Draw!H243,"")</f>
        <v/>
      </c>
      <c r="C243" s="235" t="str">
        <f>IFERROR(Draw!J243,"")</f>
        <v/>
      </c>
      <c r="D243" s="194"/>
      <c r="E243" s="300" t="str">
        <f t="shared" si="30"/>
        <v/>
      </c>
      <c r="F243" s="301" t="str">
        <f t="shared" si="31"/>
        <v/>
      </c>
      <c r="G243" s="295">
        <v>2.4200000000000002E-7</v>
      </c>
      <c r="H243" s="230" t="str">
        <f t="shared" si="32"/>
        <v/>
      </c>
      <c r="I243" s="230" t="str">
        <f t="shared" si="33"/>
        <v/>
      </c>
      <c r="J243" s="230">
        <f>VLOOKUP(CONCATENATE(Draw!I243,'2nd Run'!C243),'Enter Draw'!S:U,3,FALSE)</f>
        <v>0</v>
      </c>
      <c r="K243" s="198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98" t="str">
        <f>IFERROR(VLOOKUP('2nd Run'!H243,$AD$3:$AE$7,2,TRUE),"")</f>
        <v/>
      </c>
      <c r="X243" s="303" t="str">
        <f>IFERROR(IF(W243=$X$1,'2nd Run'!H243,""),"")</f>
        <v/>
      </c>
      <c r="Y243" s="303" t="str">
        <f>IFERROR(IF(W243=$Y$1,'2nd Run'!H243,""),"")</f>
        <v/>
      </c>
      <c r="Z243" s="303" t="str">
        <f>IFERROR(IF(W243=$Z$1,'2nd Run'!H243,""),"")</f>
        <v/>
      </c>
      <c r="AA243" s="303" t="str">
        <f>IFERROR(IF($W243=$AA$1,'2nd Run'!H243,""),"")</f>
        <v/>
      </c>
      <c r="AB243" s="303" t="str">
        <f>IFERROR(IF(W243=$AB$1,'2nd Run'!H243,""),"")</f>
        <v/>
      </c>
      <c r="AC243" s="221"/>
    </row>
    <row r="244" spans="1:29" ht="15.75" customHeight="1">
      <c r="A244" s="234" t="str">
        <f>IF(B244="","",Draw!G244)</f>
        <v/>
      </c>
      <c r="B244" s="235" t="str">
        <f>IFERROR(Draw!H244,"")</f>
        <v/>
      </c>
      <c r="C244" s="235" t="str">
        <f>IFERROR(Draw!J244,"")</f>
        <v/>
      </c>
      <c r="D244" s="197"/>
      <c r="E244" s="300" t="str">
        <f t="shared" si="30"/>
        <v/>
      </c>
      <c r="F244" s="301" t="str">
        <f t="shared" si="31"/>
        <v/>
      </c>
      <c r="G244" s="295">
        <v>2.4299999999999999E-7</v>
      </c>
      <c r="H244" s="230" t="str">
        <f t="shared" si="32"/>
        <v/>
      </c>
      <c r="I244" s="230" t="str">
        <f t="shared" si="33"/>
        <v/>
      </c>
      <c r="J244" s="230">
        <f>VLOOKUP(CONCATENATE(Draw!I244,'2nd Run'!C244),'Enter Draw'!S:U,3,FALSE)</f>
        <v>0</v>
      </c>
      <c r="K244" s="198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98" t="str">
        <f>IFERROR(VLOOKUP('2nd Run'!H244,$AD$3:$AE$7,2,TRUE),"")</f>
        <v/>
      </c>
      <c r="X244" s="303" t="str">
        <f>IFERROR(IF(W244=$X$1,'2nd Run'!H244,""),"")</f>
        <v/>
      </c>
      <c r="Y244" s="303" t="str">
        <f>IFERROR(IF(W244=$Y$1,'2nd Run'!H244,""),"")</f>
        <v/>
      </c>
      <c r="Z244" s="303" t="str">
        <f>IFERROR(IF(W244=$Z$1,'2nd Run'!H244,""),"")</f>
        <v/>
      </c>
      <c r="AA244" s="303" t="str">
        <f>IFERROR(IF($W244=$AA$1,'2nd Run'!H244,""),"")</f>
        <v/>
      </c>
      <c r="AB244" s="303" t="str">
        <f>IFERROR(IF(W244=$AB$1,'2nd Run'!H244,""),"")</f>
        <v/>
      </c>
      <c r="AC244" s="221"/>
    </row>
    <row r="245" spans="1:29" ht="15.75" customHeight="1">
      <c r="A245" s="234" t="str">
        <f>IF(B245="","",Draw!G245)</f>
        <v/>
      </c>
      <c r="B245" s="235" t="str">
        <f>IFERROR(Draw!H245,"")</f>
        <v/>
      </c>
      <c r="C245" s="235" t="str">
        <f>IFERROR(Draw!J245,"")</f>
        <v/>
      </c>
      <c r="D245" s="194"/>
      <c r="E245" s="300" t="str">
        <f t="shared" si="30"/>
        <v/>
      </c>
      <c r="F245" s="301" t="str">
        <f t="shared" si="31"/>
        <v/>
      </c>
      <c r="G245" s="295">
        <v>2.4400000000000001E-7</v>
      </c>
      <c r="H245" s="230" t="str">
        <f t="shared" si="32"/>
        <v/>
      </c>
      <c r="I245" s="230" t="str">
        <f t="shared" si="33"/>
        <v/>
      </c>
      <c r="J245" s="230">
        <f>VLOOKUP(CONCATENATE(Draw!I245,'2nd Run'!C245),'Enter Draw'!S:U,3,FALSE)</f>
        <v>0</v>
      </c>
      <c r="K245" s="198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98" t="str">
        <f>IFERROR(VLOOKUP('2nd Run'!H245,$AD$3:$AE$7,2,TRUE),"")</f>
        <v/>
      </c>
      <c r="X245" s="303" t="str">
        <f>IFERROR(IF(W245=$X$1,'2nd Run'!H245,""),"")</f>
        <v/>
      </c>
      <c r="Y245" s="303" t="str">
        <f>IFERROR(IF(W245=$Y$1,'2nd Run'!H245,""),"")</f>
        <v/>
      </c>
      <c r="Z245" s="303" t="str">
        <f>IFERROR(IF(W245=$Z$1,'2nd Run'!H245,""),"")</f>
        <v/>
      </c>
      <c r="AA245" s="303" t="str">
        <f>IFERROR(IF($W245=$AA$1,'2nd Run'!H245,""),"")</f>
        <v/>
      </c>
      <c r="AB245" s="303" t="str">
        <f>IFERROR(IF(W245=$AB$1,'2nd Run'!H245,""),"")</f>
        <v/>
      </c>
      <c r="AC245" s="221"/>
    </row>
    <row r="246" spans="1:29" ht="15.75" customHeight="1">
      <c r="A246" s="234" t="str">
        <f>IF(B246="","",Draw!G246)</f>
        <v/>
      </c>
      <c r="B246" s="235" t="str">
        <f>IFERROR(Draw!H246,"")</f>
        <v/>
      </c>
      <c r="C246" s="235" t="str">
        <f>IFERROR(Draw!J246,"")</f>
        <v/>
      </c>
      <c r="D246" s="195"/>
      <c r="E246" s="300" t="str">
        <f t="shared" si="30"/>
        <v/>
      </c>
      <c r="F246" s="301" t="str">
        <f t="shared" si="31"/>
        <v/>
      </c>
      <c r="G246" s="295">
        <v>2.4499999999999998E-7</v>
      </c>
      <c r="H246" s="230" t="str">
        <f t="shared" si="32"/>
        <v/>
      </c>
      <c r="I246" s="230" t="str">
        <f t="shared" si="33"/>
        <v/>
      </c>
      <c r="J246" s="230">
        <f>VLOOKUP(CONCATENATE(Draw!I246,'2nd Run'!C246),'Enter Draw'!S:U,3,FALSE)</f>
        <v>0</v>
      </c>
      <c r="K246" s="198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98" t="str">
        <f>IFERROR(VLOOKUP('2nd Run'!H246,$AD$3:$AE$7,2,TRUE),"")</f>
        <v/>
      </c>
      <c r="X246" s="303" t="str">
        <f>IFERROR(IF(W246=$X$1,'2nd Run'!H246,""),"")</f>
        <v/>
      </c>
      <c r="Y246" s="303" t="str">
        <f>IFERROR(IF(W246=$Y$1,'2nd Run'!H246,""),"")</f>
        <v/>
      </c>
      <c r="Z246" s="303" t="str">
        <f>IFERROR(IF(W246=$Z$1,'2nd Run'!H246,""),"")</f>
        <v/>
      </c>
      <c r="AA246" s="303" t="str">
        <f>IFERROR(IF($W246=$AA$1,'2nd Run'!H246,""),"")</f>
        <v/>
      </c>
      <c r="AB246" s="303" t="str">
        <f>IFERROR(IF(W246=$AB$1,'2nd Run'!H246,""),"")</f>
        <v/>
      </c>
      <c r="AC246" s="221"/>
    </row>
    <row r="247" spans="1:29" ht="15.75" customHeight="1">
      <c r="A247" s="234" t="str">
        <f>IF(B247="","",Draw!G247)</f>
        <v/>
      </c>
      <c r="B247" s="235" t="str">
        <f>IFERROR(Draw!H247,"")</f>
        <v/>
      </c>
      <c r="C247" s="235" t="str">
        <f>IFERROR(Draw!J247,"")</f>
        <v/>
      </c>
      <c r="D247" s="434"/>
      <c r="E247" s="300" t="str">
        <f t="shared" si="30"/>
        <v/>
      </c>
      <c r="F247" s="301" t="str">
        <f t="shared" si="31"/>
        <v/>
      </c>
      <c r="G247" s="295">
        <v>2.4600000000000001E-7</v>
      </c>
      <c r="H247" s="230" t="str">
        <f t="shared" si="32"/>
        <v/>
      </c>
      <c r="I247" s="230" t="str">
        <f t="shared" si="33"/>
        <v/>
      </c>
      <c r="J247" s="230">
        <f>VLOOKUP(CONCATENATE(Draw!I247,'2nd Run'!C247),'Enter Draw'!S:U,3,FALSE)</f>
        <v>0</v>
      </c>
      <c r="K247" s="198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98" t="str">
        <f>IFERROR(VLOOKUP('2nd Run'!H247,$AD$3:$AE$7,2,TRUE),"")</f>
        <v/>
      </c>
      <c r="X247" s="303" t="str">
        <f>IFERROR(IF(W247=$X$1,'2nd Run'!H247,""),"")</f>
        <v/>
      </c>
      <c r="Y247" s="303" t="str">
        <f>IFERROR(IF(W247=$Y$1,'2nd Run'!H247,""),"")</f>
        <v/>
      </c>
      <c r="Z247" s="303" t="str">
        <f>IFERROR(IF(W247=$Z$1,'2nd Run'!H247,""),"")</f>
        <v/>
      </c>
      <c r="AA247" s="303" t="str">
        <f>IFERROR(IF($W247=$AA$1,'2nd Run'!H247,""),"")</f>
        <v/>
      </c>
      <c r="AB247" s="303" t="str">
        <f>IFERROR(IF(W247=$AB$1,'2nd Run'!H247,""),"")</f>
        <v/>
      </c>
      <c r="AC247" s="221"/>
    </row>
    <row r="248" spans="1:29" ht="15.75" customHeight="1">
      <c r="A248" s="234" t="str">
        <f>IF(B248="","",Draw!G248)</f>
        <v/>
      </c>
      <c r="B248" s="235" t="str">
        <f>IFERROR(Draw!H248,"")</f>
        <v/>
      </c>
      <c r="C248" s="235" t="str">
        <f>IFERROR(Draw!J248,"")</f>
        <v/>
      </c>
      <c r="D248" s="196"/>
      <c r="E248" s="300" t="str">
        <f t="shared" si="30"/>
        <v/>
      </c>
      <c r="F248" s="301" t="str">
        <f t="shared" si="31"/>
        <v/>
      </c>
      <c r="G248" s="295">
        <v>2.4699999999999998E-7</v>
      </c>
      <c r="H248" s="230" t="str">
        <f t="shared" si="32"/>
        <v/>
      </c>
      <c r="I248" s="230" t="str">
        <f t="shared" si="33"/>
        <v/>
      </c>
      <c r="J248" s="230">
        <f>VLOOKUP(CONCATENATE(Draw!I248,'2nd Run'!C248),'Enter Draw'!S:U,3,FALSE)</f>
        <v>0</v>
      </c>
      <c r="K248" s="198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98" t="str">
        <f>IFERROR(VLOOKUP('2nd Run'!H248,$AD$3:$AE$7,2,TRUE),"")</f>
        <v/>
      </c>
      <c r="X248" s="303" t="str">
        <f>IFERROR(IF(W248=$X$1,'2nd Run'!H248,""),"")</f>
        <v/>
      </c>
      <c r="Y248" s="303" t="str">
        <f>IFERROR(IF(W248=$Y$1,'2nd Run'!H248,""),"")</f>
        <v/>
      </c>
      <c r="Z248" s="303" t="str">
        <f>IFERROR(IF(W248=$Z$1,'2nd Run'!H248,""),"")</f>
        <v/>
      </c>
      <c r="AA248" s="303" t="str">
        <f>IFERROR(IF($W248=$AA$1,'2nd Run'!H248,""),"")</f>
        <v/>
      </c>
      <c r="AB248" s="303" t="str">
        <f>IFERROR(IF(W248=$AB$1,'2nd Run'!H248,""),"")</f>
        <v/>
      </c>
      <c r="AC248" s="221"/>
    </row>
    <row r="249" spans="1:29" ht="15.75" customHeight="1">
      <c r="A249" s="234" t="str">
        <f>IF(B249="","",Draw!G249)</f>
        <v/>
      </c>
      <c r="B249" s="235" t="str">
        <f>IFERROR(Draw!H249,"")</f>
        <v/>
      </c>
      <c r="C249" s="235" t="str">
        <f>IFERROR(Draw!J249,"")</f>
        <v/>
      </c>
      <c r="D249" s="194"/>
      <c r="E249" s="300" t="str">
        <f t="shared" si="30"/>
        <v/>
      </c>
      <c r="F249" s="301" t="str">
        <f t="shared" si="31"/>
        <v/>
      </c>
      <c r="G249" s="295">
        <v>2.48E-7</v>
      </c>
      <c r="H249" s="230" t="str">
        <f t="shared" si="32"/>
        <v/>
      </c>
      <c r="I249" s="230" t="str">
        <f t="shared" si="33"/>
        <v/>
      </c>
      <c r="J249" s="230">
        <f>VLOOKUP(CONCATENATE(Draw!I249,'2nd Run'!C249),'Enter Draw'!S:U,3,FALSE)</f>
        <v>0</v>
      </c>
      <c r="K249" s="198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98" t="str">
        <f>IFERROR(VLOOKUP('2nd Run'!H249,$AD$3:$AE$7,2,TRUE),"")</f>
        <v/>
      </c>
      <c r="X249" s="303" t="str">
        <f>IFERROR(IF(W249=$X$1,'2nd Run'!H249,""),"")</f>
        <v/>
      </c>
      <c r="Y249" s="303" t="str">
        <f>IFERROR(IF(W249=$Y$1,'2nd Run'!H249,""),"")</f>
        <v/>
      </c>
      <c r="Z249" s="303" t="str">
        <f>IFERROR(IF(W249=$Z$1,'2nd Run'!H249,""),"")</f>
        <v/>
      </c>
      <c r="AA249" s="303" t="str">
        <f>IFERROR(IF($W249=$AA$1,'2nd Run'!H249,""),"")</f>
        <v/>
      </c>
      <c r="AB249" s="303" t="str">
        <f>IFERROR(IF(W249=$AB$1,'2nd Run'!H249,""),"")</f>
        <v/>
      </c>
      <c r="AC249" s="221"/>
    </row>
    <row r="250" spans="1:29" ht="15.75" customHeight="1">
      <c r="A250" s="234" t="str">
        <f>IF(B250="","",Draw!G250)</f>
        <v/>
      </c>
      <c r="B250" s="235" t="str">
        <f>IFERROR(Draw!H250,"")</f>
        <v/>
      </c>
      <c r="C250" s="235" t="str">
        <f>IFERROR(Draw!J250,"")</f>
        <v/>
      </c>
      <c r="D250" s="197"/>
      <c r="E250" s="300" t="str">
        <f t="shared" si="30"/>
        <v/>
      </c>
      <c r="F250" s="301" t="str">
        <f t="shared" si="31"/>
        <v/>
      </c>
      <c r="G250" s="295">
        <v>2.4900000000000002E-7</v>
      </c>
      <c r="H250" s="230" t="str">
        <f t="shared" si="32"/>
        <v/>
      </c>
      <c r="I250" s="230" t="str">
        <f t="shared" si="33"/>
        <v/>
      </c>
      <c r="J250" s="230">
        <f>VLOOKUP(CONCATENATE(Draw!I250,'2nd Run'!C250),'Enter Draw'!S:U,3,FALSE)</f>
        <v>0</v>
      </c>
      <c r="K250" s="198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98" t="str">
        <f>IFERROR(VLOOKUP('2nd Run'!H250,$AD$3:$AE$7,2,TRUE),"")</f>
        <v/>
      </c>
      <c r="X250" s="303" t="str">
        <f>IFERROR(IF(W250=$X$1,'2nd Run'!H250,""),"")</f>
        <v/>
      </c>
      <c r="Y250" s="303" t="str">
        <f>IFERROR(IF(W250=$Y$1,'2nd Run'!H250,""),"")</f>
        <v/>
      </c>
      <c r="Z250" s="303" t="str">
        <f>IFERROR(IF(W250=$Z$1,'2nd Run'!H250,""),"")</f>
        <v/>
      </c>
      <c r="AA250" s="303" t="str">
        <f>IFERROR(IF($W250=$AA$1,'2nd Run'!H250,""),"")</f>
        <v/>
      </c>
      <c r="AB250" s="303" t="str">
        <f>IFERROR(IF(W250=$AB$1,'2nd Run'!H250,""),"")</f>
        <v/>
      </c>
      <c r="AC250" s="221"/>
    </row>
    <row r="251" spans="1:29" ht="15.75" customHeight="1">
      <c r="A251" s="234" t="str">
        <f>IF(B251="","",Draw!G251)</f>
        <v/>
      </c>
      <c r="B251" s="235" t="str">
        <f>IFERROR(Draw!H251,"")</f>
        <v/>
      </c>
      <c r="C251" s="235" t="str">
        <f>IFERROR(Draw!J251,"")</f>
        <v/>
      </c>
      <c r="D251" s="194"/>
      <c r="E251" s="300" t="str">
        <f t="shared" si="30"/>
        <v/>
      </c>
      <c r="F251" s="301" t="str">
        <f t="shared" si="31"/>
        <v/>
      </c>
      <c r="G251" s="295">
        <v>2.4999999999999999E-7</v>
      </c>
      <c r="H251" s="230" t="str">
        <f t="shared" si="32"/>
        <v/>
      </c>
      <c r="I251" s="230" t="str">
        <f t="shared" si="33"/>
        <v/>
      </c>
      <c r="J251" s="230">
        <f>VLOOKUP(CONCATENATE(Draw!I251,'2nd Run'!C251),'Enter Draw'!S:U,3,FALSE)</f>
        <v>0</v>
      </c>
      <c r="K251" s="198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98" t="str">
        <f>IFERROR(VLOOKUP('2nd Run'!H251,$AD$3:$AE$7,2,TRUE),"")</f>
        <v/>
      </c>
      <c r="X251" s="303" t="str">
        <f>IFERROR(IF(W251=$X$1,'2nd Run'!H251,""),"")</f>
        <v/>
      </c>
      <c r="Y251" s="303" t="str">
        <f>IFERROR(IF(W251=$Y$1,'2nd Run'!H251,""),"")</f>
        <v/>
      </c>
      <c r="Z251" s="303" t="str">
        <f>IFERROR(IF(W251=$Z$1,'2nd Run'!H251,""),"")</f>
        <v/>
      </c>
      <c r="AA251" s="303" t="str">
        <f>IFERROR(IF($W251=$AA$1,'2nd Run'!H251,""),"")</f>
        <v/>
      </c>
      <c r="AB251" s="303" t="str">
        <f>IFERROR(IF(W251=$AB$1,'2nd Run'!H251,""),"")</f>
        <v/>
      </c>
      <c r="AC251" s="221"/>
    </row>
    <row r="252" spans="1:29" ht="15.75" customHeight="1">
      <c r="A252" s="234" t="str">
        <f>IF(B252="","",Draw!G252)</f>
        <v/>
      </c>
      <c r="B252" s="235" t="str">
        <f>IFERROR(Draw!H252,"")</f>
        <v/>
      </c>
      <c r="C252" s="235" t="str">
        <f>IFERROR(Draw!J252,"")</f>
        <v/>
      </c>
      <c r="D252" s="195"/>
      <c r="E252" s="300" t="str">
        <f t="shared" si="30"/>
        <v/>
      </c>
      <c r="F252" s="301" t="str">
        <f t="shared" si="31"/>
        <v/>
      </c>
      <c r="G252" s="295">
        <v>2.5100000000000001E-7</v>
      </c>
      <c r="H252" s="230" t="str">
        <f t="shared" si="32"/>
        <v/>
      </c>
      <c r="I252" s="230" t="str">
        <f t="shared" si="33"/>
        <v/>
      </c>
      <c r="J252" s="230">
        <f>VLOOKUP(CONCATENATE(Draw!I252,'2nd Run'!C252),'Enter Draw'!S:U,3,FALSE)</f>
        <v>0</v>
      </c>
      <c r="K252" s="198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98" t="str">
        <f>IFERROR(VLOOKUP('2nd Run'!H252,$AD$3:$AE$7,2,TRUE),"")</f>
        <v/>
      </c>
      <c r="X252" s="303" t="str">
        <f>IFERROR(IF(W252=$X$1,'2nd Run'!H252,""),"")</f>
        <v/>
      </c>
      <c r="Y252" s="303" t="str">
        <f>IFERROR(IF(W252=$Y$1,'2nd Run'!H252,""),"")</f>
        <v/>
      </c>
      <c r="Z252" s="303" t="str">
        <f>IFERROR(IF(W252=$Z$1,'2nd Run'!H252,""),"")</f>
        <v/>
      </c>
      <c r="AA252" s="303" t="str">
        <f>IFERROR(IF($W252=$AA$1,'2nd Run'!H252,""),"")</f>
        <v/>
      </c>
      <c r="AB252" s="303" t="str">
        <f>IFERROR(IF(W252=$AB$1,'2nd Run'!H252,""),"")</f>
        <v/>
      </c>
      <c r="AC252" s="221"/>
    </row>
    <row r="253" spans="1:29" ht="15.75" customHeight="1">
      <c r="A253" s="234" t="str">
        <f>IF(B253="","",Draw!G253)</f>
        <v/>
      </c>
      <c r="B253" s="235" t="str">
        <f>IFERROR(Draw!H253,"")</f>
        <v/>
      </c>
      <c r="C253" s="235" t="str">
        <f>IFERROR(Draw!J253,"")</f>
        <v/>
      </c>
      <c r="D253" s="434"/>
      <c r="E253" s="300" t="str">
        <f t="shared" si="30"/>
        <v/>
      </c>
      <c r="F253" s="301" t="str">
        <f t="shared" si="31"/>
        <v/>
      </c>
      <c r="G253" s="295">
        <v>2.5199999999999998E-7</v>
      </c>
      <c r="H253" s="230" t="str">
        <f t="shared" si="32"/>
        <v/>
      </c>
      <c r="I253" s="230" t="str">
        <f t="shared" si="33"/>
        <v/>
      </c>
      <c r="J253" s="230">
        <f>VLOOKUP(CONCATENATE(Draw!I253,'2nd Run'!C253),'Enter Draw'!S:U,3,FALSE)</f>
        <v>0</v>
      </c>
      <c r="K253" s="198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98" t="str">
        <f>IFERROR(VLOOKUP('2nd Run'!H253,$AD$3:$AE$7,2,TRUE),"")</f>
        <v/>
      </c>
      <c r="X253" s="303" t="str">
        <f>IFERROR(IF(W253=$X$1,'2nd Run'!H253,""),"")</f>
        <v/>
      </c>
      <c r="Y253" s="303" t="str">
        <f>IFERROR(IF(W253=$Y$1,'2nd Run'!H253,""),"")</f>
        <v/>
      </c>
      <c r="Z253" s="303" t="str">
        <f>IFERROR(IF(W253=$Z$1,'2nd Run'!H253,""),"")</f>
        <v/>
      </c>
      <c r="AA253" s="303" t="str">
        <f>IFERROR(IF($W253=$AA$1,'2nd Run'!H253,""),"")</f>
        <v/>
      </c>
      <c r="AB253" s="303" t="str">
        <f>IFERROR(IF(W253=$AB$1,'2nd Run'!H253,""),"")</f>
        <v/>
      </c>
      <c r="AC253" s="221"/>
    </row>
    <row r="254" spans="1:29" ht="15.75" customHeight="1">
      <c r="A254" s="234" t="str">
        <f>IF(B254="","",Draw!G254)</f>
        <v/>
      </c>
      <c r="B254" s="235" t="str">
        <f>IFERROR(Draw!H254,"")</f>
        <v/>
      </c>
      <c r="C254" s="235" t="str">
        <f>IFERROR(Draw!J254,"")</f>
        <v/>
      </c>
      <c r="D254" s="196"/>
      <c r="E254" s="300" t="str">
        <f t="shared" si="30"/>
        <v/>
      </c>
      <c r="F254" s="301" t="str">
        <f t="shared" si="31"/>
        <v/>
      </c>
      <c r="G254" s="295">
        <v>2.53E-7</v>
      </c>
      <c r="H254" s="230" t="str">
        <f t="shared" si="32"/>
        <v/>
      </c>
      <c r="I254" s="230" t="str">
        <f t="shared" si="33"/>
        <v/>
      </c>
      <c r="J254" s="230">
        <f>VLOOKUP(CONCATENATE(Draw!I254,'2nd Run'!C254),'Enter Draw'!S:U,3,FALSE)</f>
        <v>0</v>
      </c>
      <c r="K254" s="198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98" t="str">
        <f>IFERROR(VLOOKUP('2nd Run'!H254,$AD$3:$AE$7,2,TRUE),"")</f>
        <v/>
      </c>
      <c r="X254" s="303" t="str">
        <f>IFERROR(IF(W254=$X$1,'2nd Run'!H254,""),"")</f>
        <v/>
      </c>
      <c r="Y254" s="303" t="str">
        <f>IFERROR(IF(W254=$Y$1,'2nd Run'!H254,""),"")</f>
        <v/>
      </c>
      <c r="Z254" s="303" t="str">
        <f>IFERROR(IF(W254=$Z$1,'2nd Run'!H254,""),"")</f>
        <v/>
      </c>
      <c r="AA254" s="303" t="str">
        <f>IFERROR(IF($W254=$AA$1,'2nd Run'!H254,""),"")</f>
        <v/>
      </c>
      <c r="AB254" s="303" t="str">
        <f>IFERROR(IF(W254=$AB$1,'2nd Run'!H254,""),"")</f>
        <v/>
      </c>
      <c r="AC254" s="221"/>
    </row>
    <row r="255" spans="1:29" ht="15.75" customHeight="1">
      <c r="A255" s="234" t="str">
        <f>IF(B255="","",Draw!G255)</f>
        <v/>
      </c>
      <c r="B255" s="235" t="str">
        <f>IFERROR(Draw!H255,"")</f>
        <v/>
      </c>
      <c r="C255" s="235" t="str">
        <f>IFERROR(Draw!J255,"")</f>
        <v/>
      </c>
      <c r="D255" s="194"/>
      <c r="E255" s="300" t="str">
        <f t="shared" si="30"/>
        <v/>
      </c>
      <c r="F255" s="301" t="str">
        <f t="shared" si="31"/>
        <v/>
      </c>
      <c r="G255" s="295">
        <v>2.5400000000000002E-7</v>
      </c>
      <c r="H255" s="230" t="str">
        <f t="shared" si="32"/>
        <v/>
      </c>
      <c r="I255" s="230" t="str">
        <f t="shared" si="33"/>
        <v/>
      </c>
      <c r="J255" s="230">
        <f>VLOOKUP(CONCATENATE(Draw!I255,'2nd Run'!C255),'Enter Draw'!S:U,3,FALSE)</f>
        <v>0</v>
      </c>
      <c r="K255" s="198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98" t="str">
        <f>IFERROR(VLOOKUP('2nd Run'!H255,$AD$3:$AE$7,2,TRUE),"")</f>
        <v/>
      </c>
      <c r="X255" s="303" t="str">
        <f>IFERROR(IF(W255=$X$1,'2nd Run'!H255,""),"")</f>
        <v/>
      </c>
      <c r="Y255" s="303" t="str">
        <f>IFERROR(IF(W255=$Y$1,'2nd Run'!H255,""),"")</f>
        <v/>
      </c>
      <c r="Z255" s="303" t="str">
        <f>IFERROR(IF(W255=$Z$1,'2nd Run'!H255,""),"")</f>
        <v/>
      </c>
      <c r="AA255" s="303" t="str">
        <f>IFERROR(IF($W255=$AA$1,'2nd Run'!H255,""),"")</f>
        <v/>
      </c>
      <c r="AB255" s="303" t="str">
        <f>IFERROR(IF(W255=$AB$1,'2nd Run'!H255,""),"")</f>
        <v/>
      </c>
      <c r="AC255" s="221"/>
    </row>
    <row r="256" spans="1:29" ht="15.75" customHeight="1">
      <c r="A256" s="234" t="str">
        <f>IF(B256="","",Draw!G256)</f>
        <v/>
      </c>
      <c r="B256" s="235" t="str">
        <f>IFERROR(Draw!H256,"")</f>
        <v/>
      </c>
      <c r="C256" s="235" t="str">
        <f>IFERROR(Draw!J256,"")</f>
        <v/>
      </c>
      <c r="D256" s="197"/>
      <c r="E256" s="300" t="str">
        <f t="shared" si="30"/>
        <v/>
      </c>
      <c r="F256" s="301" t="str">
        <f t="shared" si="31"/>
        <v/>
      </c>
      <c r="G256" s="295">
        <v>2.5499999999999999E-7</v>
      </c>
      <c r="H256" s="230" t="str">
        <f t="shared" si="32"/>
        <v/>
      </c>
      <c r="I256" s="230" t="str">
        <f t="shared" si="33"/>
        <v/>
      </c>
      <c r="J256" s="230">
        <f>VLOOKUP(CONCATENATE(Draw!I256,'2nd Run'!C256),'Enter Draw'!S:U,3,FALSE)</f>
        <v>0</v>
      </c>
      <c r="K256" s="198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98" t="str">
        <f>IFERROR(VLOOKUP('2nd Run'!H256,$AD$3:$AE$7,2,TRUE),"")</f>
        <v/>
      </c>
      <c r="X256" s="303" t="str">
        <f>IFERROR(IF(W256=$X$1,'2nd Run'!H256,""),"")</f>
        <v/>
      </c>
      <c r="Y256" s="303" t="str">
        <f>IFERROR(IF(W256=$Y$1,'2nd Run'!H256,""),"")</f>
        <v/>
      </c>
      <c r="Z256" s="303" t="str">
        <f>IFERROR(IF(W256=$Z$1,'2nd Run'!H256,""),"")</f>
        <v/>
      </c>
      <c r="AA256" s="303" t="str">
        <f>IFERROR(IF($W256=$AA$1,'2nd Run'!H256,""),"")</f>
        <v/>
      </c>
      <c r="AB256" s="303" t="str">
        <f>IFERROR(IF(W256=$AB$1,'2nd Run'!H256,""),"")</f>
        <v/>
      </c>
      <c r="AC256" s="221"/>
    </row>
    <row r="257" spans="1:29" ht="15.75" customHeight="1">
      <c r="A257" s="234" t="str">
        <f>IF(B257="","",Draw!G257)</f>
        <v/>
      </c>
      <c r="B257" s="235" t="str">
        <f>IFERROR(Draw!H257,"")</f>
        <v/>
      </c>
      <c r="C257" s="235" t="str">
        <f>IFERROR(Draw!J257,"")</f>
        <v/>
      </c>
      <c r="D257" s="194"/>
      <c r="E257" s="300" t="str">
        <f t="shared" si="30"/>
        <v/>
      </c>
      <c r="F257" s="301" t="str">
        <f t="shared" si="31"/>
        <v/>
      </c>
      <c r="G257" s="295">
        <v>2.5600000000000002E-7</v>
      </c>
      <c r="H257" s="230" t="str">
        <f t="shared" si="32"/>
        <v/>
      </c>
      <c r="I257" s="230" t="str">
        <f t="shared" si="33"/>
        <v/>
      </c>
      <c r="J257" s="230">
        <f>VLOOKUP(CONCATENATE(Draw!I257,'2nd Run'!C257),'Enter Draw'!S:U,3,FALSE)</f>
        <v>0</v>
      </c>
      <c r="K257" s="198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98" t="str">
        <f>IFERROR(VLOOKUP('2nd Run'!H257,$AD$3:$AE$7,2,TRUE),"")</f>
        <v/>
      </c>
      <c r="X257" s="303" t="str">
        <f>IFERROR(IF(W257=$X$1,'2nd Run'!H257,""),"")</f>
        <v/>
      </c>
      <c r="Y257" s="303" t="str">
        <f>IFERROR(IF(W257=$Y$1,'2nd Run'!H257,""),"")</f>
        <v/>
      </c>
      <c r="Z257" s="303" t="str">
        <f>IFERROR(IF(W257=$Z$1,'2nd Run'!H257,""),"")</f>
        <v/>
      </c>
      <c r="AA257" s="303" t="str">
        <f>IFERROR(IF($W257=$AA$1,'2nd Run'!H257,""),"")</f>
        <v/>
      </c>
      <c r="AB257" s="303" t="str">
        <f>IFERROR(IF(W257=$AB$1,'2nd Run'!H257,""),"")</f>
        <v/>
      </c>
      <c r="AC257" s="221"/>
    </row>
    <row r="258" spans="1:29" ht="15.75" customHeight="1">
      <c r="A258" s="234" t="str">
        <f>IF(B258="","",Draw!G258)</f>
        <v/>
      </c>
      <c r="B258" s="235" t="str">
        <f>IFERROR(Draw!H258,"")</f>
        <v/>
      </c>
      <c r="C258" s="235" t="str">
        <f>IFERROR(Draw!J258,"")</f>
        <v/>
      </c>
      <c r="D258" s="195"/>
      <c r="E258" s="300" t="str">
        <f t="shared" si="30"/>
        <v/>
      </c>
      <c r="F258" s="301" t="str">
        <f t="shared" si="31"/>
        <v/>
      </c>
      <c r="G258" s="295">
        <v>2.5699999999999999E-7</v>
      </c>
      <c r="H258" s="230" t="str">
        <f t="shared" si="32"/>
        <v/>
      </c>
      <c r="I258" s="230" t="str">
        <f t="shared" si="33"/>
        <v/>
      </c>
      <c r="J258" s="230">
        <f>VLOOKUP(CONCATENATE(Draw!I258,'2nd Run'!C258),'Enter Draw'!S:U,3,FALSE)</f>
        <v>0</v>
      </c>
      <c r="K258" s="198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98" t="str">
        <f>IFERROR(VLOOKUP('2nd Run'!H258,$AD$3:$AE$7,2,TRUE),"")</f>
        <v/>
      </c>
      <c r="X258" s="303" t="str">
        <f>IFERROR(IF(W258=$X$1,'2nd Run'!H258,""),"")</f>
        <v/>
      </c>
      <c r="Y258" s="303" t="str">
        <f>IFERROR(IF(W258=$Y$1,'2nd Run'!H258,""),"")</f>
        <v/>
      </c>
      <c r="Z258" s="303" t="str">
        <f>IFERROR(IF(W258=$Z$1,'2nd Run'!H258,""),"")</f>
        <v/>
      </c>
      <c r="AA258" s="303" t="str">
        <f>IFERROR(IF($W258=$AA$1,'2nd Run'!H258,""),"")</f>
        <v/>
      </c>
      <c r="AB258" s="303" t="str">
        <f>IFERROR(IF(W258=$AB$1,'2nd Run'!H258,""),"")</f>
        <v/>
      </c>
      <c r="AC258" s="221"/>
    </row>
    <row r="259" spans="1:29" ht="15.75" customHeight="1">
      <c r="A259" s="234" t="str">
        <f>IF(B259="","",Draw!G259)</f>
        <v/>
      </c>
      <c r="B259" s="235" t="str">
        <f>IFERROR(Draw!H259,"")</f>
        <v/>
      </c>
      <c r="C259" s="235" t="str">
        <f>IFERROR(Draw!J259,"")</f>
        <v/>
      </c>
      <c r="D259" s="434"/>
      <c r="E259" s="300" t="str">
        <f t="shared" ref="E259:E286" si="34">IF(AND(D259&gt;0,OR(J259="o",J259="x")),D259,"")</f>
        <v/>
      </c>
      <c r="F259" s="301" t="str">
        <f t="shared" ref="F259:F286" si="35">IF(OR(J259="o",D259=0),"",D259)</f>
        <v/>
      </c>
      <c r="G259" s="295">
        <v>2.5800000000000001E-7</v>
      </c>
      <c r="H259" s="230" t="str">
        <f t="shared" ref="H259:H286" si="36">IF(J259="o","",IF(D259="scratch",3000+G259,IF(D259="nt",1000+G259,IF((D259+G259)&gt;5,D259+G259,""))))</f>
        <v/>
      </c>
      <c r="I259" s="230" t="str">
        <f t="shared" ref="I259:I286" si="37">IF(OR(J259="o",J259="x"),IF(D259="scratch",3000+G259,IF(D259="nt",1000+G259,IF((D259+G259)&gt;5,D259+G259,""))),"")</f>
        <v/>
      </c>
      <c r="J259" s="230">
        <f>VLOOKUP(CONCATENATE(Draw!I259,'2nd Run'!C259),'Enter Draw'!S:U,3,FALSE)</f>
        <v>0</v>
      </c>
      <c r="K259" s="198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98" t="str">
        <f>IFERROR(VLOOKUP('2nd Run'!H259,$AD$3:$AE$7,2,TRUE),"")</f>
        <v/>
      </c>
      <c r="X259" s="303" t="str">
        <f>IFERROR(IF(W259=$X$1,'2nd Run'!H259,""),"")</f>
        <v/>
      </c>
      <c r="Y259" s="303" t="str">
        <f>IFERROR(IF(W259=$Y$1,'2nd Run'!H259,""),"")</f>
        <v/>
      </c>
      <c r="Z259" s="303" t="str">
        <f>IFERROR(IF(W259=$Z$1,'2nd Run'!H259,""),"")</f>
        <v/>
      </c>
      <c r="AA259" s="303" t="str">
        <f>IFERROR(IF($W259=$AA$1,'2nd Run'!H259,""),"")</f>
        <v/>
      </c>
      <c r="AB259" s="303" t="str">
        <f>IFERROR(IF(W259=$AB$1,'2nd Run'!H259,""),"")</f>
        <v/>
      </c>
      <c r="AC259" s="221"/>
    </row>
    <row r="260" spans="1:29" ht="15.75" customHeight="1">
      <c r="A260" s="234" t="str">
        <f>IF(B260="","",Draw!G260)</f>
        <v/>
      </c>
      <c r="B260" s="235" t="str">
        <f>IFERROR(Draw!H260,"")</f>
        <v/>
      </c>
      <c r="C260" s="235" t="str">
        <f>IFERROR(Draw!J260,"")</f>
        <v/>
      </c>
      <c r="D260" s="196"/>
      <c r="E260" s="300" t="str">
        <f t="shared" si="34"/>
        <v/>
      </c>
      <c r="F260" s="301" t="str">
        <f t="shared" si="35"/>
        <v/>
      </c>
      <c r="G260" s="295">
        <v>2.5899999999999998E-7</v>
      </c>
      <c r="H260" s="230" t="str">
        <f t="shared" si="36"/>
        <v/>
      </c>
      <c r="I260" s="230" t="str">
        <f t="shared" si="37"/>
        <v/>
      </c>
      <c r="J260" s="230">
        <f>VLOOKUP(CONCATENATE(Draw!I260,'2nd Run'!C260),'Enter Draw'!S:U,3,FALSE)</f>
        <v>0</v>
      </c>
      <c r="K260" s="198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98" t="str">
        <f>IFERROR(VLOOKUP('2nd Run'!H260,$AD$3:$AE$7,2,TRUE),"")</f>
        <v/>
      </c>
      <c r="X260" s="303" t="str">
        <f>IFERROR(IF(W260=$X$1,'2nd Run'!H260,""),"")</f>
        <v/>
      </c>
      <c r="Y260" s="303" t="str">
        <f>IFERROR(IF(W260=$Y$1,'2nd Run'!H260,""),"")</f>
        <v/>
      </c>
      <c r="Z260" s="303" t="str">
        <f>IFERROR(IF(W260=$Z$1,'2nd Run'!H260,""),"")</f>
        <v/>
      </c>
      <c r="AA260" s="303" t="str">
        <f>IFERROR(IF($W260=$AA$1,'2nd Run'!H260,""),"")</f>
        <v/>
      </c>
      <c r="AB260" s="303" t="str">
        <f>IFERROR(IF(W260=$AB$1,'2nd Run'!H260,""),"")</f>
        <v/>
      </c>
      <c r="AC260" s="221"/>
    </row>
    <row r="261" spans="1:29" ht="15.75" customHeight="1">
      <c r="A261" s="234" t="str">
        <f>IF(B261="","",Draw!G261)</f>
        <v/>
      </c>
      <c r="B261" s="235" t="str">
        <f>IFERROR(Draw!H261,"")</f>
        <v/>
      </c>
      <c r="C261" s="235" t="str">
        <f>IFERROR(Draw!J261,"")</f>
        <v/>
      </c>
      <c r="D261" s="194"/>
      <c r="E261" s="300" t="str">
        <f t="shared" si="34"/>
        <v/>
      </c>
      <c r="F261" s="301" t="str">
        <f t="shared" si="35"/>
        <v/>
      </c>
      <c r="G261" s="295">
        <v>2.6E-7</v>
      </c>
      <c r="H261" s="230" t="str">
        <f t="shared" si="36"/>
        <v/>
      </c>
      <c r="I261" s="230" t="str">
        <f t="shared" si="37"/>
        <v/>
      </c>
      <c r="J261" s="230">
        <f>VLOOKUP(CONCATENATE(Draw!I261,'2nd Run'!C261),'Enter Draw'!S:U,3,FALSE)</f>
        <v>0</v>
      </c>
      <c r="K261" s="198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98" t="str">
        <f>IFERROR(VLOOKUP('2nd Run'!H261,$AD$3:$AE$7,2,TRUE),"")</f>
        <v/>
      </c>
      <c r="X261" s="303" t="str">
        <f>IFERROR(IF(W261=$X$1,'2nd Run'!H261,""),"")</f>
        <v/>
      </c>
      <c r="Y261" s="303" t="str">
        <f>IFERROR(IF(W261=$Y$1,'2nd Run'!H261,""),"")</f>
        <v/>
      </c>
      <c r="Z261" s="303" t="str">
        <f>IFERROR(IF(W261=$Z$1,'2nd Run'!H261,""),"")</f>
        <v/>
      </c>
      <c r="AA261" s="303" t="str">
        <f>IFERROR(IF($W261=$AA$1,'2nd Run'!H261,""),"")</f>
        <v/>
      </c>
      <c r="AB261" s="303" t="str">
        <f>IFERROR(IF(W261=$AB$1,'2nd Run'!H261,""),"")</f>
        <v/>
      </c>
      <c r="AC261" s="221"/>
    </row>
    <row r="262" spans="1:29" ht="15.75" customHeight="1">
      <c r="A262" s="234" t="str">
        <f>IF(B262="","",Draw!G262)</f>
        <v/>
      </c>
      <c r="B262" s="235" t="str">
        <f>IFERROR(Draw!H262,"")</f>
        <v/>
      </c>
      <c r="C262" s="235" t="str">
        <f>IFERROR(Draw!J262,"")</f>
        <v/>
      </c>
      <c r="D262" s="197"/>
      <c r="E262" s="300" t="str">
        <f t="shared" si="34"/>
        <v/>
      </c>
      <c r="F262" s="301" t="str">
        <f t="shared" si="35"/>
        <v/>
      </c>
      <c r="G262" s="295">
        <v>2.6100000000000002E-7</v>
      </c>
      <c r="H262" s="230" t="str">
        <f t="shared" si="36"/>
        <v/>
      </c>
      <c r="I262" s="230" t="str">
        <f t="shared" si="37"/>
        <v/>
      </c>
      <c r="J262" s="230">
        <f>VLOOKUP(CONCATENATE(Draw!I262,'2nd Run'!C262),'Enter Draw'!S:U,3,FALSE)</f>
        <v>0</v>
      </c>
      <c r="K262" s="198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98" t="str">
        <f>IFERROR(VLOOKUP('2nd Run'!H262,$AD$3:$AE$7,2,TRUE),"")</f>
        <v/>
      </c>
      <c r="X262" s="303" t="str">
        <f>IFERROR(IF(W262=$X$1,'2nd Run'!H262,""),"")</f>
        <v/>
      </c>
      <c r="Y262" s="303" t="str">
        <f>IFERROR(IF(W262=$Y$1,'2nd Run'!H262,""),"")</f>
        <v/>
      </c>
      <c r="Z262" s="303" t="str">
        <f>IFERROR(IF(W262=$Z$1,'2nd Run'!H262,""),"")</f>
        <v/>
      </c>
      <c r="AA262" s="303" t="str">
        <f>IFERROR(IF($W262=$AA$1,'2nd Run'!H262,""),"")</f>
        <v/>
      </c>
      <c r="AB262" s="303" t="str">
        <f>IFERROR(IF(W262=$AB$1,'2nd Run'!H262,""),"")</f>
        <v/>
      </c>
      <c r="AC262" s="221"/>
    </row>
    <row r="263" spans="1:29" ht="15.75" customHeight="1">
      <c r="A263" s="234" t="str">
        <f>IF(B263="","",Draw!G263)</f>
        <v/>
      </c>
      <c r="B263" s="235" t="str">
        <f>IFERROR(Draw!H263,"")</f>
        <v/>
      </c>
      <c r="C263" s="235" t="str">
        <f>IFERROR(Draw!J263,"")</f>
        <v/>
      </c>
      <c r="D263" s="194"/>
      <c r="E263" s="300" t="str">
        <f t="shared" si="34"/>
        <v/>
      </c>
      <c r="F263" s="301" t="str">
        <f t="shared" si="35"/>
        <v/>
      </c>
      <c r="G263" s="295">
        <v>2.6199999999999999E-7</v>
      </c>
      <c r="H263" s="230" t="str">
        <f t="shared" si="36"/>
        <v/>
      </c>
      <c r="I263" s="230" t="str">
        <f t="shared" si="37"/>
        <v/>
      </c>
      <c r="J263" s="230">
        <f>VLOOKUP(CONCATENATE(Draw!I263,'2nd Run'!C263),'Enter Draw'!S:U,3,FALSE)</f>
        <v>0</v>
      </c>
      <c r="K263" s="198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98" t="str">
        <f>IFERROR(VLOOKUP('2nd Run'!H263,$AD$3:$AE$7,2,TRUE),"")</f>
        <v/>
      </c>
      <c r="X263" s="303" t="str">
        <f>IFERROR(IF(W263=$X$1,'2nd Run'!H263,""),"")</f>
        <v/>
      </c>
      <c r="Y263" s="303" t="str">
        <f>IFERROR(IF(W263=$Y$1,'2nd Run'!H263,""),"")</f>
        <v/>
      </c>
      <c r="Z263" s="303" t="str">
        <f>IFERROR(IF(W263=$Z$1,'2nd Run'!H263,""),"")</f>
        <v/>
      </c>
      <c r="AA263" s="303" t="str">
        <f>IFERROR(IF($W263=$AA$1,'2nd Run'!H263,""),"")</f>
        <v/>
      </c>
      <c r="AB263" s="303" t="str">
        <f>IFERROR(IF(W263=$AB$1,'2nd Run'!H263,""),"")</f>
        <v/>
      </c>
      <c r="AC263" s="221"/>
    </row>
    <row r="264" spans="1:29" ht="15.75" customHeight="1">
      <c r="A264" s="234" t="str">
        <f>IF(B264="","",Draw!G264)</f>
        <v/>
      </c>
      <c r="B264" s="235" t="str">
        <f>IFERROR(Draw!H264,"")</f>
        <v/>
      </c>
      <c r="C264" s="235" t="str">
        <f>IFERROR(Draw!J264,"")</f>
        <v/>
      </c>
      <c r="D264" s="195"/>
      <c r="E264" s="300" t="str">
        <f t="shared" si="34"/>
        <v/>
      </c>
      <c r="F264" s="301" t="str">
        <f t="shared" si="35"/>
        <v/>
      </c>
      <c r="G264" s="295">
        <v>2.6300000000000001E-7</v>
      </c>
      <c r="H264" s="230" t="str">
        <f t="shared" si="36"/>
        <v/>
      </c>
      <c r="I264" s="230" t="str">
        <f t="shared" si="37"/>
        <v/>
      </c>
      <c r="J264" s="230">
        <f>VLOOKUP(CONCATENATE(Draw!I264,'2nd Run'!C264),'Enter Draw'!S:U,3,FALSE)</f>
        <v>0</v>
      </c>
      <c r="K264" s="198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98" t="str">
        <f>IFERROR(VLOOKUP('2nd Run'!H264,$AD$3:$AE$7,2,TRUE),"")</f>
        <v/>
      </c>
      <c r="X264" s="303" t="str">
        <f>IFERROR(IF(W264=$X$1,'2nd Run'!H264,""),"")</f>
        <v/>
      </c>
      <c r="Y264" s="303" t="str">
        <f>IFERROR(IF(W264=$Y$1,'2nd Run'!H264,""),"")</f>
        <v/>
      </c>
      <c r="Z264" s="303" t="str">
        <f>IFERROR(IF(W264=$Z$1,'2nd Run'!H264,""),"")</f>
        <v/>
      </c>
      <c r="AA264" s="303" t="str">
        <f>IFERROR(IF($W264=$AA$1,'2nd Run'!H264,""),"")</f>
        <v/>
      </c>
      <c r="AB264" s="303" t="str">
        <f>IFERROR(IF(W264=$AB$1,'2nd Run'!H264,""),"")</f>
        <v/>
      </c>
      <c r="AC264" s="221"/>
    </row>
    <row r="265" spans="1:29" ht="15.75" customHeight="1">
      <c r="A265" s="234" t="str">
        <f>IF(B265="","",Draw!G265)</f>
        <v/>
      </c>
      <c r="B265" s="235" t="str">
        <f>IFERROR(Draw!H265,"")</f>
        <v/>
      </c>
      <c r="C265" s="235" t="str">
        <f>IFERROR(Draw!J265,"")</f>
        <v/>
      </c>
      <c r="D265" s="434"/>
      <c r="E265" s="300" t="str">
        <f t="shared" si="34"/>
        <v/>
      </c>
      <c r="F265" s="301" t="str">
        <f t="shared" si="35"/>
        <v/>
      </c>
      <c r="G265" s="295">
        <v>2.6399999999999998E-7</v>
      </c>
      <c r="H265" s="230" t="str">
        <f t="shared" si="36"/>
        <v/>
      </c>
      <c r="I265" s="230" t="str">
        <f t="shared" si="37"/>
        <v/>
      </c>
      <c r="J265" s="230">
        <f>VLOOKUP(CONCATENATE(Draw!I265,'2nd Run'!C265),'Enter Draw'!S:U,3,FALSE)</f>
        <v>0</v>
      </c>
      <c r="K265" s="198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98" t="str">
        <f>IFERROR(VLOOKUP('2nd Run'!H265,$AD$3:$AE$7,2,TRUE),"")</f>
        <v/>
      </c>
      <c r="X265" s="303" t="str">
        <f>IFERROR(IF(W265=$X$1,'2nd Run'!H265,""),"")</f>
        <v/>
      </c>
      <c r="Y265" s="303" t="str">
        <f>IFERROR(IF(W265=$Y$1,'2nd Run'!H265,""),"")</f>
        <v/>
      </c>
      <c r="Z265" s="303" t="str">
        <f>IFERROR(IF(W265=$Z$1,'2nd Run'!H265,""),"")</f>
        <v/>
      </c>
      <c r="AA265" s="303" t="str">
        <f>IFERROR(IF($W265=$AA$1,'2nd Run'!H265,""),"")</f>
        <v/>
      </c>
      <c r="AB265" s="303" t="str">
        <f>IFERROR(IF(W265=$AB$1,'2nd Run'!H265,""),"")</f>
        <v/>
      </c>
      <c r="AC265" s="221"/>
    </row>
    <row r="266" spans="1:29" ht="15.75" customHeight="1">
      <c r="A266" s="234" t="str">
        <f>IF(B266="","",Draw!G266)</f>
        <v/>
      </c>
      <c r="B266" s="235" t="str">
        <f>IFERROR(Draw!H266,"")</f>
        <v/>
      </c>
      <c r="C266" s="235" t="str">
        <f>IFERROR(Draw!J266,"")</f>
        <v/>
      </c>
      <c r="D266" s="196"/>
      <c r="E266" s="300" t="str">
        <f t="shared" si="34"/>
        <v/>
      </c>
      <c r="F266" s="301" t="str">
        <f t="shared" si="35"/>
        <v/>
      </c>
      <c r="G266" s="295">
        <v>2.64999999999999E-7</v>
      </c>
      <c r="H266" s="230" t="str">
        <f t="shared" si="36"/>
        <v/>
      </c>
      <c r="I266" s="230" t="str">
        <f t="shared" si="37"/>
        <v/>
      </c>
      <c r="J266" s="230">
        <f>VLOOKUP(CONCATENATE(Draw!I266,'2nd Run'!C266),'Enter Draw'!S:U,3,FALSE)</f>
        <v>0</v>
      </c>
      <c r="K266" s="198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98" t="str">
        <f>IFERROR(VLOOKUP('2nd Run'!H266,$AD$3:$AE$7,2,TRUE),"")</f>
        <v/>
      </c>
      <c r="X266" s="303" t="str">
        <f>IFERROR(IF(W266=$X$1,'2nd Run'!H266,""),"")</f>
        <v/>
      </c>
      <c r="Y266" s="303" t="str">
        <f>IFERROR(IF(W266=$Y$1,'2nd Run'!H266,""),"")</f>
        <v/>
      </c>
      <c r="Z266" s="303" t="str">
        <f>IFERROR(IF(W266=$Z$1,'2nd Run'!H266,""),"")</f>
        <v/>
      </c>
      <c r="AA266" s="303" t="str">
        <f>IFERROR(IF($W266=$AA$1,'2nd Run'!H266,""),"")</f>
        <v/>
      </c>
      <c r="AB266" s="303" t="str">
        <f>IFERROR(IF(W266=$AB$1,'2nd Run'!H266,""),"")</f>
        <v/>
      </c>
      <c r="AC266" s="221"/>
    </row>
    <row r="267" spans="1:29" ht="15.75" customHeight="1">
      <c r="A267" s="234" t="str">
        <f>IF(B267="","",Draw!G267)</f>
        <v/>
      </c>
      <c r="B267" s="235" t="str">
        <f>IFERROR(Draw!H267,"")</f>
        <v/>
      </c>
      <c r="C267" s="235" t="str">
        <f>IFERROR(Draw!J267,"")</f>
        <v/>
      </c>
      <c r="D267" s="194"/>
      <c r="E267" s="300" t="str">
        <f t="shared" si="34"/>
        <v/>
      </c>
      <c r="F267" s="301" t="str">
        <f t="shared" si="35"/>
        <v/>
      </c>
      <c r="G267" s="295">
        <v>2.6599999999999902E-7</v>
      </c>
      <c r="H267" s="230" t="str">
        <f t="shared" si="36"/>
        <v/>
      </c>
      <c r="I267" s="230" t="str">
        <f t="shared" si="37"/>
        <v/>
      </c>
      <c r="J267" s="230">
        <f>VLOOKUP(CONCATENATE(Draw!I267,'2nd Run'!C267),'Enter Draw'!S:U,3,FALSE)</f>
        <v>0</v>
      </c>
      <c r="K267" s="198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98" t="str">
        <f>IFERROR(VLOOKUP('2nd Run'!H267,$AD$3:$AE$7,2,TRUE),"")</f>
        <v/>
      </c>
      <c r="X267" s="303" t="str">
        <f>IFERROR(IF(W267=$X$1,'2nd Run'!H267,""),"")</f>
        <v/>
      </c>
      <c r="Y267" s="303" t="str">
        <f>IFERROR(IF(W267=$Y$1,'2nd Run'!H267,""),"")</f>
        <v/>
      </c>
      <c r="Z267" s="303" t="str">
        <f>IFERROR(IF(W267=$Z$1,'2nd Run'!H267,""),"")</f>
        <v/>
      </c>
      <c r="AA267" s="303" t="str">
        <f>IFERROR(IF($W267=$AA$1,'2nd Run'!H267,""),"")</f>
        <v/>
      </c>
      <c r="AB267" s="303" t="str">
        <f>IFERROR(IF(W267=$AB$1,'2nd Run'!H267,""),"")</f>
        <v/>
      </c>
      <c r="AC267" s="221"/>
    </row>
    <row r="268" spans="1:29" ht="15.75" customHeight="1">
      <c r="A268" s="234" t="str">
        <f>IF(B268="","",Draw!G268)</f>
        <v/>
      </c>
      <c r="B268" s="235" t="str">
        <f>IFERROR(Draw!H268,"")</f>
        <v/>
      </c>
      <c r="C268" s="235" t="str">
        <f>IFERROR(Draw!J268,"")</f>
        <v/>
      </c>
      <c r="D268" s="197"/>
      <c r="E268" s="300" t="str">
        <f t="shared" si="34"/>
        <v/>
      </c>
      <c r="F268" s="301" t="str">
        <f t="shared" si="35"/>
        <v/>
      </c>
      <c r="G268" s="295">
        <v>2.6699999999999899E-7</v>
      </c>
      <c r="H268" s="230" t="str">
        <f t="shared" si="36"/>
        <v/>
      </c>
      <c r="I268" s="230" t="str">
        <f t="shared" si="37"/>
        <v/>
      </c>
      <c r="J268" s="230">
        <f>VLOOKUP(CONCATENATE(Draw!I268,'2nd Run'!C268),'Enter Draw'!S:U,3,FALSE)</f>
        <v>0</v>
      </c>
      <c r="K268" s="198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98" t="str">
        <f>IFERROR(VLOOKUP('2nd Run'!H268,$AD$3:$AE$7,2,TRUE),"")</f>
        <v/>
      </c>
      <c r="X268" s="303" t="str">
        <f>IFERROR(IF(W268=$X$1,'2nd Run'!H268,""),"")</f>
        <v/>
      </c>
      <c r="Y268" s="303" t="str">
        <f>IFERROR(IF(W268=$Y$1,'2nd Run'!H268,""),"")</f>
        <v/>
      </c>
      <c r="Z268" s="303" t="str">
        <f>IFERROR(IF(W268=$Z$1,'2nd Run'!H268,""),"")</f>
        <v/>
      </c>
      <c r="AA268" s="303" t="str">
        <f>IFERROR(IF($W268=$AA$1,'2nd Run'!H268,""),"")</f>
        <v/>
      </c>
      <c r="AB268" s="303" t="str">
        <f>IFERROR(IF(W268=$AB$1,'2nd Run'!H268,""),"")</f>
        <v/>
      </c>
      <c r="AC268" s="221"/>
    </row>
    <row r="269" spans="1:29" ht="15.75" customHeight="1">
      <c r="A269" s="234" t="str">
        <f>IF(B269="","",Draw!G269)</f>
        <v/>
      </c>
      <c r="B269" s="235" t="str">
        <f>IFERROR(Draw!H269,"")</f>
        <v/>
      </c>
      <c r="C269" s="235" t="str">
        <f>IFERROR(Draw!J269,"")</f>
        <v/>
      </c>
      <c r="D269" s="194"/>
      <c r="E269" s="300" t="str">
        <f t="shared" si="34"/>
        <v/>
      </c>
      <c r="F269" s="301" t="str">
        <f t="shared" si="35"/>
        <v/>
      </c>
      <c r="G269" s="295">
        <v>2.6799999999999901E-7</v>
      </c>
      <c r="H269" s="230" t="str">
        <f t="shared" si="36"/>
        <v/>
      </c>
      <c r="I269" s="230" t="str">
        <f t="shared" si="37"/>
        <v/>
      </c>
      <c r="J269" s="230">
        <f>VLOOKUP(CONCATENATE(Draw!I269,'2nd Run'!C269),'Enter Draw'!S:U,3,FALSE)</f>
        <v>0</v>
      </c>
      <c r="K269" s="198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98" t="str">
        <f>IFERROR(VLOOKUP('2nd Run'!H269,$AD$3:$AE$7,2,TRUE),"")</f>
        <v/>
      </c>
      <c r="X269" s="303" t="str">
        <f>IFERROR(IF(W269=$X$1,'2nd Run'!H269,""),"")</f>
        <v/>
      </c>
      <c r="Y269" s="303" t="str">
        <f>IFERROR(IF(W269=$Y$1,'2nd Run'!H269,""),"")</f>
        <v/>
      </c>
      <c r="Z269" s="303" t="str">
        <f>IFERROR(IF(W269=$Z$1,'2nd Run'!H269,""),"")</f>
        <v/>
      </c>
      <c r="AA269" s="303" t="str">
        <f>IFERROR(IF($W269=$AA$1,'2nd Run'!H269,""),"")</f>
        <v/>
      </c>
      <c r="AB269" s="303" t="str">
        <f>IFERROR(IF(W269=$AB$1,'2nd Run'!H269,""),"")</f>
        <v/>
      </c>
      <c r="AC269" s="221"/>
    </row>
    <row r="270" spans="1:29" ht="15.75" customHeight="1">
      <c r="A270" s="234" t="str">
        <f>IF(B270="","",Draw!G270)</f>
        <v/>
      </c>
      <c r="B270" s="235" t="str">
        <f>IFERROR(Draw!H270,"")</f>
        <v/>
      </c>
      <c r="C270" s="235" t="str">
        <f>IFERROR(Draw!J270,"")</f>
        <v/>
      </c>
      <c r="D270" s="195"/>
      <c r="E270" s="300" t="str">
        <f t="shared" si="34"/>
        <v/>
      </c>
      <c r="F270" s="301" t="str">
        <f t="shared" si="35"/>
        <v/>
      </c>
      <c r="G270" s="295">
        <v>2.6899999999999898E-7</v>
      </c>
      <c r="H270" s="230" t="str">
        <f t="shared" si="36"/>
        <v/>
      </c>
      <c r="I270" s="230" t="str">
        <f t="shared" si="37"/>
        <v/>
      </c>
      <c r="J270" s="230">
        <f>VLOOKUP(CONCATENATE(Draw!I270,'2nd Run'!C270),'Enter Draw'!S:U,3,FALSE)</f>
        <v>0</v>
      </c>
      <c r="K270" s="198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98" t="str">
        <f>IFERROR(VLOOKUP('2nd Run'!H270,$AD$3:$AE$7,2,TRUE),"")</f>
        <v/>
      </c>
      <c r="X270" s="303" t="str">
        <f>IFERROR(IF(W270=$X$1,'2nd Run'!H270,""),"")</f>
        <v/>
      </c>
      <c r="Y270" s="303" t="str">
        <f>IFERROR(IF(W270=$Y$1,'2nd Run'!H270,""),"")</f>
        <v/>
      </c>
      <c r="Z270" s="303" t="str">
        <f>IFERROR(IF(W270=$Z$1,'2nd Run'!H270,""),"")</f>
        <v/>
      </c>
      <c r="AA270" s="303" t="str">
        <f>IFERROR(IF($W270=$AA$1,'2nd Run'!H270,""),"")</f>
        <v/>
      </c>
      <c r="AB270" s="303" t="str">
        <f>IFERROR(IF(W270=$AB$1,'2nd Run'!H270,""),"")</f>
        <v/>
      </c>
      <c r="AC270" s="221"/>
    </row>
    <row r="271" spans="1:29" ht="15.75" customHeight="1">
      <c r="A271" s="234" t="str">
        <f>IF(B271="","",Draw!G271)</f>
        <v/>
      </c>
      <c r="B271" s="235" t="str">
        <f>IFERROR(Draw!H271,"")</f>
        <v/>
      </c>
      <c r="C271" s="235" t="str">
        <f>IFERROR(Draw!J271,"")</f>
        <v/>
      </c>
      <c r="D271" s="434"/>
      <c r="E271" s="300" t="str">
        <f t="shared" si="34"/>
        <v/>
      </c>
      <c r="F271" s="301" t="str">
        <f t="shared" si="35"/>
        <v/>
      </c>
      <c r="G271" s="295">
        <v>2.69999999999999E-7</v>
      </c>
      <c r="H271" s="230" t="str">
        <f t="shared" si="36"/>
        <v/>
      </c>
      <c r="I271" s="230" t="str">
        <f t="shared" si="37"/>
        <v/>
      </c>
      <c r="J271" s="230">
        <f>VLOOKUP(CONCATENATE(Draw!I271,'2nd Run'!C271),'Enter Draw'!S:U,3,FALSE)</f>
        <v>0</v>
      </c>
      <c r="K271" s="198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98" t="str">
        <f>IFERROR(VLOOKUP('2nd Run'!H271,$AD$3:$AE$7,2,TRUE),"")</f>
        <v/>
      </c>
      <c r="X271" s="303" t="str">
        <f>IFERROR(IF(W271=$X$1,'2nd Run'!H271,""),"")</f>
        <v/>
      </c>
      <c r="Y271" s="303" t="str">
        <f>IFERROR(IF(W271=$Y$1,'2nd Run'!H271,""),"")</f>
        <v/>
      </c>
      <c r="Z271" s="303" t="str">
        <f>IFERROR(IF(W271=$Z$1,'2nd Run'!H271,""),"")</f>
        <v/>
      </c>
      <c r="AA271" s="303" t="str">
        <f>IFERROR(IF($W271=$AA$1,'2nd Run'!H271,""),"")</f>
        <v/>
      </c>
      <c r="AB271" s="303" t="str">
        <f>IFERROR(IF(W271=$AB$1,'2nd Run'!H271,""),"")</f>
        <v/>
      </c>
      <c r="AC271" s="221"/>
    </row>
    <row r="272" spans="1:29" ht="15.75" customHeight="1">
      <c r="A272" s="234" t="str">
        <f>IF(B272="","",Draw!G272)</f>
        <v/>
      </c>
      <c r="B272" s="235" t="str">
        <f>IFERROR(Draw!H272,"")</f>
        <v/>
      </c>
      <c r="C272" s="235" t="str">
        <f>IFERROR(Draw!J272,"")</f>
        <v/>
      </c>
      <c r="D272" s="196"/>
      <c r="E272" s="300" t="str">
        <f t="shared" si="34"/>
        <v/>
      </c>
      <c r="F272" s="301" t="str">
        <f t="shared" si="35"/>
        <v/>
      </c>
      <c r="G272" s="295">
        <v>2.7099999999999903E-7</v>
      </c>
      <c r="H272" s="230" t="str">
        <f t="shared" si="36"/>
        <v/>
      </c>
      <c r="I272" s="230" t="str">
        <f t="shared" si="37"/>
        <v/>
      </c>
      <c r="J272" s="230">
        <f>VLOOKUP(CONCATENATE(Draw!I272,'2nd Run'!C272),'Enter Draw'!S:U,3,FALSE)</f>
        <v>0</v>
      </c>
      <c r="K272" s="198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98" t="str">
        <f>IFERROR(VLOOKUP('2nd Run'!H272,$AD$3:$AE$7,2,TRUE),"")</f>
        <v/>
      </c>
      <c r="X272" s="303" t="str">
        <f>IFERROR(IF(W272=$X$1,'2nd Run'!H272,""),"")</f>
        <v/>
      </c>
      <c r="Y272" s="303" t="str">
        <f>IFERROR(IF(W272=$Y$1,'2nd Run'!H272,""),"")</f>
        <v/>
      </c>
      <c r="Z272" s="303" t="str">
        <f>IFERROR(IF(W272=$Z$1,'2nd Run'!H272,""),"")</f>
        <v/>
      </c>
      <c r="AA272" s="303" t="str">
        <f>IFERROR(IF($W272=$AA$1,'2nd Run'!H272,""),"")</f>
        <v/>
      </c>
      <c r="AB272" s="303" t="str">
        <f>IFERROR(IF(W272=$AB$1,'2nd Run'!H272,""),"")</f>
        <v/>
      </c>
      <c r="AC272" s="221"/>
    </row>
    <row r="273" spans="1:29" ht="15.75" customHeight="1">
      <c r="A273" s="234" t="str">
        <f>IF(B273="","",Draw!G273)</f>
        <v/>
      </c>
      <c r="B273" s="235" t="str">
        <f>IFERROR(Draw!H273,"")</f>
        <v/>
      </c>
      <c r="C273" s="235" t="str">
        <f>IFERROR(Draw!J273,"")</f>
        <v/>
      </c>
      <c r="D273" s="194"/>
      <c r="E273" s="300" t="str">
        <f t="shared" si="34"/>
        <v/>
      </c>
      <c r="F273" s="301" t="str">
        <f t="shared" si="35"/>
        <v/>
      </c>
      <c r="G273" s="295">
        <v>2.7199999999999899E-7</v>
      </c>
      <c r="H273" s="230" t="str">
        <f t="shared" si="36"/>
        <v/>
      </c>
      <c r="I273" s="230" t="str">
        <f t="shared" si="37"/>
        <v/>
      </c>
      <c r="J273" s="230">
        <f>VLOOKUP(CONCATENATE(Draw!I273,'2nd Run'!C273),'Enter Draw'!S:U,3,FALSE)</f>
        <v>0</v>
      </c>
      <c r="K273" s="198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98" t="str">
        <f>IFERROR(VLOOKUP('2nd Run'!H273,$AD$3:$AE$7,2,TRUE),"")</f>
        <v/>
      </c>
      <c r="X273" s="303" t="str">
        <f>IFERROR(IF(W273=$X$1,'2nd Run'!H273,""),"")</f>
        <v/>
      </c>
      <c r="Y273" s="303" t="str">
        <f>IFERROR(IF(W273=$Y$1,'2nd Run'!H273,""),"")</f>
        <v/>
      </c>
      <c r="Z273" s="303" t="str">
        <f>IFERROR(IF(W273=$Z$1,'2nd Run'!H273,""),"")</f>
        <v/>
      </c>
      <c r="AA273" s="303" t="str">
        <f>IFERROR(IF($W273=$AA$1,'2nd Run'!H273,""),"")</f>
        <v/>
      </c>
      <c r="AB273" s="303" t="str">
        <f>IFERROR(IF(W273=$AB$1,'2nd Run'!H273,""),"")</f>
        <v/>
      </c>
      <c r="AC273" s="221"/>
    </row>
    <row r="274" spans="1:29" ht="15.75" customHeight="1">
      <c r="A274" s="234" t="str">
        <f>IF(B274="","",Draw!G274)</f>
        <v/>
      </c>
      <c r="B274" s="235" t="str">
        <f>IFERROR(Draw!H274,"")</f>
        <v/>
      </c>
      <c r="C274" s="235" t="str">
        <f>IFERROR(Draw!J274,"")</f>
        <v/>
      </c>
      <c r="D274" s="197"/>
      <c r="E274" s="300" t="str">
        <f t="shared" si="34"/>
        <v/>
      </c>
      <c r="F274" s="301" t="str">
        <f t="shared" si="35"/>
        <v/>
      </c>
      <c r="G274" s="295">
        <v>2.7299999999999902E-7</v>
      </c>
      <c r="H274" s="230" t="str">
        <f t="shared" si="36"/>
        <v/>
      </c>
      <c r="I274" s="230" t="str">
        <f t="shared" si="37"/>
        <v/>
      </c>
      <c r="J274" s="230">
        <f>VLOOKUP(CONCATENATE(Draw!I274,'2nd Run'!C274),'Enter Draw'!S:U,3,FALSE)</f>
        <v>0</v>
      </c>
      <c r="K274" s="198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98" t="str">
        <f>IFERROR(VLOOKUP('2nd Run'!H274,$AD$3:$AE$7,2,TRUE),"")</f>
        <v/>
      </c>
      <c r="X274" s="303" t="str">
        <f>IFERROR(IF(W274=$X$1,'2nd Run'!H274,""),"")</f>
        <v/>
      </c>
      <c r="Y274" s="303" t="str">
        <f>IFERROR(IF(W274=$Y$1,'2nd Run'!H274,""),"")</f>
        <v/>
      </c>
      <c r="Z274" s="303" t="str">
        <f>IFERROR(IF(W274=$Z$1,'2nd Run'!H274,""),"")</f>
        <v/>
      </c>
      <c r="AA274" s="303" t="str">
        <f>IFERROR(IF($W274=$AA$1,'2nd Run'!H274,""),"")</f>
        <v/>
      </c>
      <c r="AB274" s="303" t="str">
        <f>IFERROR(IF(W274=$AB$1,'2nd Run'!H274,""),"")</f>
        <v/>
      </c>
      <c r="AC274" s="221"/>
    </row>
    <row r="275" spans="1:29" ht="15.75" customHeight="1">
      <c r="A275" s="234" t="str">
        <f>IF(B275="","",Draw!G275)</f>
        <v/>
      </c>
      <c r="B275" s="235" t="str">
        <f>IFERROR(Draw!H275,"")</f>
        <v/>
      </c>
      <c r="C275" s="235" t="str">
        <f>IFERROR(Draw!J275,"")</f>
        <v/>
      </c>
      <c r="D275" s="194"/>
      <c r="E275" s="300" t="str">
        <f t="shared" si="34"/>
        <v/>
      </c>
      <c r="F275" s="301" t="str">
        <f t="shared" si="35"/>
        <v/>
      </c>
      <c r="G275" s="295">
        <v>2.7399999999999899E-7</v>
      </c>
      <c r="H275" s="230" t="str">
        <f t="shared" si="36"/>
        <v/>
      </c>
      <c r="I275" s="230" t="str">
        <f t="shared" si="37"/>
        <v/>
      </c>
      <c r="J275" s="230">
        <f>VLOOKUP(CONCATENATE(Draw!I275,'2nd Run'!C275),'Enter Draw'!S:U,3,FALSE)</f>
        <v>0</v>
      </c>
      <c r="K275" s="198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98" t="str">
        <f>IFERROR(VLOOKUP('2nd Run'!H275,$AD$3:$AE$7,2,TRUE),"")</f>
        <v/>
      </c>
      <c r="X275" s="303" t="str">
        <f>IFERROR(IF(W275=$X$1,'2nd Run'!H275,""),"")</f>
        <v/>
      </c>
      <c r="Y275" s="303" t="str">
        <f>IFERROR(IF(W275=$Y$1,'2nd Run'!H275,""),"")</f>
        <v/>
      </c>
      <c r="Z275" s="303" t="str">
        <f>IFERROR(IF(W275=$Z$1,'2nd Run'!H275,""),"")</f>
        <v/>
      </c>
      <c r="AA275" s="303" t="str">
        <f>IFERROR(IF($W275=$AA$1,'2nd Run'!H275,""),"")</f>
        <v/>
      </c>
      <c r="AB275" s="303" t="str">
        <f>IFERROR(IF(W275=$AB$1,'2nd Run'!H275,""),"")</f>
        <v/>
      </c>
      <c r="AC275" s="221"/>
    </row>
    <row r="276" spans="1:29" ht="15.75" customHeight="1">
      <c r="A276" s="234" t="str">
        <f>IF(B276="","",Draw!G276)</f>
        <v/>
      </c>
      <c r="B276" s="235" t="str">
        <f>IFERROR(Draw!H276,"")</f>
        <v/>
      </c>
      <c r="C276" s="235" t="str">
        <f>IFERROR(Draw!J276,"")</f>
        <v/>
      </c>
      <c r="D276" s="195"/>
      <c r="E276" s="300" t="str">
        <f t="shared" si="34"/>
        <v/>
      </c>
      <c r="F276" s="301" t="str">
        <f t="shared" si="35"/>
        <v/>
      </c>
      <c r="G276" s="295">
        <v>2.7499999999999901E-7</v>
      </c>
      <c r="H276" s="230" t="str">
        <f t="shared" si="36"/>
        <v/>
      </c>
      <c r="I276" s="230" t="str">
        <f t="shared" si="37"/>
        <v/>
      </c>
      <c r="J276" s="230">
        <f>VLOOKUP(CONCATENATE(Draw!I276,'2nd Run'!C276),'Enter Draw'!S:U,3,FALSE)</f>
        <v>0</v>
      </c>
      <c r="K276" s="198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98" t="str">
        <f>IFERROR(VLOOKUP('2nd Run'!H276,$AD$3:$AE$7,2,TRUE),"")</f>
        <v/>
      </c>
      <c r="X276" s="303" t="str">
        <f>IFERROR(IF(W276=$X$1,'2nd Run'!H276,""),"")</f>
        <v/>
      </c>
      <c r="Y276" s="303" t="str">
        <f>IFERROR(IF(W276=$Y$1,'2nd Run'!H276,""),"")</f>
        <v/>
      </c>
      <c r="Z276" s="303" t="str">
        <f>IFERROR(IF(W276=$Z$1,'2nd Run'!H276,""),"")</f>
        <v/>
      </c>
      <c r="AA276" s="303" t="str">
        <f>IFERROR(IF($W276=$AA$1,'2nd Run'!H276,""),"")</f>
        <v/>
      </c>
      <c r="AB276" s="303" t="str">
        <f>IFERROR(IF(W276=$AB$1,'2nd Run'!H276,""),"")</f>
        <v/>
      </c>
      <c r="AC276" s="221"/>
    </row>
    <row r="277" spans="1:29" ht="15.75" customHeight="1">
      <c r="A277" s="234" t="str">
        <f>IF(B277="","",Draw!G277)</f>
        <v/>
      </c>
      <c r="B277" s="235" t="str">
        <f>IFERROR(Draw!H277,"")</f>
        <v/>
      </c>
      <c r="C277" s="235" t="str">
        <f>IFERROR(Draw!J277,"")</f>
        <v/>
      </c>
      <c r="D277" s="434"/>
      <c r="E277" s="300" t="str">
        <f t="shared" si="34"/>
        <v/>
      </c>
      <c r="F277" s="301" t="str">
        <f t="shared" si="35"/>
        <v/>
      </c>
      <c r="G277" s="295">
        <v>2.7599999999999898E-7</v>
      </c>
      <c r="H277" s="230" t="str">
        <f t="shared" si="36"/>
        <v/>
      </c>
      <c r="I277" s="230" t="str">
        <f t="shared" si="37"/>
        <v/>
      </c>
      <c r="J277" s="230">
        <f>VLOOKUP(CONCATENATE(Draw!I277,'2nd Run'!C277),'Enter Draw'!S:U,3,FALSE)</f>
        <v>0</v>
      </c>
      <c r="K277" s="198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98" t="str">
        <f>IFERROR(VLOOKUP('2nd Run'!H277,$AD$3:$AE$7,2,TRUE),"")</f>
        <v/>
      </c>
      <c r="X277" s="303" t="str">
        <f>IFERROR(IF(W277=$X$1,'2nd Run'!H277,""),"")</f>
        <v/>
      </c>
      <c r="Y277" s="303" t="str">
        <f>IFERROR(IF(W277=$Y$1,'2nd Run'!H277,""),"")</f>
        <v/>
      </c>
      <c r="Z277" s="303" t="str">
        <f>IFERROR(IF(W277=$Z$1,'2nd Run'!H277,""),"")</f>
        <v/>
      </c>
      <c r="AA277" s="303" t="str">
        <f>IFERROR(IF($W277=$AA$1,'2nd Run'!H277,""),"")</f>
        <v/>
      </c>
      <c r="AB277" s="303" t="str">
        <f>IFERROR(IF(W277=$AB$1,'2nd Run'!H277,""),"")</f>
        <v/>
      </c>
      <c r="AC277" s="221"/>
    </row>
    <row r="278" spans="1:29" ht="15.75" customHeight="1">
      <c r="A278" s="234" t="str">
        <f>IF(B278="","",Draw!G278)</f>
        <v/>
      </c>
      <c r="B278" s="235" t="str">
        <f>IFERROR(Draw!H278,"")</f>
        <v/>
      </c>
      <c r="C278" s="235" t="str">
        <f>IFERROR(Draw!J278,"")</f>
        <v/>
      </c>
      <c r="D278" s="196"/>
      <c r="E278" s="300" t="str">
        <f t="shared" si="34"/>
        <v/>
      </c>
      <c r="F278" s="301" t="str">
        <f t="shared" si="35"/>
        <v/>
      </c>
      <c r="G278" s="295">
        <v>2.76999999999999E-7</v>
      </c>
      <c r="H278" s="230" t="str">
        <f t="shared" si="36"/>
        <v/>
      </c>
      <c r="I278" s="230" t="str">
        <f t="shared" si="37"/>
        <v/>
      </c>
      <c r="J278" s="230">
        <f>VLOOKUP(CONCATENATE(Draw!I278,'2nd Run'!C278),'Enter Draw'!S:U,3,FALSE)</f>
        <v>0</v>
      </c>
      <c r="K278" s="198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98" t="str">
        <f>IFERROR(VLOOKUP('2nd Run'!H278,$AD$3:$AE$7,2,TRUE),"")</f>
        <v/>
      </c>
      <c r="X278" s="303" t="str">
        <f>IFERROR(IF(W278=$X$1,'2nd Run'!H278,""),"")</f>
        <v/>
      </c>
      <c r="Y278" s="303" t="str">
        <f>IFERROR(IF(W278=$Y$1,'2nd Run'!H278,""),"")</f>
        <v/>
      </c>
      <c r="Z278" s="303" t="str">
        <f>IFERROR(IF(W278=$Z$1,'2nd Run'!H278,""),"")</f>
        <v/>
      </c>
      <c r="AA278" s="303" t="str">
        <f>IFERROR(IF($W278=$AA$1,'2nd Run'!H278,""),"")</f>
        <v/>
      </c>
      <c r="AB278" s="303" t="str">
        <f>IFERROR(IF(W278=$AB$1,'2nd Run'!H278,""),"")</f>
        <v/>
      </c>
      <c r="AC278" s="221"/>
    </row>
    <row r="279" spans="1:29" ht="15.75" customHeight="1">
      <c r="A279" s="234" t="str">
        <f>IF(B279="","",Draw!G279)</f>
        <v/>
      </c>
      <c r="B279" s="235" t="str">
        <f>IFERROR(Draw!H279,"")</f>
        <v/>
      </c>
      <c r="C279" s="235" t="str">
        <f>IFERROR(Draw!J279,"")</f>
        <v/>
      </c>
      <c r="D279" s="194"/>
      <c r="E279" s="300" t="str">
        <f t="shared" si="34"/>
        <v/>
      </c>
      <c r="F279" s="301" t="str">
        <f t="shared" si="35"/>
        <v/>
      </c>
      <c r="G279" s="295">
        <v>2.7799999999999902E-7</v>
      </c>
      <c r="H279" s="230" t="str">
        <f t="shared" si="36"/>
        <v/>
      </c>
      <c r="I279" s="230" t="str">
        <f t="shared" si="37"/>
        <v/>
      </c>
      <c r="J279" s="230">
        <f>VLOOKUP(CONCATENATE(Draw!I279,'2nd Run'!C279),'Enter Draw'!S:U,3,FALSE)</f>
        <v>0</v>
      </c>
      <c r="K279" s="198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98" t="str">
        <f>IFERROR(VLOOKUP('2nd Run'!H279,$AD$3:$AE$7,2,TRUE),"")</f>
        <v/>
      </c>
      <c r="X279" s="303" t="str">
        <f>IFERROR(IF(W279=$X$1,'2nd Run'!H279,""),"")</f>
        <v/>
      </c>
      <c r="Y279" s="303" t="str">
        <f>IFERROR(IF(W279=$Y$1,'2nd Run'!H279,""),"")</f>
        <v/>
      </c>
      <c r="Z279" s="303" t="str">
        <f>IFERROR(IF(W279=$Z$1,'2nd Run'!H279,""),"")</f>
        <v/>
      </c>
      <c r="AA279" s="303" t="str">
        <f>IFERROR(IF($W279=$AA$1,'2nd Run'!H279,""),"")</f>
        <v/>
      </c>
      <c r="AB279" s="303" t="str">
        <f>IFERROR(IF(W279=$AB$1,'2nd Run'!H279,""),"")</f>
        <v/>
      </c>
      <c r="AC279" s="221"/>
    </row>
    <row r="280" spans="1:29" ht="15.75" customHeight="1">
      <c r="A280" s="234" t="str">
        <f>IF(B280="","",Draw!G280)</f>
        <v/>
      </c>
      <c r="B280" s="235" t="str">
        <f>IFERROR(Draw!H280,"")</f>
        <v/>
      </c>
      <c r="C280" s="235" t="str">
        <f>IFERROR(Draw!J280,"")</f>
        <v/>
      </c>
      <c r="D280" s="197"/>
      <c r="E280" s="300" t="str">
        <f t="shared" si="34"/>
        <v/>
      </c>
      <c r="F280" s="301" t="str">
        <f t="shared" si="35"/>
        <v/>
      </c>
      <c r="G280" s="295">
        <v>2.7899999999999899E-7</v>
      </c>
      <c r="H280" s="230" t="str">
        <f t="shared" si="36"/>
        <v/>
      </c>
      <c r="I280" s="230" t="str">
        <f t="shared" si="37"/>
        <v/>
      </c>
      <c r="J280" s="230">
        <f>VLOOKUP(CONCATENATE(Draw!I280,'2nd Run'!C280),'Enter Draw'!S:U,3,FALSE)</f>
        <v>0</v>
      </c>
      <c r="K280" s="198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98" t="str">
        <f>IFERROR(VLOOKUP('2nd Run'!H280,$AD$3:$AE$7,2,TRUE),"")</f>
        <v/>
      </c>
      <c r="X280" s="303" t="str">
        <f>IFERROR(IF(W280=$X$1,'2nd Run'!H280,""),"")</f>
        <v/>
      </c>
      <c r="Y280" s="303" t="str">
        <f>IFERROR(IF(W280=$Y$1,'2nd Run'!H280,""),"")</f>
        <v/>
      </c>
      <c r="Z280" s="303" t="str">
        <f>IFERROR(IF(W280=$Z$1,'2nd Run'!H280,""),"")</f>
        <v/>
      </c>
      <c r="AA280" s="303" t="str">
        <f>IFERROR(IF($W280=$AA$1,'2nd Run'!H280,""),"")</f>
        <v/>
      </c>
      <c r="AB280" s="303" t="str">
        <f>IFERROR(IF(W280=$AB$1,'2nd Run'!H280,""),"")</f>
        <v/>
      </c>
      <c r="AC280" s="221"/>
    </row>
    <row r="281" spans="1:29" ht="15.75" customHeight="1">
      <c r="A281" s="234" t="str">
        <f>IF(B281="","",Draw!G281)</f>
        <v/>
      </c>
      <c r="B281" s="235" t="str">
        <f>IFERROR(Draw!H281,"")</f>
        <v/>
      </c>
      <c r="C281" s="235" t="str">
        <f>IFERROR(Draw!J281,"")</f>
        <v/>
      </c>
      <c r="D281" s="194"/>
      <c r="E281" s="300" t="str">
        <f t="shared" si="34"/>
        <v/>
      </c>
      <c r="F281" s="301" t="str">
        <f t="shared" si="35"/>
        <v/>
      </c>
      <c r="G281" s="295">
        <v>2.7999999999999901E-7</v>
      </c>
      <c r="H281" s="230" t="str">
        <f t="shared" si="36"/>
        <v/>
      </c>
      <c r="I281" s="230" t="str">
        <f t="shared" si="37"/>
        <v/>
      </c>
      <c r="J281" s="230">
        <f>VLOOKUP(CONCATENATE(Draw!I281,'2nd Run'!C281),'Enter Draw'!S:U,3,FALSE)</f>
        <v>0</v>
      </c>
      <c r="K281" s="198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98" t="str">
        <f>IFERROR(VLOOKUP('2nd Run'!H281,$AD$3:$AE$7,2,TRUE),"")</f>
        <v/>
      </c>
      <c r="X281" s="303" t="str">
        <f>IFERROR(IF(W281=$X$1,'2nd Run'!H281,""),"")</f>
        <v/>
      </c>
      <c r="Y281" s="303" t="str">
        <f>IFERROR(IF(W281=$Y$1,'2nd Run'!H281,""),"")</f>
        <v/>
      </c>
      <c r="Z281" s="303" t="str">
        <f>IFERROR(IF(W281=$Z$1,'2nd Run'!H281,""),"")</f>
        <v/>
      </c>
      <c r="AA281" s="303" t="str">
        <f>IFERROR(IF($W281=$AA$1,'2nd Run'!H281,""),"")</f>
        <v/>
      </c>
      <c r="AB281" s="303" t="str">
        <f>IFERROR(IF(W281=$AB$1,'2nd Run'!H281,""),"")</f>
        <v/>
      </c>
      <c r="AC281" s="221"/>
    </row>
    <row r="282" spans="1:29" ht="15.75" customHeight="1">
      <c r="A282" s="234" t="str">
        <f>IF(B282="","",Draw!G282)</f>
        <v/>
      </c>
      <c r="B282" s="235" t="str">
        <f>IFERROR(Draw!H282,"")</f>
        <v/>
      </c>
      <c r="C282" s="235" t="str">
        <f>IFERROR(Draw!J282,"")</f>
        <v/>
      </c>
      <c r="D282" s="195"/>
      <c r="E282" s="300" t="str">
        <f t="shared" si="34"/>
        <v/>
      </c>
      <c r="F282" s="301" t="str">
        <f t="shared" si="35"/>
        <v/>
      </c>
      <c r="G282" s="295">
        <v>2.8099999999999898E-7</v>
      </c>
      <c r="H282" s="230" t="str">
        <f t="shared" si="36"/>
        <v/>
      </c>
      <c r="I282" s="230" t="str">
        <f t="shared" si="37"/>
        <v/>
      </c>
      <c r="J282" s="230">
        <f>VLOOKUP(CONCATENATE(Draw!I282,'2nd Run'!C282),'Enter Draw'!S:U,3,FALSE)</f>
        <v>0</v>
      </c>
      <c r="K282" s="198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98" t="str">
        <f>IFERROR(VLOOKUP('2nd Run'!H282,$AD$3:$AE$7,2,TRUE),"")</f>
        <v/>
      </c>
      <c r="X282" s="303" t="str">
        <f>IFERROR(IF(W282=$X$1,'2nd Run'!H282,""),"")</f>
        <v/>
      </c>
      <c r="Y282" s="303" t="str">
        <f>IFERROR(IF(W282=$Y$1,'2nd Run'!H282,""),"")</f>
        <v/>
      </c>
      <c r="Z282" s="303" t="str">
        <f>IFERROR(IF(W282=$Z$1,'2nd Run'!H282,""),"")</f>
        <v/>
      </c>
      <c r="AA282" s="303" t="str">
        <f>IFERROR(IF($W282=$AA$1,'2nd Run'!H282,""),"")</f>
        <v/>
      </c>
      <c r="AB282" s="303" t="str">
        <f>IFERROR(IF(W282=$AB$1,'2nd Run'!H282,""),"")</f>
        <v/>
      </c>
      <c r="AC282" s="221"/>
    </row>
    <row r="283" spans="1:29" ht="15.75" customHeight="1">
      <c r="A283" s="234" t="str">
        <f>IF(B283="","",Draw!G283)</f>
        <v/>
      </c>
      <c r="B283" s="235" t="str">
        <f>IFERROR(Draw!H283,"")</f>
        <v/>
      </c>
      <c r="C283" s="235" t="str">
        <f>IFERROR(Draw!J283,"")</f>
        <v/>
      </c>
      <c r="D283" s="434"/>
      <c r="E283" s="300" t="str">
        <f t="shared" si="34"/>
        <v/>
      </c>
      <c r="F283" s="301" t="str">
        <f t="shared" si="35"/>
        <v/>
      </c>
      <c r="G283" s="295">
        <v>2.81999999999999E-7</v>
      </c>
      <c r="H283" s="230" t="str">
        <f t="shared" si="36"/>
        <v/>
      </c>
      <c r="I283" s="230" t="str">
        <f t="shared" si="37"/>
        <v/>
      </c>
      <c r="J283" s="230">
        <f>VLOOKUP(CONCATENATE(Draw!I283,'2nd Run'!C283),'Enter Draw'!S:U,3,FALSE)</f>
        <v>0</v>
      </c>
      <c r="K283" s="198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98" t="str">
        <f>IFERROR(VLOOKUP('2nd Run'!H283,$AD$3:$AE$7,2,TRUE),"")</f>
        <v/>
      </c>
      <c r="X283" s="303" t="str">
        <f>IFERROR(IF(W283=$X$1,'2nd Run'!H283,""),"")</f>
        <v/>
      </c>
      <c r="Y283" s="303" t="str">
        <f>IFERROR(IF(W283=$Y$1,'2nd Run'!H283,""),"")</f>
        <v/>
      </c>
      <c r="Z283" s="303" t="str">
        <f>IFERROR(IF(W283=$Z$1,'2nd Run'!H283,""),"")</f>
        <v/>
      </c>
      <c r="AA283" s="303" t="str">
        <f>IFERROR(IF($W283=$AA$1,'2nd Run'!H283,""),"")</f>
        <v/>
      </c>
      <c r="AB283" s="303" t="str">
        <f>IFERROR(IF(W283=$AB$1,'2nd Run'!H283,""),"")</f>
        <v/>
      </c>
      <c r="AC283" s="221"/>
    </row>
    <row r="284" spans="1:29" ht="15.75" customHeight="1">
      <c r="A284" s="234" t="str">
        <f>IF(B284="","",Draw!G284)</f>
        <v/>
      </c>
      <c r="B284" s="235" t="str">
        <f>IFERROR(Draw!H284,"")</f>
        <v/>
      </c>
      <c r="C284" s="235" t="str">
        <f>IFERROR(Draw!J284,"")</f>
        <v/>
      </c>
      <c r="D284" s="197"/>
      <c r="E284" s="300" t="str">
        <f t="shared" si="34"/>
        <v/>
      </c>
      <c r="F284" s="301" t="str">
        <f t="shared" si="35"/>
        <v/>
      </c>
      <c r="G284" s="295">
        <v>2.8299999999999897E-7</v>
      </c>
      <c r="H284" s="230" t="str">
        <f t="shared" si="36"/>
        <v/>
      </c>
      <c r="I284" s="230" t="str">
        <f t="shared" si="37"/>
        <v/>
      </c>
      <c r="J284" s="230">
        <f>VLOOKUP(CONCATENATE(Draw!I284,'2nd Run'!C284),'Enter Draw'!S:U,3,FALSE)</f>
        <v>0</v>
      </c>
      <c r="K284" s="198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98" t="str">
        <f>IFERROR(VLOOKUP('2nd Run'!H284,$AD$3:$AE$7,2,TRUE),"")</f>
        <v/>
      </c>
      <c r="X284" s="303" t="str">
        <f>IFERROR(IF(W284=$X$1,'2nd Run'!H284,""),"")</f>
        <v/>
      </c>
      <c r="Y284" s="303" t="str">
        <f>IFERROR(IF(W284=$Y$1,'2nd Run'!H284,""),"")</f>
        <v/>
      </c>
      <c r="Z284" s="303" t="str">
        <f>IFERROR(IF(W284=$Z$1,'2nd Run'!H284,""),"")</f>
        <v/>
      </c>
      <c r="AA284" s="303" t="str">
        <f>IFERROR(IF($W284=$AA$1,'2nd Run'!H284,""),"")</f>
        <v/>
      </c>
      <c r="AB284" s="303" t="str">
        <f>IFERROR(IF(W284=$AB$1,'2nd Run'!H284,""),"")</f>
        <v/>
      </c>
      <c r="AC284" s="221"/>
    </row>
    <row r="285" spans="1:29" ht="15.75" customHeight="1">
      <c r="A285" s="234" t="str">
        <f>IF(B285="","",Draw!G285)</f>
        <v/>
      </c>
      <c r="B285" s="235" t="str">
        <f>IFERROR(Draw!H285,"")</f>
        <v/>
      </c>
      <c r="C285" s="235" t="str">
        <f>IFERROR(Draw!J285,"")</f>
        <v/>
      </c>
      <c r="D285" s="194"/>
      <c r="E285" s="300" t="str">
        <f t="shared" si="34"/>
        <v/>
      </c>
      <c r="F285" s="301" t="str">
        <f t="shared" si="35"/>
        <v/>
      </c>
      <c r="G285" s="295">
        <v>2.83999999999999E-7</v>
      </c>
      <c r="H285" s="230" t="str">
        <f t="shared" si="36"/>
        <v/>
      </c>
      <c r="I285" s="230" t="str">
        <f t="shared" si="37"/>
        <v/>
      </c>
      <c r="J285" s="230">
        <f>VLOOKUP(CONCATENATE(Draw!I285,'2nd Run'!C285),'Enter Draw'!S:U,3,FALSE)</f>
        <v>0</v>
      </c>
      <c r="K285" s="198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98" t="str">
        <f>IFERROR(VLOOKUP('2nd Run'!H285,$AD$3:$AE$7,2,TRUE),"")</f>
        <v/>
      </c>
      <c r="X285" s="303" t="str">
        <f>IFERROR(IF(W285=$X$1,'2nd Run'!H285,""),"")</f>
        <v/>
      </c>
      <c r="Y285" s="303" t="str">
        <f>IFERROR(IF(W285=$Y$1,'2nd Run'!H285,""),"")</f>
        <v/>
      </c>
      <c r="Z285" s="303" t="str">
        <f>IFERROR(IF(W285=$Z$1,'2nd Run'!H285,""),"")</f>
        <v/>
      </c>
      <c r="AA285" s="303" t="str">
        <f>IFERROR(IF($W285=$AA$1,'2nd Run'!H285,""),"")</f>
        <v/>
      </c>
      <c r="AB285" s="303" t="str">
        <f>IFERROR(IF(W285=$AB$1,'2nd Run'!H285,""),"")</f>
        <v/>
      </c>
      <c r="AC285" s="221"/>
    </row>
    <row r="286" spans="1:29" ht="15.75" customHeight="1">
      <c r="A286" s="234" t="str">
        <f>IF(B286="","",Draw!G286)</f>
        <v/>
      </c>
      <c r="B286" s="235" t="str">
        <f>IFERROR(Draw!H286,"")</f>
        <v/>
      </c>
      <c r="C286" s="235" t="str">
        <f>IFERROR(Draw!J286,"")</f>
        <v/>
      </c>
      <c r="D286" s="194"/>
      <c r="E286" s="300" t="str">
        <f t="shared" si="34"/>
        <v/>
      </c>
      <c r="F286" s="301" t="str">
        <f t="shared" si="35"/>
        <v/>
      </c>
      <c r="G286" s="295">
        <v>2.8499999999999902E-7</v>
      </c>
      <c r="H286" s="230" t="str">
        <f t="shared" si="36"/>
        <v/>
      </c>
      <c r="I286" s="230" t="str">
        <f t="shared" si="37"/>
        <v/>
      </c>
      <c r="J286" s="230">
        <f>VLOOKUP(CONCATENATE(Draw!I286,'2nd Run'!C286),'Enter Draw'!S:U,3,FALSE)</f>
        <v>0</v>
      </c>
      <c r="K286" s="198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98" t="str">
        <f>IFERROR(VLOOKUP('2nd Run'!H286,$AD$3:$AE$7,2,TRUE),"")</f>
        <v/>
      </c>
      <c r="X286" s="303" t="str">
        <f>IFERROR(IF(W286=$X$1,'2nd Run'!H286,""),"")</f>
        <v/>
      </c>
      <c r="Y286" s="303" t="str">
        <f>IFERROR(IF(W286=$Y$1,'2nd Run'!H286,""),"")</f>
        <v/>
      </c>
      <c r="Z286" s="303" t="str">
        <f>IFERROR(IF(W286=$Z$1,'2nd Run'!H286,""),"")</f>
        <v/>
      </c>
      <c r="AA286" s="303" t="str">
        <f>IFERROR(IF($W286=$AA$1,'2nd Run'!H286,""),"")</f>
        <v/>
      </c>
      <c r="AB286" s="303" t="str">
        <f>IFERROR(IF(W286=$AB$1,'2nd Run'!H286,""),"")</f>
        <v/>
      </c>
      <c r="AC286" s="221"/>
    </row>
    <row r="287" spans="1:29" ht="15.75" customHeight="1">
      <c r="A287" s="221"/>
      <c r="D287" s="198"/>
      <c r="E287" s="295"/>
      <c r="F287" s="295"/>
      <c r="G287" s="295"/>
      <c r="K287" s="221"/>
    </row>
    <row r="288" spans="1:29" ht="15.75" customHeight="1">
      <c r="A288" s="221"/>
      <c r="D288" s="198"/>
      <c r="E288" s="295"/>
      <c r="F288" s="295"/>
      <c r="G288" s="295"/>
      <c r="K288" s="221"/>
    </row>
    <row r="289" spans="1:11" ht="15.75" customHeight="1">
      <c r="A289" s="221"/>
      <c r="D289" s="198"/>
      <c r="E289" s="295"/>
      <c r="F289" s="295"/>
      <c r="G289" s="295"/>
      <c r="K289" s="221"/>
    </row>
    <row r="290" spans="1:11" ht="15.75" customHeight="1">
      <c r="A290" s="221"/>
      <c r="D290" s="198"/>
      <c r="E290" s="295"/>
      <c r="F290" s="295"/>
      <c r="G290" s="295"/>
      <c r="K290" s="221"/>
    </row>
    <row r="291" spans="1:11" ht="15.75" customHeight="1">
      <c r="A291" s="221"/>
      <c r="D291" s="198"/>
      <c r="E291" s="295"/>
      <c r="F291" s="295"/>
      <c r="G291" s="295"/>
      <c r="K291" s="221"/>
    </row>
    <row r="292" spans="1:11" ht="15.75" customHeight="1">
      <c r="A292" s="221"/>
      <c r="D292" s="198"/>
      <c r="E292" s="295"/>
      <c r="F292" s="295"/>
      <c r="G292" s="295"/>
      <c r="K292" s="221"/>
    </row>
    <row r="293" spans="1:11" ht="15.75" customHeight="1">
      <c r="A293" s="221"/>
      <c r="D293" s="198"/>
      <c r="E293" s="295"/>
      <c r="F293" s="295"/>
      <c r="G293" s="295"/>
      <c r="K293" s="221"/>
    </row>
    <row r="294" spans="1:11" ht="15.75" customHeight="1">
      <c r="A294" s="221"/>
      <c r="D294" s="198"/>
      <c r="E294" s="295"/>
      <c r="F294" s="295"/>
      <c r="G294" s="295"/>
      <c r="K294" s="221"/>
    </row>
    <row r="295" spans="1:11" ht="15.75" customHeight="1">
      <c r="A295" s="221"/>
      <c r="D295" s="198"/>
      <c r="E295" s="295"/>
      <c r="F295" s="295"/>
      <c r="G295" s="295"/>
      <c r="K295" s="221"/>
    </row>
    <row r="296" spans="1:11" ht="15.75" customHeight="1">
      <c r="A296" s="221"/>
      <c r="D296" s="198"/>
      <c r="E296" s="295"/>
      <c r="F296" s="295"/>
      <c r="G296" s="295"/>
      <c r="K296" s="221"/>
    </row>
    <row r="297" spans="1:11" ht="15.75" customHeight="1">
      <c r="A297" s="221"/>
      <c r="D297" s="198"/>
      <c r="E297" s="295"/>
      <c r="F297" s="295"/>
      <c r="G297" s="295"/>
      <c r="K297" s="221"/>
    </row>
    <row r="298" spans="1:11" ht="15.75" customHeight="1">
      <c r="A298" s="221"/>
      <c r="D298" s="198"/>
      <c r="E298" s="295"/>
      <c r="F298" s="295"/>
      <c r="G298" s="295"/>
      <c r="K298" s="221"/>
    </row>
    <row r="299" spans="1:11" ht="15.75" customHeight="1">
      <c r="A299" s="221"/>
      <c r="D299" s="198"/>
      <c r="E299" s="295"/>
      <c r="F299" s="295"/>
      <c r="G299" s="295"/>
      <c r="K299" s="221"/>
    </row>
    <row r="300" spans="1:11" ht="15.75" customHeight="1">
      <c r="A300" s="221"/>
      <c r="D300" s="198"/>
      <c r="E300" s="295"/>
      <c r="F300" s="295"/>
      <c r="G300" s="295"/>
      <c r="K300" s="221"/>
    </row>
    <row r="301" spans="1:11" ht="15.75" customHeight="1">
      <c r="A301" s="221"/>
      <c r="D301" s="198"/>
      <c r="E301" s="295"/>
      <c r="F301" s="295"/>
      <c r="G301" s="295"/>
      <c r="K301" s="221"/>
    </row>
    <row r="302" spans="1:11" ht="15.75" customHeight="1">
      <c r="A302" s="221"/>
      <c r="D302" s="198"/>
      <c r="E302" s="295"/>
      <c r="F302" s="295"/>
      <c r="G302" s="295"/>
      <c r="K302" s="221"/>
    </row>
    <row r="303" spans="1:11" ht="15.75" customHeight="1">
      <c r="A303" s="221"/>
      <c r="D303" s="198"/>
      <c r="E303" s="295"/>
      <c r="F303" s="295"/>
      <c r="G303" s="295"/>
      <c r="K303" s="221"/>
    </row>
    <row r="304" spans="1:11" ht="15.75" customHeight="1">
      <c r="A304" s="221"/>
      <c r="D304" s="198"/>
      <c r="E304" s="295"/>
      <c r="F304" s="295"/>
      <c r="G304" s="295"/>
      <c r="K304" s="221"/>
    </row>
    <row r="305" spans="1:11" ht="15.75" customHeight="1">
      <c r="A305" s="221"/>
      <c r="D305" s="198"/>
      <c r="E305" s="295"/>
      <c r="F305" s="295"/>
      <c r="G305" s="295"/>
      <c r="K305" s="221"/>
    </row>
    <row r="306" spans="1:11" ht="15.75" customHeight="1">
      <c r="A306" s="221"/>
      <c r="D306" s="198"/>
      <c r="E306" s="295"/>
      <c r="F306" s="295"/>
      <c r="G306" s="295"/>
      <c r="K306" s="221"/>
    </row>
    <row r="307" spans="1:11" ht="15.75" customHeight="1">
      <c r="A307" s="221"/>
      <c r="D307" s="198"/>
      <c r="E307" s="295"/>
      <c r="F307" s="295"/>
      <c r="G307" s="295"/>
      <c r="K307" s="221"/>
    </row>
    <row r="308" spans="1:11" ht="15.75" customHeight="1">
      <c r="A308" s="221"/>
      <c r="D308" s="198"/>
      <c r="E308" s="295"/>
      <c r="F308" s="295"/>
      <c r="G308" s="295"/>
      <c r="K308" s="221"/>
    </row>
    <row r="309" spans="1:11" ht="15.75" customHeight="1">
      <c r="A309" s="221"/>
      <c r="D309" s="198"/>
      <c r="E309" s="295"/>
      <c r="F309" s="295"/>
      <c r="G309" s="295"/>
      <c r="K309" s="221"/>
    </row>
    <row r="310" spans="1:11" ht="15.75" customHeight="1">
      <c r="A310" s="221"/>
      <c r="D310" s="198"/>
      <c r="E310" s="295"/>
      <c r="F310" s="295"/>
      <c r="G310" s="295"/>
      <c r="K310" s="221"/>
    </row>
    <row r="311" spans="1:11" ht="15.75" customHeight="1">
      <c r="A311" s="221"/>
      <c r="D311" s="198"/>
      <c r="E311" s="295"/>
      <c r="F311" s="295"/>
      <c r="G311" s="295"/>
      <c r="K311" s="221"/>
    </row>
    <row r="312" spans="1:11" ht="15.75" customHeight="1">
      <c r="A312" s="221"/>
      <c r="D312" s="198"/>
      <c r="E312" s="295"/>
      <c r="F312" s="295"/>
      <c r="G312" s="295"/>
      <c r="K312" s="221"/>
    </row>
    <row r="313" spans="1:11" ht="15.75" customHeight="1">
      <c r="A313" s="221"/>
      <c r="D313" s="198"/>
      <c r="E313" s="295"/>
      <c r="F313" s="295"/>
      <c r="G313" s="295"/>
      <c r="K313" s="221"/>
    </row>
    <row r="314" spans="1:11" ht="15.75" customHeight="1">
      <c r="A314" s="221"/>
      <c r="D314" s="198"/>
      <c r="E314" s="295"/>
      <c r="F314" s="295"/>
      <c r="G314" s="295"/>
      <c r="K314" s="221"/>
    </row>
    <row r="315" spans="1:11" ht="15.75" customHeight="1">
      <c r="A315" s="221"/>
      <c r="D315" s="198"/>
      <c r="E315" s="295"/>
      <c r="F315" s="295"/>
      <c r="G315" s="295"/>
      <c r="K315" s="221"/>
    </row>
    <row r="316" spans="1:11" ht="15.75" customHeight="1">
      <c r="A316" s="221"/>
      <c r="D316" s="198"/>
      <c r="E316" s="295"/>
      <c r="F316" s="295"/>
      <c r="G316" s="295"/>
      <c r="K316" s="221"/>
    </row>
    <row r="317" spans="1:11" ht="15.75" customHeight="1">
      <c r="A317" s="221"/>
      <c r="D317" s="198"/>
      <c r="E317" s="295"/>
      <c r="F317" s="295"/>
      <c r="G317" s="295"/>
      <c r="K317" s="221"/>
    </row>
    <row r="318" spans="1:11" ht="15.75" customHeight="1">
      <c r="A318" s="221"/>
      <c r="D318" s="198"/>
      <c r="E318" s="295"/>
      <c r="F318" s="295"/>
      <c r="G318" s="295"/>
      <c r="K318" s="221"/>
    </row>
    <row r="319" spans="1:11" ht="15.75" customHeight="1">
      <c r="A319" s="221"/>
      <c r="D319" s="198"/>
      <c r="E319" s="295"/>
      <c r="F319" s="295"/>
      <c r="G319" s="295"/>
      <c r="K319" s="221"/>
    </row>
    <row r="320" spans="1:11" ht="15.75" customHeight="1">
      <c r="A320" s="221"/>
      <c r="D320" s="198"/>
      <c r="E320" s="295"/>
      <c r="F320" s="295"/>
      <c r="G320" s="295"/>
      <c r="K320" s="221"/>
    </row>
    <row r="321" spans="1:11" ht="15.75" customHeight="1">
      <c r="A321" s="221"/>
      <c r="D321" s="198"/>
      <c r="E321" s="295"/>
      <c r="F321" s="295"/>
      <c r="G321" s="295"/>
      <c r="K321" s="221"/>
    </row>
    <row r="322" spans="1:11" ht="15.75" customHeight="1">
      <c r="A322" s="221"/>
      <c r="D322" s="198"/>
      <c r="E322" s="295"/>
      <c r="F322" s="295"/>
      <c r="G322" s="295"/>
      <c r="K322" s="221"/>
    </row>
    <row r="323" spans="1:11" ht="15.75" customHeight="1">
      <c r="A323" s="221"/>
      <c r="D323" s="198"/>
      <c r="E323" s="295"/>
      <c r="F323" s="295"/>
      <c r="G323" s="295"/>
      <c r="K323" s="221"/>
    </row>
    <row r="324" spans="1:11" ht="15.75" customHeight="1">
      <c r="A324" s="221"/>
      <c r="D324" s="198"/>
      <c r="E324" s="295"/>
      <c r="F324" s="295"/>
      <c r="G324" s="295"/>
      <c r="K324" s="221"/>
    </row>
    <row r="325" spans="1:11" ht="15.75" customHeight="1">
      <c r="A325" s="221"/>
      <c r="D325" s="198"/>
      <c r="E325" s="295"/>
      <c r="F325" s="295"/>
      <c r="G325" s="295"/>
      <c r="K325" s="221"/>
    </row>
    <row r="326" spans="1:11" ht="15.75" customHeight="1">
      <c r="A326" s="221"/>
      <c r="D326" s="198"/>
      <c r="E326" s="295"/>
      <c r="F326" s="295"/>
      <c r="G326" s="295"/>
      <c r="K326" s="221"/>
    </row>
    <row r="327" spans="1:11" ht="15.75" customHeight="1">
      <c r="A327" s="221"/>
      <c r="D327" s="198"/>
      <c r="E327" s="295"/>
      <c r="F327" s="295"/>
      <c r="G327" s="295"/>
      <c r="K327" s="221"/>
    </row>
    <row r="328" spans="1:11" ht="15.75" customHeight="1">
      <c r="A328" s="221"/>
      <c r="D328" s="198"/>
      <c r="E328" s="295"/>
      <c r="F328" s="295"/>
      <c r="G328" s="295"/>
      <c r="K328" s="221"/>
    </row>
    <row r="329" spans="1:11" ht="15.75" customHeight="1">
      <c r="A329" s="221"/>
      <c r="D329" s="198"/>
      <c r="E329" s="295"/>
      <c r="F329" s="295"/>
      <c r="G329" s="295"/>
      <c r="K329" s="221"/>
    </row>
    <row r="330" spans="1:11" ht="15.75" customHeight="1">
      <c r="A330" s="221"/>
      <c r="D330" s="198"/>
      <c r="E330" s="295"/>
      <c r="F330" s="295"/>
      <c r="G330" s="295"/>
      <c r="K330" s="221"/>
    </row>
    <row r="331" spans="1:11" ht="15.75" customHeight="1">
      <c r="A331" s="221"/>
      <c r="D331" s="198"/>
      <c r="E331" s="295"/>
      <c r="F331" s="295"/>
      <c r="G331" s="295"/>
      <c r="K331" s="221"/>
    </row>
    <row r="332" spans="1:11" ht="15.75" customHeight="1">
      <c r="A332" s="221"/>
      <c r="D332" s="198"/>
      <c r="E332" s="295"/>
      <c r="F332" s="295"/>
      <c r="G332" s="295"/>
      <c r="K332" s="221"/>
    </row>
    <row r="333" spans="1:11" ht="15.75" customHeight="1">
      <c r="A333" s="221"/>
      <c r="D333" s="198"/>
      <c r="E333" s="295"/>
      <c r="F333" s="295"/>
      <c r="G333" s="295"/>
      <c r="K333" s="221"/>
    </row>
    <row r="334" spans="1:11" ht="15.75" customHeight="1">
      <c r="A334" s="221"/>
      <c r="D334" s="198"/>
      <c r="E334" s="295"/>
      <c r="F334" s="295"/>
      <c r="G334" s="295"/>
      <c r="K334" s="221"/>
    </row>
    <row r="335" spans="1:11" ht="15.75" customHeight="1">
      <c r="A335" s="221"/>
      <c r="D335" s="198"/>
      <c r="E335" s="295"/>
      <c r="F335" s="295"/>
      <c r="G335" s="295"/>
      <c r="K335" s="221"/>
    </row>
    <row r="336" spans="1:11" ht="15.75" customHeight="1">
      <c r="A336" s="221"/>
      <c r="D336" s="198"/>
      <c r="E336" s="295"/>
      <c r="F336" s="295"/>
      <c r="G336" s="295"/>
      <c r="K336" s="221"/>
    </row>
    <row r="337" spans="1:11" ht="15.75" customHeight="1">
      <c r="A337" s="221"/>
      <c r="D337" s="198"/>
      <c r="E337" s="295"/>
      <c r="F337" s="295"/>
      <c r="G337" s="295"/>
      <c r="K337" s="221"/>
    </row>
    <row r="338" spans="1:11" ht="15.75" customHeight="1">
      <c r="A338" s="221"/>
      <c r="D338" s="198"/>
      <c r="E338" s="295"/>
      <c r="F338" s="295"/>
      <c r="G338" s="295"/>
      <c r="K338" s="221"/>
    </row>
    <row r="339" spans="1:11" ht="15.75" customHeight="1">
      <c r="A339" s="221"/>
      <c r="D339" s="198"/>
      <c r="E339" s="295"/>
      <c r="F339" s="295"/>
      <c r="G339" s="295"/>
      <c r="K339" s="221"/>
    </row>
    <row r="340" spans="1:11" ht="15.75" customHeight="1">
      <c r="A340" s="221"/>
      <c r="D340" s="198"/>
      <c r="E340" s="295"/>
      <c r="F340" s="295"/>
      <c r="G340" s="295"/>
      <c r="K340" s="221"/>
    </row>
    <row r="341" spans="1:11" ht="15.75" customHeight="1">
      <c r="A341" s="221"/>
      <c r="D341" s="198"/>
      <c r="E341" s="295"/>
      <c r="F341" s="295"/>
      <c r="G341" s="295"/>
      <c r="K341" s="221"/>
    </row>
    <row r="342" spans="1:11" ht="15.75" customHeight="1">
      <c r="A342" s="221"/>
      <c r="D342" s="198"/>
      <c r="E342" s="295"/>
      <c r="F342" s="295"/>
      <c r="G342" s="295"/>
      <c r="K342" s="221"/>
    </row>
    <row r="343" spans="1:11" ht="15.75" customHeight="1">
      <c r="A343" s="221"/>
      <c r="D343" s="198"/>
      <c r="E343" s="295"/>
      <c r="F343" s="295"/>
      <c r="G343" s="295"/>
      <c r="K343" s="221"/>
    </row>
    <row r="344" spans="1:11" ht="15.75" customHeight="1">
      <c r="A344" s="221"/>
      <c r="D344" s="198"/>
      <c r="E344" s="295"/>
      <c r="F344" s="295"/>
      <c r="G344" s="295"/>
      <c r="K344" s="221"/>
    </row>
    <row r="345" spans="1:11" ht="15.75" customHeight="1">
      <c r="A345" s="221"/>
      <c r="D345" s="198"/>
      <c r="E345" s="295"/>
      <c r="F345" s="295"/>
      <c r="G345" s="295"/>
      <c r="K345" s="221"/>
    </row>
    <row r="346" spans="1:11" ht="15.75" customHeight="1">
      <c r="A346" s="221"/>
      <c r="D346" s="198"/>
      <c r="E346" s="295"/>
      <c r="F346" s="295"/>
      <c r="G346" s="295"/>
      <c r="K346" s="221"/>
    </row>
    <row r="347" spans="1:11" ht="15.75" customHeight="1">
      <c r="A347" s="221"/>
      <c r="D347" s="198"/>
      <c r="E347" s="295"/>
      <c r="F347" s="295"/>
      <c r="G347" s="295"/>
      <c r="K347" s="221"/>
    </row>
    <row r="348" spans="1:11" ht="15.75" customHeight="1">
      <c r="A348" s="221"/>
      <c r="D348" s="198"/>
      <c r="E348" s="295"/>
      <c r="F348" s="295"/>
      <c r="G348" s="295"/>
      <c r="K348" s="221"/>
    </row>
    <row r="349" spans="1:11" ht="15.75" customHeight="1">
      <c r="A349" s="221"/>
      <c r="D349" s="198"/>
      <c r="E349" s="295"/>
      <c r="F349" s="295"/>
      <c r="G349" s="295"/>
      <c r="K349" s="221"/>
    </row>
    <row r="350" spans="1:11" ht="15.75" customHeight="1">
      <c r="A350" s="221"/>
      <c r="D350" s="198"/>
      <c r="E350" s="295"/>
      <c r="F350" s="295"/>
      <c r="G350" s="295"/>
      <c r="K350" s="221"/>
    </row>
    <row r="351" spans="1:11" ht="15.75" customHeight="1">
      <c r="A351" s="221"/>
      <c r="D351" s="198"/>
      <c r="E351" s="295"/>
      <c r="F351" s="295"/>
      <c r="G351" s="295"/>
      <c r="K351" s="221"/>
    </row>
    <row r="352" spans="1:11" ht="15.75" customHeight="1">
      <c r="A352" s="221"/>
      <c r="D352" s="198"/>
      <c r="E352" s="295"/>
      <c r="F352" s="295"/>
      <c r="G352" s="295"/>
      <c r="K352" s="221"/>
    </row>
    <row r="353" spans="1:11" ht="15.75" customHeight="1">
      <c r="A353" s="221"/>
      <c r="D353" s="198"/>
      <c r="E353" s="295"/>
      <c r="F353" s="295"/>
      <c r="G353" s="295"/>
      <c r="K353" s="221"/>
    </row>
    <row r="354" spans="1:11" ht="15.75" customHeight="1">
      <c r="A354" s="221"/>
      <c r="D354" s="198"/>
      <c r="E354" s="295"/>
      <c r="F354" s="295"/>
      <c r="G354" s="295"/>
      <c r="K354" s="221"/>
    </row>
    <row r="355" spans="1:11" ht="15.75" customHeight="1">
      <c r="A355" s="221"/>
      <c r="D355" s="198"/>
      <c r="E355" s="295"/>
      <c r="F355" s="295"/>
      <c r="G355" s="295"/>
      <c r="K355" s="221"/>
    </row>
    <row r="356" spans="1:11" ht="15.75" customHeight="1">
      <c r="A356" s="221"/>
      <c r="D356" s="198"/>
      <c r="E356" s="295"/>
      <c r="F356" s="295"/>
      <c r="G356" s="295"/>
      <c r="K356" s="221"/>
    </row>
    <row r="357" spans="1:11" ht="15.75" customHeight="1">
      <c r="A357" s="221"/>
      <c r="D357" s="198"/>
      <c r="E357" s="295"/>
      <c r="F357" s="295"/>
      <c r="G357" s="295"/>
      <c r="K357" s="221"/>
    </row>
    <row r="358" spans="1:11" ht="15.75" customHeight="1">
      <c r="A358" s="221"/>
      <c r="D358" s="198"/>
      <c r="E358" s="295"/>
      <c r="F358" s="295"/>
      <c r="G358" s="295"/>
      <c r="K358" s="221"/>
    </row>
    <row r="359" spans="1:11" ht="15.75" customHeight="1">
      <c r="A359" s="221"/>
      <c r="D359" s="198"/>
      <c r="E359" s="295"/>
      <c r="F359" s="295"/>
      <c r="G359" s="295"/>
      <c r="K359" s="221"/>
    </row>
    <row r="360" spans="1:11" ht="15.75" customHeight="1">
      <c r="A360" s="221"/>
      <c r="D360" s="198"/>
      <c r="E360" s="295"/>
      <c r="F360" s="295"/>
      <c r="G360" s="295"/>
      <c r="K360" s="221"/>
    </row>
    <row r="361" spans="1:11" ht="15.75" customHeight="1">
      <c r="A361" s="221"/>
      <c r="D361" s="198"/>
      <c r="E361" s="295"/>
      <c r="F361" s="295"/>
      <c r="G361" s="295"/>
      <c r="K361" s="221"/>
    </row>
    <row r="362" spans="1:11" ht="15.75" customHeight="1">
      <c r="A362" s="221"/>
      <c r="D362" s="198"/>
      <c r="E362" s="295"/>
      <c r="F362" s="295"/>
      <c r="G362" s="295"/>
      <c r="K362" s="221"/>
    </row>
    <row r="363" spans="1:11" ht="15.75" customHeight="1">
      <c r="A363" s="221"/>
      <c r="D363" s="198"/>
      <c r="E363" s="295"/>
      <c r="F363" s="295"/>
      <c r="G363" s="295"/>
      <c r="K363" s="221"/>
    </row>
    <row r="364" spans="1:11" ht="15.75" customHeight="1">
      <c r="A364" s="221"/>
      <c r="D364" s="198"/>
      <c r="E364" s="295"/>
      <c r="F364" s="295"/>
      <c r="G364" s="295"/>
      <c r="K364" s="221"/>
    </row>
    <row r="365" spans="1:11" ht="15.75" customHeight="1">
      <c r="A365" s="221"/>
      <c r="D365" s="198"/>
      <c r="E365" s="295"/>
      <c r="F365" s="295"/>
      <c r="G365" s="295"/>
      <c r="K365" s="221"/>
    </row>
    <row r="366" spans="1:11" ht="15.75" customHeight="1">
      <c r="A366" s="221"/>
      <c r="D366" s="198"/>
      <c r="E366" s="295"/>
      <c r="F366" s="295"/>
      <c r="G366" s="295"/>
      <c r="K366" s="221"/>
    </row>
    <row r="367" spans="1:11" ht="15.75" customHeight="1">
      <c r="A367" s="221"/>
      <c r="D367" s="198"/>
      <c r="E367" s="295"/>
      <c r="F367" s="295"/>
      <c r="G367" s="295"/>
      <c r="K367" s="221"/>
    </row>
    <row r="368" spans="1:11" ht="15.75" customHeight="1">
      <c r="A368" s="221"/>
      <c r="D368" s="198"/>
      <c r="E368" s="295"/>
      <c r="F368" s="295"/>
      <c r="G368" s="295"/>
      <c r="K368" s="221"/>
    </row>
    <row r="369" spans="1:11" ht="15.75" customHeight="1">
      <c r="A369" s="221"/>
      <c r="D369" s="198"/>
      <c r="E369" s="295"/>
      <c r="F369" s="295"/>
      <c r="G369" s="295"/>
      <c r="K369" s="221"/>
    </row>
    <row r="370" spans="1:11" ht="15.75" customHeight="1">
      <c r="A370" s="221"/>
      <c r="D370" s="198"/>
      <c r="E370" s="295"/>
      <c r="F370" s="295"/>
      <c r="G370" s="295"/>
      <c r="K370" s="221"/>
    </row>
    <row r="371" spans="1:11" ht="15.75" customHeight="1">
      <c r="A371" s="221"/>
      <c r="D371" s="198"/>
      <c r="E371" s="295"/>
      <c r="F371" s="295"/>
      <c r="G371" s="295"/>
      <c r="K371" s="221"/>
    </row>
    <row r="372" spans="1:11" ht="15.75" customHeight="1">
      <c r="A372" s="221"/>
      <c r="D372" s="198"/>
      <c r="E372" s="295"/>
      <c r="F372" s="295"/>
      <c r="G372" s="295"/>
      <c r="K372" s="221"/>
    </row>
    <row r="373" spans="1:11" ht="15.75" customHeight="1">
      <c r="A373" s="221"/>
      <c r="D373" s="198"/>
      <c r="E373" s="295"/>
      <c r="F373" s="295"/>
      <c r="G373" s="295"/>
      <c r="K373" s="221"/>
    </row>
    <row r="374" spans="1:11" ht="15.75" customHeight="1">
      <c r="A374" s="221"/>
      <c r="D374" s="198"/>
      <c r="E374" s="295"/>
      <c r="F374" s="295"/>
      <c r="G374" s="295"/>
      <c r="K374" s="221"/>
    </row>
    <row r="375" spans="1:11" ht="15.75" customHeight="1">
      <c r="A375" s="221"/>
      <c r="D375" s="198"/>
      <c r="E375" s="295"/>
      <c r="F375" s="295"/>
      <c r="G375" s="295"/>
      <c r="K375" s="221"/>
    </row>
    <row r="376" spans="1:11" ht="15.75" customHeight="1">
      <c r="A376" s="221"/>
      <c r="D376" s="198"/>
      <c r="E376" s="295"/>
      <c r="F376" s="295"/>
      <c r="G376" s="295"/>
      <c r="K376" s="221"/>
    </row>
    <row r="377" spans="1:11" ht="15.75" customHeight="1">
      <c r="A377" s="221"/>
      <c r="D377" s="198"/>
      <c r="E377" s="295"/>
      <c r="F377" s="295"/>
      <c r="G377" s="295"/>
      <c r="K377" s="221"/>
    </row>
    <row r="378" spans="1:11" ht="15.75" customHeight="1">
      <c r="A378" s="221"/>
      <c r="D378" s="198"/>
      <c r="E378" s="295"/>
      <c r="F378" s="295"/>
      <c r="G378" s="295"/>
      <c r="K378" s="221"/>
    </row>
    <row r="379" spans="1:11" ht="15.75" customHeight="1">
      <c r="A379" s="221"/>
      <c r="D379" s="198"/>
      <c r="E379" s="295"/>
      <c r="F379" s="295"/>
      <c r="G379" s="295"/>
      <c r="K379" s="221"/>
    </row>
    <row r="380" spans="1:11" ht="15.75" customHeight="1">
      <c r="A380" s="221"/>
      <c r="D380" s="198"/>
      <c r="E380" s="295"/>
      <c r="F380" s="295"/>
      <c r="G380" s="295"/>
      <c r="K380" s="221"/>
    </row>
    <row r="381" spans="1:11" ht="15.75" customHeight="1">
      <c r="A381" s="221"/>
      <c r="D381" s="198"/>
      <c r="E381" s="295"/>
      <c r="F381" s="295"/>
      <c r="G381" s="295"/>
      <c r="K381" s="221"/>
    </row>
    <row r="382" spans="1:11" ht="15.75" customHeight="1">
      <c r="A382" s="221"/>
      <c r="D382" s="198"/>
      <c r="E382" s="295"/>
      <c r="F382" s="295"/>
      <c r="G382" s="295"/>
      <c r="K382" s="221"/>
    </row>
    <row r="383" spans="1:11" ht="15.75" customHeight="1">
      <c r="A383" s="221"/>
      <c r="D383" s="198"/>
      <c r="E383" s="295"/>
      <c r="F383" s="295"/>
      <c r="G383" s="295"/>
      <c r="K383" s="221"/>
    </row>
    <row r="384" spans="1:11" ht="15.75" customHeight="1">
      <c r="A384" s="221"/>
      <c r="D384" s="198"/>
      <c r="E384" s="295"/>
      <c r="F384" s="295"/>
      <c r="G384" s="295"/>
      <c r="K384" s="221"/>
    </row>
    <row r="385" spans="1:11" ht="15.75" customHeight="1">
      <c r="A385" s="221"/>
      <c r="D385" s="198"/>
      <c r="E385" s="295"/>
      <c r="F385" s="295"/>
      <c r="G385" s="295"/>
      <c r="K385" s="221"/>
    </row>
    <row r="386" spans="1:11" ht="15.75" customHeight="1">
      <c r="A386" s="221"/>
      <c r="D386" s="198"/>
      <c r="E386" s="295"/>
      <c r="F386" s="295"/>
      <c r="G386" s="295"/>
      <c r="K386" s="221"/>
    </row>
    <row r="387" spans="1:11" ht="15.75" customHeight="1">
      <c r="A387" s="221"/>
      <c r="D387" s="198"/>
      <c r="E387" s="295"/>
      <c r="F387" s="295"/>
      <c r="G387" s="295"/>
      <c r="K387" s="221"/>
    </row>
    <row r="388" spans="1:11" ht="15.75" customHeight="1">
      <c r="A388" s="221"/>
      <c r="D388" s="198"/>
      <c r="E388" s="295"/>
      <c r="F388" s="295"/>
      <c r="G388" s="295"/>
      <c r="K388" s="221"/>
    </row>
    <row r="389" spans="1:11" ht="15.75" customHeight="1">
      <c r="A389" s="221"/>
      <c r="D389" s="198"/>
      <c r="E389" s="295"/>
      <c r="F389" s="295"/>
      <c r="G389" s="295"/>
      <c r="K389" s="221"/>
    </row>
    <row r="390" spans="1:11" ht="15.75" customHeight="1">
      <c r="A390" s="221"/>
      <c r="D390" s="198"/>
      <c r="E390" s="295"/>
      <c r="F390" s="295"/>
      <c r="G390" s="295"/>
      <c r="K390" s="221"/>
    </row>
    <row r="391" spans="1:11" ht="15.75" customHeight="1">
      <c r="A391" s="221"/>
      <c r="D391" s="198"/>
      <c r="E391" s="295"/>
      <c r="F391" s="295"/>
      <c r="G391" s="295"/>
      <c r="K391" s="221"/>
    </row>
    <row r="392" spans="1:11" ht="15.75" customHeight="1">
      <c r="A392" s="221"/>
      <c r="D392" s="198"/>
      <c r="E392" s="295"/>
      <c r="F392" s="295"/>
      <c r="G392" s="295"/>
      <c r="K392" s="221"/>
    </row>
    <row r="393" spans="1:11" ht="15.75" customHeight="1">
      <c r="A393" s="221"/>
      <c r="D393" s="198"/>
      <c r="E393" s="295"/>
      <c r="F393" s="295"/>
      <c r="G393" s="295"/>
      <c r="K393" s="221"/>
    </row>
    <row r="394" spans="1:11" ht="15.75" customHeight="1">
      <c r="A394" s="221"/>
      <c r="D394" s="198"/>
      <c r="E394" s="295"/>
      <c r="F394" s="295"/>
      <c r="G394" s="295"/>
      <c r="K394" s="221"/>
    </row>
    <row r="395" spans="1:11" ht="15.75" customHeight="1">
      <c r="A395" s="221"/>
      <c r="D395" s="198"/>
      <c r="E395" s="295"/>
      <c r="F395" s="295"/>
      <c r="G395" s="295"/>
      <c r="K395" s="221"/>
    </row>
    <row r="396" spans="1:11" ht="15.75" customHeight="1">
      <c r="A396" s="221"/>
      <c r="D396" s="198"/>
      <c r="E396" s="295"/>
      <c r="F396" s="295"/>
      <c r="G396" s="295"/>
      <c r="K396" s="221"/>
    </row>
    <row r="397" spans="1:11" ht="15.75" customHeight="1">
      <c r="A397" s="221"/>
      <c r="D397" s="198"/>
      <c r="E397" s="295"/>
      <c r="F397" s="295"/>
      <c r="G397" s="295"/>
      <c r="K397" s="221"/>
    </row>
    <row r="398" spans="1:11" ht="15.75" customHeight="1">
      <c r="A398" s="221"/>
      <c r="D398" s="198"/>
      <c r="E398" s="295"/>
      <c r="F398" s="295"/>
      <c r="G398" s="295"/>
      <c r="K398" s="221"/>
    </row>
    <row r="399" spans="1:11" ht="15.75" customHeight="1">
      <c r="A399" s="221"/>
      <c r="D399" s="198"/>
      <c r="E399" s="295"/>
      <c r="F399" s="295"/>
      <c r="G399" s="295"/>
      <c r="K399" s="221"/>
    </row>
    <row r="400" spans="1:11" ht="15.75" customHeight="1">
      <c r="A400" s="221"/>
      <c r="D400" s="198"/>
      <c r="E400" s="295"/>
      <c r="F400" s="295"/>
      <c r="G400" s="295"/>
      <c r="K400" s="221"/>
    </row>
    <row r="401" spans="1:11" ht="15.75" customHeight="1">
      <c r="A401" s="221"/>
      <c r="D401" s="198"/>
      <c r="E401" s="295"/>
      <c r="F401" s="295"/>
      <c r="G401" s="295"/>
      <c r="K401" s="221"/>
    </row>
    <row r="402" spans="1:11" ht="15.75" customHeight="1">
      <c r="A402" s="221"/>
      <c r="D402" s="198"/>
      <c r="E402" s="295"/>
      <c r="F402" s="295"/>
      <c r="G402" s="295"/>
      <c r="K402" s="221"/>
    </row>
    <row r="403" spans="1:11" ht="15.75" customHeight="1">
      <c r="A403" s="221"/>
      <c r="D403" s="198"/>
      <c r="E403" s="295"/>
      <c r="F403" s="295"/>
      <c r="G403" s="295"/>
      <c r="K403" s="221"/>
    </row>
    <row r="404" spans="1:11" ht="15.75" customHeight="1">
      <c r="A404" s="221"/>
      <c r="D404" s="198"/>
      <c r="E404" s="295"/>
      <c r="F404" s="295"/>
      <c r="G404" s="295"/>
      <c r="K404" s="221"/>
    </row>
    <row r="405" spans="1:11" ht="15.75" customHeight="1">
      <c r="A405" s="221"/>
      <c r="D405" s="198"/>
      <c r="E405" s="295"/>
      <c r="F405" s="295"/>
      <c r="G405" s="295"/>
      <c r="K405" s="221"/>
    </row>
    <row r="406" spans="1:11" ht="15.75" customHeight="1">
      <c r="A406" s="221"/>
      <c r="D406" s="198"/>
      <c r="E406" s="295"/>
      <c r="F406" s="295"/>
      <c r="G406" s="295"/>
      <c r="K406" s="221"/>
    </row>
    <row r="407" spans="1:11" ht="15.75" customHeight="1">
      <c r="A407" s="221"/>
      <c r="D407" s="198"/>
      <c r="E407" s="295"/>
      <c r="F407" s="295"/>
      <c r="G407" s="295"/>
      <c r="K407" s="221"/>
    </row>
    <row r="408" spans="1:11" ht="15.75" customHeight="1">
      <c r="A408" s="221"/>
      <c r="D408" s="198"/>
      <c r="E408" s="295"/>
      <c r="F408" s="295"/>
      <c r="G408" s="295"/>
      <c r="K408" s="221"/>
    </row>
    <row r="409" spans="1:11" ht="15.75" customHeight="1">
      <c r="A409" s="221"/>
      <c r="D409" s="198"/>
      <c r="E409" s="295"/>
      <c r="F409" s="295"/>
      <c r="G409" s="295"/>
      <c r="K409" s="221"/>
    </row>
    <row r="410" spans="1:11" ht="15.75" customHeight="1">
      <c r="A410" s="221"/>
      <c r="D410" s="198"/>
      <c r="E410" s="295"/>
      <c r="F410" s="295"/>
      <c r="G410" s="295"/>
      <c r="K410" s="221"/>
    </row>
    <row r="411" spans="1:11" ht="15.75" customHeight="1">
      <c r="A411" s="221"/>
      <c r="D411" s="198"/>
      <c r="E411" s="295"/>
      <c r="F411" s="295"/>
      <c r="G411" s="295"/>
      <c r="K411" s="221"/>
    </row>
    <row r="412" spans="1:11" ht="15.75" customHeight="1">
      <c r="A412" s="221"/>
      <c r="D412" s="198"/>
      <c r="E412" s="295"/>
      <c r="F412" s="295"/>
      <c r="G412" s="295"/>
      <c r="K412" s="221"/>
    </row>
    <row r="413" spans="1:11" ht="15.75" customHeight="1">
      <c r="A413" s="221"/>
      <c r="D413" s="198"/>
      <c r="E413" s="295"/>
      <c r="F413" s="295"/>
      <c r="G413" s="295"/>
      <c r="K413" s="221"/>
    </row>
    <row r="414" spans="1:11" ht="15.75" customHeight="1">
      <c r="A414" s="221"/>
      <c r="D414" s="198"/>
      <c r="E414" s="295"/>
      <c r="F414" s="295"/>
      <c r="G414" s="295"/>
      <c r="K414" s="221"/>
    </row>
    <row r="415" spans="1:11" ht="15.75" customHeight="1">
      <c r="A415" s="221"/>
      <c r="D415" s="198"/>
      <c r="E415" s="295"/>
      <c r="F415" s="295"/>
      <c r="G415" s="295"/>
      <c r="K415" s="221"/>
    </row>
    <row r="416" spans="1:11" ht="15.75" customHeight="1">
      <c r="A416" s="221"/>
      <c r="D416" s="198"/>
      <c r="E416" s="295"/>
      <c r="F416" s="295"/>
      <c r="G416" s="295"/>
      <c r="K416" s="221"/>
    </row>
    <row r="417" spans="1:11" ht="15.75" customHeight="1">
      <c r="A417" s="221"/>
      <c r="D417" s="198"/>
      <c r="E417" s="295"/>
      <c r="F417" s="295"/>
      <c r="G417" s="295"/>
      <c r="K417" s="221"/>
    </row>
    <row r="418" spans="1:11" ht="15.75" customHeight="1">
      <c r="A418" s="221"/>
      <c r="D418" s="198"/>
      <c r="E418" s="295"/>
      <c r="F418" s="295"/>
      <c r="G418" s="295"/>
      <c r="K418" s="221"/>
    </row>
    <row r="419" spans="1:11" ht="15.75" customHeight="1">
      <c r="A419" s="221"/>
      <c r="D419" s="198"/>
      <c r="E419" s="295"/>
      <c r="F419" s="295"/>
      <c r="G419" s="295"/>
      <c r="K419" s="221"/>
    </row>
    <row r="420" spans="1:11" ht="15.75" customHeight="1">
      <c r="A420" s="221"/>
      <c r="D420" s="198"/>
      <c r="E420" s="295"/>
      <c r="F420" s="295"/>
      <c r="G420" s="295"/>
      <c r="K420" s="221"/>
    </row>
    <row r="421" spans="1:11" ht="15.75" customHeight="1">
      <c r="A421" s="221"/>
      <c r="D421" s="198"/>
      <c r="E421" s="295"/>
      <c r="F421" s="295"/>
      <c r="G421" s="295"/>
      <c r="K421" s="221"/>
    </row>
    <row r="422" spans="1:11" ht="15.75" customHeight="1">
      <c r="A422" s="221"/>
      <c r="D422" s="198"/>
      <c r="E422" s="295"/>
      <c r="F422" s="295"/>
      <c r="G422" s="295"/>
      <c r="K422" s="221"/>
    </row>
    <row r="423" spans="1:11" ht="15.75" customHeight="1">
      <c r="A423" s="221"/>
      <c r="D423" s="198"/>
      <c r="E423" s="295"/>
      <c r="F423" s="295"/>
      <c r="G423" s="295"/>
      <c r="K423" s="221"/>
    </row>
    <row r="424" spans="1:11" ht="15.75" customHeight="1">
      <c r="A424" s="221"/>
      <c r="D424" s="198"/>
      <c r="E424" s="295"/>
      <c r="F424" s="295"/>
      <c r="G424" s="295"/>
      <c r="K424" s="221"/>
    </row>
    <row r="425" spans="1:11" ht="15.75" customHeight="1">
      <c r="A425" s="221"/>
      <c r="D425" s="198"/>
      <c r="E425" s="295"/>
      <c r="F425" s="295"/>
      <c r="G425" s="295"/>
      <c r="K425" s="221"/>
    </row>
    <row r="426" spans="1:11" ht="15.75" customHeight="1">
      <c r="A426" s="221"/>
      <c r="D426" s="198"/>
      <c r="E426" s="295"/>
      <c r="F426" s="295"/>
      <c r="G426" s="295"/>
      <c r="K426" s="221"/>
    </row>
    <row r="427" spans="1:11" ht="15.75" customHeight="1">
      <c r="A427" s="221"/>
      <c r="D427" s="198"/>
      <c r="E427" s="295"/>
      <c r="F427" s="295"/>
      <c r="G427" s="295"/>
      <c r="K427" s="221"/>
    </row>
    <row r="428" spans="1:11" ht="15.75" customHeight="1">
      <c r="A428" s="221"/>
      <c r="D428" s="198"/>
      <c r="E428" s="295"/>
      <c r="F428" s="295"/>
      <c r="G428" s="295"/>
      <c r="K428" s="221"/>
    </row>
    <row r="429" spans="1:11" ht="15.75" customHeight="1">
      <c r="A429" s="221"/>
      <c r="D429" s="198"/>
      <c r="E429" s="295"/>
      <c r="F429" s="295"/>
      <c r="G429" s="295"/>
      <c r="K429" s="221"/>
    </row>
    <row r="430" spans="1:11" ht="15.75" customHeight="1">
      <c r="A430" s="221"/>
      <c r="D430" s="198"/>
      <c r="E430" s="295"/>
      <c r="F430" s="295"/>
      <c r="G430" s="295"/>
      <c r="K430" s="221"/>
    </row>
    <row r="431" spans="1:11" ht="15.75" customHeight="1">
      <c r="A431" s="221"/>
      <c r="D431" s="198"/>
      <c r="E431" s="295"/>
      <c r="F431" s="295"/>
      <c r="G431" s="295"/>
      <c r="K431" s="221"/>
    </row>
    <row r="432" spans="1:11" ht="15.75" customHeight="1">
      <c r="A432" s="221"/>
      <c r="D432" s="198"/>
      <c r="E432" s="295"/>
      <c r="F432" s="295"/>
      <c r="G432" s="295"/>
      <c r="K432" s="221"/>
    </row>
    <row r="433" spans="1:11" ht="15.75" customHeight="1">
      <c r="A433" s="221"/>
      <c r="D433" s="198"/>
      <c r="E433" s="295"/>
      <c r="F433" s="295"/>
      <c r="G433" s="295"/>
      <c r="K433" s="221"/>
    </row>
    <row r="434" spans="1:11" ht="15.75" customHeight="1">
      <c r="A434" s="221"/>
      <c r="D434" s="198"/>
      <c r="E434" s="295"/>
      <c r="F434" s="295"/>
      <c r="G434" s="295"/>
      <c r="K434" s="221"/>
    </row>
    <row r="435" spans="1:11" ht="15.75" customHeight="1">
      <c r="A435" s="221"/>
      <c r="D435" s="198"/>
      <c r="E435" s="295"/>
      <c r="F435" s="295"/>
      <c r="G435" s="295"/>
      <c r="K435" s="221"/>
    </row>
    <row r="436" spans="1:11" ht="15.75" customHeight="1">
      <c r="A436" s="221"/>
      <c r="D436" s="198"/>
      <c r="E436" s="295"/>
      <c r="F436" s="295"/>
      <c r="G436" s="295"/>
      <c r="K436" s="221"/>
    </row>
    <row r="437" spans="1:11" ht="15.75" customHeight="1">
      <c r="A437" s="221"/>
      <c r="D437" s="198"/>
      <c r="E437" s="295"/>
      <c r="F437" s="295"/>
      <c r="G437" s="295"/>
      <c r="K437" s="221"/>
    </row>
    <row r="438" spans="1:11" ht="15.75" customHeight="1">
      <c r="A438" s="221"/>
      <c r="D438" s="198"/>
      <c r="E438" s="295"/>
      <c r="F438" s="295"/>
      <c r="G438" s="295"/>
      <c r="K438" s="221"/>
    </row>
    <row r="439" spans="1:11" ht="15.75" customHeight="1">
      <c r="A439" s="221"/>
      <c r="D439" s="198"/>
      <c r="E439" s="295"/>
      <c r="F439" s="295"/>
      <c r="G439" s="295"/>
      <c r="K439" s="221"/>
    </row>
    <row r="440" spans="1:11" ht="15.75" customHeight="1">
      <c r="A440" s="221"/>
      <c r="D440" s="198"/>
      <c r="E440" s="295"/>
      <c r="F440" s="295"/>
      <c r="G440" s="295"/>
      <c r="K440" s="221"/>
    </row>
    <row r="441" spans="1:11" ht="15.75" customHeight="1">
      <c r="A441" s="221"/>
      <c r="D441" s="198"/>
      <c r="E441" s="295"/>
      <c r="F441" s="295"/>
      <c r="G441" s="295"/>
      <c r="K441" s="221"/>
    </row>
    <row r="442" spans="1:11" ht="15.75" customHeight="1">
      <c r="A442" s="221"/>
      <c r="D442" s="198"/>
      <c r="E442" s="295"/>
      <c r="F442" s="295"/>
      <c r="G442" s="295"/>
      <c r="K442" s="221"/>
    </row>
    <row r="443" spans="1:11" ht="15.75" customHeight="1">
      <c r="A443" s="221"/>
      <c r="D443" s="198"/>
      <c r="E443" s="295"/>
      <c r="F443" s="295"/>
      <c r="G443" s="295"/>
      <c r="K443" s="221"/>
    </row>
    <row r="444" spans="1:11" ht="15.75" customHeight="1">
      <c r="A444" s="221"/>
      <c r="D444" s="198"/>
      <c r="E444" s="295"/>
      <c r="F444" s="295"/>
      <c r="G444" s="295"/>
      <c r="K444" s="221"/>
    </row>
    <row r="445" spans="1:11" ht="15.75" customHeight="1">
      <c r="A445" s="221"/>
      <c r="D445" s="198"/>
      <c r="E445" s="295"/>
      <c r="F445" s="295"/>
      <c r="G445" s="295"/>
      <c r="K445" s="221"/>
    </row>
    <row r="446" spans="1:11" ht="15.75" customHeight="1">
      <c r="A446" s="221"/>
      <c r="D446" s="198"/>
      <c r="E446" s="295"/>
      <c r="F446" s="295"/>
      <c r="G446" s="295"/>
      <c r="K446" s="221"/>
    </row>
    <row r="447" spans="1:11" ht="15.75" customHeight="1">
      <c r="A447" s="221"/>
      <c r="D447" s="198"/>
      <c r="E447" s="295"/>
      <c r="F447" s="295"/>
      <c r="G447" s="295"/>
      <c r="K447" s="221"/>
    </row>
    <row r="448" spans="1:11" ht="15.75" customHeight="1">
      <c r="A448" s="221"/>
      <c r="D448" s="198"/>
      <c r="E448" s="295"/>
      <c r="F448" s="295"/>
      <c r="G448" s="295"/>
      <c r="K448" s="221"/>
    </row>
    <row r="449" spans="1:11" ht="15.75" customHeight="1">
      <c r="A449" s="221"/>
      <c r="D449" s="198"/>
      <c r="E449" s="295"/>
      <c r="F449" s="295"/>
      <c r="G449" s="295"/>
      <c r="K449" s="221"/>
    </row>
    <row r="450" spans="1:11" ht="15.75" customHeight="1">
      <c r="A450" s="221"/>
      <c r="D450" s="198"/>
      <c r="E450" s="295"/>
      <c r="F450" s="295"/>
      <c r="G450" s="295"/>
      <c r="K450" s="221"/>
    </row>
    <row r="451" spans="1:11" ht="15.75" customHeight="1">
      <c r="A451" s="221"/>
      <c r="D451" s="198"/>
      <c r="E451" s="295"/>
      <c r="F451" s="295"/>
      <c r="G451" s="295"/>
      <c r="K451" s="221"/>
    </row>
    <row r="452" spans="1:11" ht="15.75" customHeight="1">
      <c r="A452" s="221"/>
      <c r="D452" s="198"/>
      <c r="E452" s="295"/>
      <c r="F452" s="295"/>
      <c r="G452" s="295"/>
      <c r="K452" s="221"/>
    </row>
    <row r="453" spans="1:11" ht="15.75" customHeight="1">
      <c r="A453" s="221"/>
      <c r="D453" s="198"/>
      <c r="E453" s="295"/>
      <c r="F453" s="295"/>
      <c r="G453" s="295"/>
      <c r="K453" s="221"/>
    </row>
    <row r="454" spans="1:11" ht="15.75" customHeight="1">
      <c r="A454" s="221"/>
      <c r="D454" s="198"/>
      <c r="E454" s="295"/>
      <c r="F454" s="295"/>
      <c r="G454" s="295"/>
      <c r="K454" s="221"/>
    </row>
    <row r="455" spans="1:11" ht="15.75" customHeight="1">
      <c r="A455" s="221"/>
      <c r="D455" s="198"/>
      <c r="E455" s="295"/>
      <c r="F455" s="295"/>
      <c r="G455" s="295"/>
      <c r="K455" s="221"/>
    </row>
    <row r="456" spans="1:11" ht="15.75" customHeight="1">
      <c r="A456" s="221"/>
      <c r="D456" s="198"/>
      <c r="E456" s="295"/>
      <c r="F456" s="295"/>
      <c r="G456" s="295"/>
      <c r="K456" s="221"/>
    </row>
    <row r="457" spans="1:11" ht="15.75" customHeight="1">
      <c r="A457" s="221"/>
      <c r="D457" s="198"/>
      <c r="E457" s="295"/>
      <c r="F457" s="295"/>
      <c r="G457" s="295"/>
      <c r="K457" s="221"/>
    </row>
    <row r="458" spans="1:11" ht="15.75" customHeight="1">
      <c r="A458" s="221"/>
      <c r="D458" s="198"/>
      <c r="E458" s="295"/>
      <c r="F458" s="295"/>
      <c r="G458" s="295"/>
      <c r="K458" s="221"/>
    </row>
    <row r="459" spans="1:11" ht="15.75" customHeight="1">
      <c r="A459" s="221"/>
      <c r="D459" s="198"/>
      <c r="E459" s="295"/>
      <c r="F459" s="295"/>
      <c r="G459" s="295"/>
      <c r="K459" s="221"/>
    </row>
    <row r="460" spans="1:11" ht="15.75" customHeight="1">
      <c r="A460" s="221"/>
      <c r="D460" s="198"/>
      <c r="E460" s="295"/>
      <c r="F460" s="295"/>
      <c r="G460" s="295"/>
      <c r="K460" s="221"/>
    </row>
    <row r="461" spans="1:11" ht="15.75" customHeight="1">
      <c r="A461" s="221"/>
      <c r="D461" s="198"/>
      <c r="E461" s="295"/>
      <c r="F461" s="295"/>
      <c r="G461" s="295"/>
      <c r="K461" s="221"/>
    </row>
    <row r="462" spans="1:11" ht="15.75" customHeight="1">
      <c r="A462" s="221"/>
      <c r="D462" s="198"/>
      <c r="E462" s="295"/>
      <c r="F462" s="295"/>
      <c r="G462" s="295"/>
      <c r="K462" s="221"/>
    </row>
    <row r="463" spans="1:11" ht="15.75" customHeight="1">
      <c r="A463" s="221"/>
      <c r="D463" s="198"/>
      <c r="E463" s="295"/>
      <c r="F463" s="295"/>
      <c r="G463" s="295"/>
      <c r="K463" s="221"/>
    </row>
    <row r="464" spans="1:11" ht="15.75" customHeight="1">
      <c r="A464" s="221"/>
      <c r="D464" s="198"/>
      <c r="E464" s="295"/>
      <c r="F464" s="295"/>
      <c r="G464" s="295"/>
      <c r="K464" s="221"/>
    </row>
    <row r="465" spans="1:11" ht="15.75" customHeight="1">
      <c r="A465" s="221"/>
      <c r="D465" s="198"/>
      <c r="E465" s="295"/>
      <c r="F465" s="295"/>
      <c r="G465" s="295"/>
      <c r="K465" s="221"/>
    </row>
    <row r="466" spans="1:11" ht="15.75" customHeight="1">
      <c r="A466" s="221"/>
      <c r="D466" s="198"/>
      <c r="E466" s="295"/>
      <c r="F466" s="295"/>
      <c r="G466" s="295"/>
      <c r="K466" s="221"/>
    </row>
    <row r="467" spans="1:11" ht="15.75" customHeight="1">
      <c r="A467" s="221"/>
      <c r="D467" s="198"/>
      <c r="E467" s="295"/>
      <c r="F467" s="295"/>
      <c r="G467" s="295"/>
      <c r="K467" s="221"/>
    </row>
    <row r="468" spans="1:11" ht="15.75" customHeight="1">
      <c r="A468" s="221"/>
      <c r="D468" s="198"/>
      <c r="E468" s="295"/>
      <c r="F468" s="295"/>
      <c r="G468" s="295"/>
      <c r="K468" s="221"/>
    </row>
    <row r="469" spans="1:11" ht="15.75" customHeight="1">
      <c r="A469" s="221"/>
      <c r="D469" s="198"/>
      <c r="E469" s="295"/>
      <c r="F469" s="295"/>
      <c r="G469" s="295"/>
      <c r="K469" s="221"/>
    </row>
    <row r="470" spans="1:11" ht="15.75" customHeight="1">
      <c r="A470" s="221"/>
      <c r="D470" s="198"/>
      <c r="E470" s="295"/>
      <c r="F470" s="295"/>
      <c r="G470" s="295"/>
      <c r="K470" s="221"/>
    </row>
    <row r="471" spans="1:11" ht="15.75" customHeight="1">
      <c r="A471" s="221"/>
      <c r="D471" s="198"/>
      <c r="E471" s="295"/>
      <c r="F471" s="295"/>
      <c r="G471" s="295"/>
      <c r="K471" s="221"/>
    </row>
    <row r="472" spans="1:11" ht="15.75" customHeight="1">
      <c r="A472" s="221"/>
      <c r="D472" s="198"/>
      <c r="E472" s="295"/>
      <c r="F472" s="295"/>
      <c r="G472" s="295"/>
      <c r="K472" s="221"/>
    </row>
    <row r="473" spans="1:11" ht="15.75" customHeight="1">
      <c r="A473" s="221"/>
      <c r="D473" s="198"/>
      <c r="E473" s="295"/>
      <c r="F473" s="295"/>
      <c r="G473" s="295"/>
      <c r="K473" s="221"/>
    </row>
    <row r="474" spans="1:11" ht="15.75" customHeight="1">
      <c r="A474" s="221"/>
      <c r="D474" s="198"/>
      <c r="E474" s="295"/>
      <c r="F474" s="295"/>
      <c r="G474" s="295"/>
      <c r="K474" s="221"/>
    </row>
    <row r="475" spans="1:11" ht="15.75" customHeight="1">
      <c r="A475" s="221"/>
      <c r="D475" s="198"/>
      <c r="E475" s="295"/>
      <c r="F475" s="295"/>
      <c r="G475" s="295"/>
      <c r="K475" s="221"/>
    </row>
    <row r="476" spans="1:11" ht="15.75" customHeight="1">
      <c r="A476" s="221"/>
      <c r="D476" s="198"/>
      <c r="E476" s="295"/>
      <c r="F476" s="295"/>
      <c r="G476" s="295"/>
      <c r="K476" s="221"/>
    </row>
    <row r="477" spans="1:11" ht="15.75" customHeight="1">
      <c r="A477" s="221"/>
      <c r="D477" s="198"/>
      <c r="E477" s="295"/>
      <c r="F477" s="295"/>
      <c r="G477" s="295"/>
      <c r="K477" s="221"/>
    </row>
    <row r="478" spans="1:11" ht="15.75" customHeight="1">
      <c r="A478" s="221"/>
      <c r="D478" s="198"/>
      <c r="E478" s="295"/>
      <c r="F478" s="295"/>
      <c r="G478" s="295"/>
      <c r="K478" s="221"/>
    </row>
    <row r="479" spans="1:11" ht="15.75" customHeight="1">
      <c r="A479" s="221"/>
      <c r="D479" s="198"/>
      <c r="E479" s="295"/>
      <c r="F479" s="295"/>
      <c r="G479" s="295"/>
      <c r="K479" s="221"/>
    </row>
    <row r="480" spans="1:11" ht="15.75" customHeight="1">
      <c r="A480" s="221"/>
      <c r="D480" s="198"/>
      <c r="E480" s="295"/>
      <c r="F480" s="295"/>
      <c r="G480" s="295"/>
      <c r="K480" s="221"/>
    </row>
    <row r="481" spans="1:11" ht="15.75" customHeight="1">
      <c r="A481" s="221"/>
      <c r="D481" s="198"/>
      <c r="E481" s="295"/>
      <c r="F481" s="295"/>
      <c r="G481" s="295"/>
      <c r="K481" s="221"/>
    </row>
    <row r="482" spans="1:11" ht="15.75" customHeight="1">
      <c r="A482" s="221"/>
      <c r="D482" s="198"/>
      <c r="E482" s="295"/>
      <c r="F482" s="295"/>
      <c r="G482" s="295"/>
      <c r="K482" s="221"/>
    </row>
    <row r="483" spans="1:11" ht="15.75" customHeight="1">
      <c r="A483" s="221"/>
      <c r="D483" s="198"/>
      <c r="E483" s="295"/>
      <c r="F483" s="295"/>
      <c r="G483" s="295"/>
      <c r="K483" s="221"/>
    </row>
    <row r="484" spans="1:11" ht="15.75" customHeight="1">
      <c r="A484" s="221"/>
      <c r="D484" s="198"/>
      <c r="E484" s="295"/>
      <c r="F484" s="295"/>
      <c r="G484" s="295"/>
      <c r="K484" s="221"/>
    </row>
    <row r="485" spans="1:11" ht="15.75" customHeight="1">
      <c r="A485" s="221"/>
      <c r="D485" s="198"/>
      <c r="E485" s="295"/>
      <c r="F485" s="295"/>
      <c r="G485" s="295"/>
      <c r="K485" s="221"/>
    </row>
    <row r="486" spans="1:11" ht="15.75" customHeight="1">
      <c r="A486" s="221"/>
      <c r="D486" s="198"/>
      <c r="E486" s="295"/>
      <c r="F486" s="295"/>
      <c r="G486" s="295"/>
      <c r="K486" s="221"/>
    </row>
    <row r="487" spans="1:11" ht="15.75" customHeight="1">
      <c r="A487" s="221"/>
      <c r="D487" s="198"/>
      <c r="E487" s="295"/>
      <c r="F487" s="295"/>
      <c r="G487" s="295"/>
      <c r="K487" s="221"/>
    </row>
    <row r="488" spans="1:11" ht="15.75" customHeight="1">
      <c r="A488" s="221"/>
      <c r="D488" s="198"/>
      <c r="E488" s="295"/>
      <c r="F488" s="295"/>
      <c r="G488" s="295"/>
      <c r="K488" s="221"/>
    </row>
    <row r="489" spans="1:11" ht="15.75" customHeight="1">
      <c r="A489" s="221"/>
      <c r="D489" s="198"/>
      <c r="E489" s="295"/>
      <c r="F489" s="295"/>
      <c r="G489" s="295"/>
      <c r="K489" s="221"/>
    </row>
    <row r="490" spans="1:11" ht="15.75" customHeight="1">
      <c r="A490" s="221"/>
      <c r="D490" s="198"/>
      <c r="E490" s="295"/>
      <c r="F490" s="295"/>
      <c r="G490" s="295"/>
      <c r="K490" s="221"/>
    </row>
    <row r="491" spans="1:11" ht="15.75" customHeight="1">
      <c r="A491" s="221"/>
      <c r="D491" s="198"/>
      <c r="E491" s="295"/>
      <c r="F491" s="295"/>
      <c r="G491" s="295"/>
      <c r="K491" s="221"/>
    </row>
    <row r="492" spans="1:11" ht="15.75" customHeight="1">
      <c r="A492" s="221"/>
      <c r="D492" s="198"/>
      <c r="E492" s="295"/>
      <c r="F492" s="295"/>
      <c r="G492" s="295"/>
      <c r="K492" s="221"/>
    </row>
    <row r="493" spans="1:11" ht="15.75" customHeight="1">
      <c r="A493" s="221"/>
      <c r="D493" s="198"/>
      <c r="E493" s="295"/>
      <c r="F493" s="295"/>
      <c r="G493" s="295"/>
      <c r="K493" s="221"/>
    </row>
    <row r="494" spans="1:11" ht="15.75" customHeight="1">
      <c r="A494" s="221"/>
      <c r="D494" s="198"/>
      <c r="E494" s="295"/>
      <c r="F494" s="295"/>
      <c r="G494" s="295"/>
      <c r="K494" s="221"/>
    </row>
    <row r="495" spans="1:11" ht="15.75" customHeight="1">
      <c r="A495" s="221"/>
      <c r="D495" s="198"/>
      <c r="E495" s="295"/>
      <c r="F495" s="295"/>
      <c r="G495" s="295"/>
      <c r="K495" s="221"/>
    </row>
    <row r="496" spans="1:11" ht="15.75" customHeight="1">
      <c r="A496" s="221"/>
      <c r="D496" s="198"/>
      <c r="E496" s="295"/>
      <c r="F496" s="295"/>
      <c r="G496" s="295"/>
      <c r="K496" s="221"/>
    </row>
    <row r="497" spans="1:11" ht="15.75" customHeight="1">
      <c r="A497" s="221"/>
      <c r="D497" s="198"/>
      <c r="E497" s="295"/>
      <c r="F497" s="295"/>
      <c r="G497" s="295"/>
      <c r="K497" s="221"/>
    </row>
    <row r="498" spans="1:11" ht="15.75" customHeight="1">
      <c r="A498" s="221"/>
      <c r="D498" s="198"/>
      <c r="E498" s="295"/>
      <c r="F498" s="295"/>
      <c r="G498" s="295"/>
      <c r="K498" s="221"/>
    </row>
    <row r="499" spans="1:11" ht="15.75" customHeight="1">
      <c r="A499" s="221"/>
      <c r="D499" s="198"/>
      <c r="E499" s="295"/>
      <c r="F499" s="295"/>
      <c r="G499" s="295"/>
      <c r="K499" s="221"/>
    </row>
    <row r="500" spans="1:11" ht="15.75" customHeight="1">
      <c r="A500" s="221"/>
      <c r="D500" s="198"/>
      <c r="E500" s="295"/>
      <c r="F500" s="295"/>
      <c r="G500" s="295"/>
      <c r="K500" s="221"/>
    </row>
    <row r="501" spans="1:11" ht="15.75" customHeight="1">
      <c r="A501" s="221"/>
      <c r="D501" s="198"/>
      <c r="E501" s="295"/>
      <c r="F501" s="295"/>
      <c r="G501" s="295"/>
      <c r="K501" s="221"/>
    </row>
    <row r="502" spans="1:11" ht="15.75" customHeight="1">
      <c r="A502" s="221"/>
      <c r="D502" s="198"/>
      <c r="E502" s="295"/>
      <c r="F502" s="295"/>
      <c r="G502" s="295"/>
      <c r="K502" s="221"/>
    </row>
    <row r="503" spans="1:11" ht="15.75" customHeight="1">
      <c r="A503" s="221"/>
      <c r="D503" s="198"/>
      <c r="E503" s="295"/>
      <c r="F503" s="295"/>
      <c r="G503" s="295"/>
      <c r="K503" s="221"/>
    </row>
    <row r="504" spans="1:11" ht="15.75" customHeight="1">
      <c r="A504" s="221"/>
      <c r="D504" s="198"/>
      <c r="E504" s="295"/>
      <c r="F504" s="295"/>
      <c r="G504" s="295"/>
      <c r="K504" s="221"/>
    </row>
    <row r="505" spans="1:11" ht="15.75" customHeight="1">
      <c r="A505" s="221"/>
      <c r="D505" s="198"/>
      <c r="E505" s="295"/>
      <c r="F505" s="295"/>
      <c r="G505" s="295"/>
      <c r="K505" s="221"/>
    </row>
    <row r="506" spans="1:11" ht="15.75" customHeight="1">
      <c r="A506" s="221"/>
      <c r="D506" s="198"/>
      <c r="E506" s="295"/>
      <c r="F506" s="295"/>
      <c r="G506" s="295"/>
      <c r="K506" s="221"/>
    </row>
    <row r="507" spans="1:11" ht="15.75" customHeight="1">
      <c r="A507" s="221"/>
      <c r="D507" s="198"/>
      <c r="E507" s="295"/>
      <c r="F507" s="295"/>
      <c r="G507" s="295"/>
      <c r="K507" s="221"/>
    </row>
    <row r="508" spans="1:11" ht="15.75" customHeight="1">
      <c r="A508" s="221"/>
      <c r="D508" s="198"/>
      <c r="E508" s="295"/>
      <c r="F508" s="295"/>
      <c r="G508" s="295"/>
      <c r="K508" s="221"/>
    </row>
    <row r="509" spans="1:11" ht="15.75" customHeight="1">
      <c r="A509" s="221"/>
      <c r="D509" s="198"/>
      <c r="E509" s="295"/>
      <c r="F509" s="295"/>
      <c r="G509" s="295"/>
      <c r="K509" s="221"/>
    </row>
    <row r="510" spans="1:11" ht="15.75" customHeight="1">
      <c r="A510" s="221"/>
      <c r="D510" s="198"/>
      <c r="E510" s="295"/>
      <c r="F510" s="295"/>
      <c r="G510" s="295"/>
      <c r="K510" s="221"/>
    </row>
    <row r="511" spans="1:11" ht="15.75" customHeight="1">
      <c r="A511" s="221"/>
      <c r="D511" s="198"/>
      <c r="E511" s="295"/>
      <c r="F511" s="295"/>
      <c r="G511" s="295"/>
      <c r="K511" s="221"/>
    </row>
    <row r="512" spans="1:11" ht="15.75" customHeight="1">
      <c r="A512" s="221"/>
      <c r="D512" s="198"/>
      <c r="E512" s="295"/>
      <c r="F512" s="295"/>
      <c r="G512" s="295"/>
      <c r="K512" s="221"/>
    </row>
    <row r="513" spans="1:11" ht="15.75" customHeight="1">
      <c r="A513" s="221"/>
      <c r="D513" s="198"/>
      <c r="E513" s="295"/>
      <c r="F513" s="295"/>
      <c r="G513" s="295"/>
      <c r="K513" s="221"/>
    </row>
    <row r="514" spans="1:11" ht="15.75" customHeight="1">
      <c r="A514" s="221"/>
      <c r="D514" s="198"/>
      <c r="E514" s="295"/>
      <c r="F514" s="295"/>
      <c r="G514" s="295"/>
      <c r="K514" s="221"/>
    </row>
    <row r="515" spans="1:11" ht="15.75" customHeight="1">
      <c r="A515" s="221"/>
      <c r="D515" s="198"/>
      <c r="E515" s="295"/>
      <c r="F515" s="295"/>
      <c r="G515" s="295"/>
      <c r="K515" s="221"/>
    </row>
    <row r="516" spans="1:11" ht="15.75" customHeight="1">
      <c r="A516" s="221"/>
      <c r="D516" s="198"/>
      <c r="E516" s="295"/>
      <c r="F516" s="295"/>
      <c r="G516" s="295"/>
      <c r="K516" s="221"/>
    </row>
    <row r="517" spans="1:11" ht="15.75" customHeight="1">
      <c r="A517" s="221"/>
      <c r="D517" s="198"/>
      <c r="E517" s="295"/>
      <c r="F517" s="295"/>
      <c r="G517" s="295"/>
      <c r="K517" s="221"/>
    </row>
    <row r="518" spans="1:11" ht="15.75" customHeight="1">
      <c r="A518" s="221"/>
      <c r="D518" s="198"/>
      <c r="E518" s="295"/>
      <c r="F518" s="295"/>
      <c r="G518" s="295"/>
      <c r="K518" s="221"/>
    </row>
    <row r="519" spans="1:11" ht="15.75" customHeight="1">
      <c r="A519" s="221"/>
      <c r="D519" s="198"/>
      <c r="E519" s="295"/>
      <c r="F519" s="295"/>
      <c r="G519" s="295"/>
      <c r="K519" s="221"/>
    </row>
    <row r="520" spans="1:11" ht="15.75" customHeight="1">
      <c r="A520" s="221"/>
      <c r="D520" s="198"/>
      <c r="E520" s="295"/>
      <c r="F520" s="295"/>
      <c r="G520" s="295"/>
      <c r="K520" s="221"/>
    </row>
    <row r="521" spans="1:11" ht="15.75" customHeight="1">
      <c r="A521" s="221"/>
      <c r="D521" s="198"/>
      <c r="E521" s="295"/>
      <c r="F521" s="295"/>
      <c r="G521" s="295"/>
      <c r="K521" s="221"/>
    </row>
    <row r="522" spans="1:11" ht="15.75" customHeight="1">
      <c r="A522" s="221"/>
      <c r="D522" s="198"/>
      <c r="E522" s="295"/>
      <c r="F522" s="295"/>
      <c r="G522" s="295"/>
      <c r="K522" s="221"/>
    </row>
    <row r="523" spans="1:11" ht="15.75" customHeight="1">
      <c r="A523" s="221"/>
      <c r="D523" s="198"/>
      <c r="E523" s="295"/>
      <c r="F523" s="295"/>
      <c r="G523" s="295"/>
      <c r="K523" s="221"/>
    </row>
    <row r="524" spans="1:11" ht="15.75" customHeight="1">
      <c r="A524" s="221"/>
      <c r="D524" s="198"/>
      <c r="E524" s="295"/>
      <c r="F524" s="295"/>
      <c r="G524" s="295"/>
      <c r="K524" s="221"/>
    </row>
    <row r="525" spans="1:11" ht="15.75" customHeight="1">
      <c r="A525" s="221"/>
      <c r="D525" s="198"/>
      <c r="E525" s="295"/>
      <c r="F525" s="295"/>
      <c r="G525" s="295"/>
      <c r="K525" s="221"/>
    </row>
    <row r="526" spans="1:11" ht="15.75" customHeight="1">
      <c r="A526" s="221"/>
      <c r="D526" s="198"/>
      <c r="E526" s="295"/>
      <c r="F526" s="295"/>
      <c r="G526" s="295"/>
      <c r="K526" s="221"/>
    </row>
    <row r="527" spans="1:11" ht="15.75" customHeight="1">
      <c r="A527" s="221"/>
      <c r="D527" s="198"/>
      <c r="E527" s="295"/>
      <c r="F527" s="295"/>
      <c r="G527" s="295"/>
      <c r="K527" s="221"/>
    </row>
    <row r="528" spans="1:11" ht="15.75" customHeight="1">
      <c r="A528" s="221"/>
      <c r="D528" s="198"/>
      <c r="E528" s="295"/>
      <c r="F528" s="295"/>
      <c r="G528" s="295"/>
      <c r="K528" s="221"/>
    </row>
    <row r="529" spans="1:11" ht="15.75" customHeight="1">
      <c r="A529" s="221"/>
      <c r="D529" s="198"/>
      <c r="E529" s="295"/>
      <c r="F529" s="295"/>
      <c r="G529" s="295"/>
      <c r="K529" s="221"/>
    </row>
    <row r="530" spans="1:11" ht="15.75" customHeight="1">
      <c r="A530" s="221"/>
      <c r="D530" s="198"/>
      <c r="E530" s="295"/>
      <c r="F530" s="295"/>
      <c r="G530" s="295"/>
      <c r="K530" s="221"/>
    </row>
    <row r="531" spans="1:11" ht="15.75" customHeight="1">
      <c r="A531" s="221"/>
      <c r="D531" s="198"/>
      <c r="E531" s="295"/>
      <c r="F531" s="295"/>
      <c r="G531" s="295"/>
      <c r="K531" s="221"/>
    </row>
    <row r="532" spans="1:11" ht="15.75" customHeight="1">
      <c r="A532" s="221"/>
      <c r="D532" s="198"/>
      <c r="E532" s="295"/>
      <c r="F532" s="295"/>
      <c r="G532" s="295"/>
      <c r="K532" s="221"/>
    </row>
    <row r="533" spans="1:11" ht="15.75" customHeight="1">
      <c r="A533" s="221"/>
      <c r="D533" s="198"/>
      <c r="E533" s="295"/>
      <c r="F533" s="295"/>
      <c r="G533" s="295"/>
      <c r="K533" s="221"/>
    </row>
    <row r="534" spans="1:11" ht="15.75" customHeight="1">
      <c r="A534" s="221"/>
      <c r="D534" s="198"/>
      <c r="E534" s="295"/>
      <c r="F534" s="295"/>
      <c r="G534" s="295"/>
      <c r="K534" s="221"/>
    </row>
    <row r="535" spans="1:11" ht="15.75" customHeight="1">
      <c r="A535" s="221"/>
      <c r="D535" s="198"/>
      <c r="E535" s="295"/>
      <c r="F535" s="295"/>
      <c r="G535" s="295"/>
      <c r="K535" s="221"/>
    </row>
    <row r="536" spans="1:11" ht="15.75" customHeight="1">
      <c r="A536" s="221"/>
      <c r="D536" s="198"/>
      <c r="E536" s="295"/>
      <c r="F536" s="295"/>
      <c r="G536" s="295"/>
      <c r="K536" s="221"/>
    </row>
    <row r="537" spans="1:11" ht="15.75" customHeight="1">
      <c r="A537" s="221"/>
      <c r="D537" s="198"/>
      <c r="E537" s="295"/>
      <c r="F537" s="295"/>
      <c r="G537" s="295"/>
      <c r="K537" s="221"/>
    </row>
    <row r="538" spans="1:11" ht="15.75" customHeight="1">
      <c r="A538" s="221"/>
      <c r="D538" s="198"/>
      <c r="E538" s="295"/>
      <c r="F538" s="295"/>
      <c r="G538" s="295"/>
      <c r="K538" s="221"/>
    </row>
    <row r="539" spans="1:11" ht="15.75" customHeight="1">
      <c r="A539" s="221"/>
      <c r="D539" s="198"/>
      <c r="E539" s="295"/>
      <c r="F539" s="295"/>
      <c r="G539" s="295"/>
      <c r="K539" s="221"/>
    </row>
    <row r="540" spans="1:11" ht="15.75" customHeight="1">
      <c r="A540" s="221"/>
      <c r="D540" s="198"/>
      <c r="E540" s="295"/>
      <c r="F540" s="295"/>
      <c r="G540" s="295"/>
      <c r="K540" s="221"/>
    </row>
    <row r="541" spans="1:11" ht="15.75" customHeight="1">
      <c r="A541" s="221"/>
      <c r="D541" s="198"/>
      <c r="E541" s="295"/>
      <c r="F541" s="295"/>
      <c r="G541" s="295"/>
      <c r="K541" s="221"/>
    </row>
    <row r="542" spans="1:11" ht="15.75" customHeight="1">
      <c r="A542" s="221"/>
      <c r="D542" s="198"/>
      <c r="E542" s="295"/>
      <c r="F542" s="295"/>
      <c r="G542" s="295"/>
      <c r="K542" s="221"/>
    </row>
    <row r="543" spans="1:11" ht="15.75" customHeight="1">
      <c r="A543" s="221"/>
      <c r="D543" s="198"/>
      <c r="E543" s="295"/>
      <c r="F543" s="295"/>
      <c r="G543" s="295"/>
      <c r="K543" s="221"/>
    </row>
    <row r="544" spans="1:11" ht="15.75" customHeight="1">
      <c r="A544" s="221"/>
      <c r="D544" s="198"/>
      <c r="E544" s="295"/>
      <c r="F544" s="295"/>
      <c r="G544" s="295"/>
      <c r="K544" s="221"/>
    </row>
    <row r="545" spans="1:11" ht="15.75" customHeight="1">
      <c r="A545" s="221"/>
      <c r="D545" s="198"/>
      <c r="E545" s="295"/>
      <c r="F545" s="295"/>
      <c r="G545" s="295"/>
      <c r="K545" s="221"/>
    </row>
    <row r="546" spans="1:11" ht="15.75" customHeight="1">
      <c r="A546" s="221"/>
      <c r="D546" s="198"/>
      <c r="E546" s="295"/>
      <c r="F546" s="295"/>
      <c r="G546" s="295"/>
      <c r="K546" s="221"/>
    </row>
    <row r="547" spans="1:11" ht="15.75" customHeight="1">
      <c r="A547" s="221"/>
      <c r="D547" s="198"/>
      <c r="E547" s="295"/>
      <c r="F547" s="295"/>
      <c r="G547" s="295"/>
      <c r="K547" s="221"/>
    </row>
    <row r="548" spans="1:11" ht="15.75" customHeight="1">
      <c r="A548" s="221"/>
      <c r="D548" s="198"/>
      <c r="E548" s="295"/>
      <c r="F548" s="295"/>
      <c r="G548" s="295"/>
      <c r="K548" s="221"/>
    </row>
    <row r="549" spans="1:11" ht="15.75" customHeight="1">
      <c r="A549" s="221"/>
      <c r="D549" s="198"/>
      <c r="E549" s="295"/>
      <c r="F549" s="295"/>
      <c r="G549" s="295"/>
      <c r="K549" s="221"/>
    </row>
    <row r="550" spans="1:11" ht="15.75" customHeight="1">
      <c r="A550" s="221"/>
      <c r="D550" s="198"/>
      <c r="E550" s="295"/>
      <c r="F550" s="295"/>
      <c r="G550" s="295"/>
      <c r="K550" s="221"/>
    </row>
    <row r="551" spans="1:11" ht="15.75" customHeight="1">
      <c r="A551" s="221"/>
      <c r="D551" s="198"/>
      <c r="E551" s="295"/>
      <c r="F551" s="295"/>
      <c r="G551" s="295"/>
      <c r="K551" s="221"/>
    </row>
    <row r="552" spans="1:11" ht="15.75" customHeight="1">
      <c r="A552" s="221"/>
      <c r="D552" s="198"/>
      <c r="E552" s="295"/>
      <c r="F552" s="295"/>
      <c r="G552" s="295"/>
      <c r="K552" s="221"/>
    </row>
    <row r="553" spans="1:11" ht="15.75" customHeight="1">
      <c r="A553" s="221"/>
      <c r="D553" s="198"/>
      <c r="E553" s="295"/>
      <c r="F553" s="295"/>
      <c r="G553" s="295"/>
      <c r="K553" s="221"/>
    </row>
    <row r="554" spans="1:11" ht="15.75" customHeight="1">
      <c r="A554" s="221"/>
      <c r="D554" s="198"/>
      <c r="E554" s="295"/>
      <c r="F554" s="295"/>
      <c r="G554" s="295"/>
      <c r="K554" s="221"/>
    </row>
    <row r="555" spans="1:11" ht="15.75" customHeight="1">
      <c r="A555" s="221"/>
      <c r="D555" s="198"/>
      <c r="E555" s="295"/>
      <c r="F555" s="295"/>
      <c r="G555" s="295"/>
      <c r="K555" s="221"/>
    </row>
    <row r="556" spans="1:11" ht="15.75" customHeight="1">
      <c r="A556" s="221"/>
      <c r="D556" s="198"/>
      <c r="E556" s="295"/>
      <c r="F556" s="295"/>
      <c r="G556" s="295"/>
      <c r="K556" s="221"/>
    </row>
    <row r="557" spans="1:11" ht="15.75" customHeight="1">
      <c r="A557" s="221"/>
      <c r="D557" s="198"/>
      <c r="E557" s="295"/>
      <c r="F557" s="295"/>
      <c r="G557" s="295"/>
      <c r="K557" s="221"/>
    </row>
    <row r="558" spans="1:11" ht="15.75" customHeight="1">
      <c r="A558" s="221"/>
      <c r="D558" s="198"/>
      <c r="E558" s="295"/>
      <c r="F558" s="295"/>
      <c r="G558" s="295"/>
      <c r="K558" s="221"/>
    </row>
    <row r="559" spans="1:11" ht="15.75" customHeight="1">
      <c r="A559" s="221"/>
      <c r="D559" s="198"/>
      <c r="E559" s="295"/>
      <c r="F559" s="295"/>
      <c r="G559" s="295"/>
      <c r="K559" s="221"/>
    </row>
    <row r="560" spans="1:11" ht="15.75" customHeight="1">
      <c r="A560" s="221"/>
      <c r="D560" s="198"/>
      <c r="E560" s="295"/>
      <c r="F560" s="295"/>
      <c r="G560" s="295"/>
      <c r="K560" s="221"/>
    </row>
    <row r="561" spans="1:11" ht="15.75" customHeight="1">
      <c r="A561" s="221"/>
      <c r="D561" s="198"/>
      <c r="E561" s="295"/>
      <c r="F561" s="295"/>
      <c r="G561" s="295"/>
      <c r="K561" s="221"/>
    </row>
    <row r="562" spans="1:11" ht="15.75" customHeight="1">
      <c r="A562" s="221"/>
      <c r="D562" s="198"/>
      <c r="E562" s="295"/>
      <c r="F562" s="295"/>
      <c r="G562" s="295"/>
      <c r="K562" s="221"/>
    </row>
    <row r="563" spans="1:11" ht="15.75" customHeight="1">
      <c r="A563" s="221"/>
      <c r="D563" s="198"/>
      <c r="E563" s="295"/>
      <c r="F563" s="295"/>
      <c r="G563" s="295"/>
      <c r="K563" s="221"/>
    </row>
    <row r="564" spans="1:11" ht="15.75" customHeight="1">
      <c r="A564" s="221"/>
      <c r="D564" s="198"/>
      <c r="E564" s="295"/>
      <c r="F564" s="295"/>
      <c r="G564" s="295"/>
      <c r="K564" s="221"/>
    </row>
    <row r="565" spans="1:11" ht="15.75" customHeight="1">
      <c r="A565" s="221"/>
      <c r="D565" s="198"/>
      <c r="E565" s="295"/>
      <c r="F565" s="295"/>
      <c r="G565" s="295"/>
      <c r="K565" s="221"/>
    </row>
    <row r="566" spans="1:11" ht="15.75" customHeight="1">
      <c r="A566" s="221"/>
      <c r="D566" s="198"/>
      <c r="E566" s="295"/>
      <c r="F566" s="295"/>
      <c r="G566" s="295"/>
      <c r="K566" s="221"/>
    </row>
    <row r="567" spans="1:11" ht="15.75" customHeight="1">
      <c r="A567" s="221"/>
      <c r="D567" s="198"/>
      <c r="E567" s="295"/>
      <c r="F567" s="295"/>
      <c r="G567" s="295"/>
      <c r="K567" s="221"/>
    </row>
    <row r="568" spans="1:11" ht="15.75" customHeight="1">
      <c r="A568" s="221"/>
      <c r="D568" s="198"/>
      <c r="E568" s="295"/>
      <c r="F568" s="295"/>
      <c r="G568" s="295"/>
      <c r="K568" s="221"/>
    </row>
    <row r="569" spans="1:11" ht="15.75" customHeight="1">
      <c r="A569" s="221"/>
      <c r="D569" s="198"/>
      <c r="E569" s="295"/>
      <c r="F569" s="295"/>
      <c r="G569" s="295"/>
      <c r="K569" s="221"/>
    </row>
    <row r="570" spans="1:11" ht="15.75" customHeight="1">
      <c r="A570" s="221"/>
      <c r="D570" s="198"/>
      <c r="E570" s="295"/>
      <c r="F570" s="295"/>
      <c r="G570" s="295"/>
      <c r="K570" s="221"/>
    </row>
    <row r="571" spans="1:11" ht="15.75" customHeight="1">
      <c r="A571" s="221"/>
      <c r="D571" s="198"/>
      <c r="E571" s="295"/>
      <c r="F571" s="295"/>
      <c r="G571" s="295"/>
      <c r="K571" s="221"/>
    </row>
    <row r="572" spans="1:11" ht="15.75" customHeight="1">
      <c r="A572" s="221"/>
      <c r="D572" s="198"/>
      <c r="E572" s="295"/>
      <c r="F572" s="295"/>
      <c r="G572" s="295"/>
      <c r="K572" s="221"/>
    </row>
    <row r="573" spans="1:11" ht="15.75" customHeight="1">
      <c r="A573" s="221"/>
      <c r="D573" s="198"/>
      <c r="E573" s="295"/>
      <c r="F573" s="295"/>
      <c r="G573" s="295"/>
      <c r="K573" s="221"/>
    </row>
    <row r="574" spans="1:11" ht="15.75" customHeight="1">
      <c r="A574" s="221"/>
      <c r="D574" s="198"/>
      <c r="E574" s="295"/>
      <c r="F574" s="295"/>
      <c r="G574" s="295"/>
      <c r="K574" s="221"/>
    </row>
    <row r="575" spans="1:11" ht="15.75" customHeight="1">
      <c r="A575" s="221"/>
      <c r="D575" s="198"/>
      <c r="E575" s="295"/>
      <c r="F575" s="295"/>
      <c r="G575" s="295"/>
      <c r="K575" s="221"/>
    </row>
    <row r="576" spans="1:11" ht="15.75" customHeight="1">
      <c r="A576" s="221"/>
      <c r="D576" s="198"/>
      <c r="E576" s="295"/>
      <c r="F576" s="295"/>
      <c r="G576" s="295"/>
      <c r="K576" s="221"/>
    </row>
    <row r="577" spans="1:11" ht="15.75" customHeight="1">
      <c r="A577" s="221"/>
      <c r="D577" s="198"/>
      <c r="E577" s="295"/>
      <c r="F577" s="295"/>
      <c r="G577" s="295"/>
      <c r="K577" s="221"/>
    </row>
    <row r="578" spans="1:11" ht="15.75" customHeight="1">
      <c r="A578" s="221"/>
      <c r="D578" s="198"/>
      <c r="E578" s="295"/>
      <c r="F578" s="295"/>
      <c r="G578" s="295"/>
      <c r="K578" s="221"/>
    </row>
    <row r="579" spans="1:11" ht="15.75" customHeight="1">
      <c r="A579" s="221"/>
      <c r="D579" s="198"/>
      <c r="E579" s="295"/>
      <c r="F579" s="295"/>
      <c r="G579" s="295"/>
      <c r="K579" s="221"/>
    </row>
    <row r="580" spans="1:11" ht="15.75" customHeight="1">
      <c r="A580" s="221"/>
      <c r="D580" s="198"/>
      <c r="E580" s="295"/>
      <c r="F580" s="295"/>
      <c r="G580" s="295"/>
      <c r="K580" s="221"/>
    </row>
    <row r="581" spans="1:11" ht="15.75" customHeight="1">
      <c r="A581" s="221"/>
      <c r="D581" s="198"/>
      <c r="E581" s="295"/>
      <c r="F581" s="295"/>
      <c r="G581" s="295"/>
      <c r="K581" s="221"/>
    </row>
    <row r="582" spans="1:11" ht="15.75" customHeight="1">
      <c r="A582" s="221"/>
      <c r="D582" s="198"/>
      <c r="E582" s="295"/>
      <c r="F582" s="295"/>
      <c r="G582" s="295"/>
      <c r="K582" s="221"/>
    </row>
    <row r="583" spans="1:11" ht="15.75" customHeight="1">
      <c r="A583" s="221"/>
      <c r="D583" s="198"/>
      <c r="E583" s="295"/>
      <c r="F583" s="295"/>
      <c r="G583" s="295"/>
      <c r="K583" s="221"/>
    </row>
    <row r="584" spans="1:11" ht="15.75" customHeight="1">
      <c r="A584" s="221"/>
      <c r="D584" s="198"/>
      <c r="E584" s="295"/>
      <c r="F584" s="295"/>
      <c r="G584" s="295"/>
      <c r="K584" s="221"/>
    </row>
    <row r="585" spans="1:11" ht="15.75" customHeight="1">
      <c r="A585" s="221"/>
      <c r="D585" s="198"/>
      <c r="E585" s="295"/>
      <c r="F585" s="295"/>
      <c r="G585" s="295"/>
      <c r="K585" s="221"/>
    </row>
    <row r="586" spans="1:11" ht="15.75" customHeight="1">
      <c r="A586" s="221"/>
      <c r="D586" s="198"/>
      <c r="E586" s="295"/>
      <c r="F586" s="295"/>
      <c r="G586" s="295"/>
      <c r="K586" s="221"/>
    </row>
    <row r="587" spans="1:11" ht="15.75" customHeight="1">
      <c r="A587" s="221"/>
      <c r="D587" s="198"/>
      <c r="E587" s="295"/>
      <c r="F587" s="295"/>
      <c r="G587" s="295"/>
      <c r="K587" s="221"/>
    </row>
    <row r="588" spans="1:11" ht="15.75" customHeight="1">
      <c r="A588" s="221"/>
      <c r="D588" s="198"/>
      <c r="E588" s="295"/>
      <c r="F588" s="295"/>
      <c r="G588" s="295"/>
      <c r="K588" s="221"/>
    </row>
    <row r="589" spans="1:11" ht="15.75" customHeight="1">
      <c r="A589" s="221"/>
      <c r="D589" s="198"/>
      <c r="E589" s="295"/>
      <c r="F589" s="295"/>
      <c r="G589" s="295"/>
      <c r="K589" s="221"/>
    </row>
    <row r="590" spans="1:11" ht="15.75" customHeight="1">
      <c r="A590" s="221"/>
      <c r="D590" s="198"/>
      <c r="E590" s="295"/>
      <c r="F590" s="295"/>
      <c r="G590" s="295"/>
      <c r="K590" s="221"/>
    </row>
    <row r="591" spans="1:11" ht="15.75" customHeight="1">
      <c r="A591" s="221"/>
      <c r="D591" s="198"/>
      <c r="E591" s="295"/>
      <c r="F591" s="295"/>
      <c r="G591" s="295"/>
      <c r="K591" s="221"/>
    </row>
    <row r="592" spans="1:11" ht="15.75" customHeight="1">
      <c r="A592" s="221"/>
      <c r="D592" s="198"/>
      <c r="E592" s="295"/>
      <c r="F592" s="295"/>
      <c r="G592" s="295"/>
      <c r="K592" s="221"/>
    </row>
    <row r="593" spans="1:11" ht="15.75" customHeight="1">
      <c r="A593" s="221"/>
      <c r="D593" s="198"/>
      <c r="E593" s="295"/>
      <c r="F593" s="295"/>
      <c r="G593" s="295"/>
      <c r="K593" s="221"/>
    </row>
    <row r="594" spans="1:11" ht="15.75" customHeight="1">
      <c r="A594" s="221"/>
      <c r="D594" s="198"/>
      <c r="E594" s="295"/>
      <c r="F594" s="295"/>
      <c r="G594" s="295"/>
      <c r="K594" s="221"/>
    </row>
    <row r="595" spans="1:11" ht="15.75" customHeight="1">
      <c r="A595" s="221"/>
      <c r="D595" s="198"/>
      <c r="E595" s="295"/>
      <c r="F595" s="295"/>
      <c r="G595" s="295"/>
      <c r="K595" s="221"/>
    </row>
    <row r="596" spans="1:11" ht="15.75" customHeight="1">
      <c r="A596" s="221"/>
      <c r="D596" s="198"/>
      <c r="E596" s="295"/>
      <c r="F596" s="295"/>
      <c r="G596" s="295"/>
      <c r="K596" s="221"/>
    </row>
    <row r="597" spans="1:11" ht="15.75" customHeight="1">
      <c r="A597" s="221"/>
      <c r="D597" s="198"/>
      <c r="E597" s="295"/>
      <c r="F597" s="295"/>
      <c r="G597" s="295"/>
      <c r="K597" s="221"/>
    </row>
    <row r="598" spans="1:11" ht="15.75" customHeight="1">
      <c r="A598" s="221"/>
      <c r="D598" s="198"/>
      <c r="E598" s="295"/>
      <c r="F598" s="295"/>
      <c r="G598" s="295"/>
      <c r="K598" s="221"/>
    </row>
    <row r="599" spans="1:11" ht="15.75" customHeight="1">
      <c r="A599" s="221"/>
      <c r="D599" s="198"/>
      <c r="E599" s="295"/>
      <c r="F599" s="295"/>
      <c r="G599" s="295"/>
      <c r="K599" s="221"/>
    </row>
    <row r="600" spans="1:11" ht="15.75" customHeight="1">
      <c r="A600" s="221"/>
      <c r="D600" s="198"/>
      <c r="E600" s="295"/>
      <c r="F600" s="295"/>
      <c r="G600" s="295"/>
      <c r="K600" s="221"/>
    </row>
    <row r="601" spans="1:11" ht="15.75" customHeight="1">
      <c r="A601" s="221"/>
      <c r="D601" s="198"/>
      <c r="E601" s="295"/>
      <c r="F601" s="295"/>
      <c r="G601" s="295"/>
      <c r="K601" s="221"/>
    </row>
    <row r="602" spans="1:11" ht="15.75" customHeight="1">
      <c r="A602" s="221"/>
      <c r="D602" s="198"/>
      <c r="E602" s="295"/>
      <c r="F602" s="295"/>
      <c r="G602" s="295"/>
      <c r="K602" s="221"/>
    </row>
    <row r="603" spans="1:11" ht="15.75" customHeight="1">
      <c r="A603" s="221"/>
      <c r="D603" s="198"/>
      <c r="E603" s="295"/>
      <c r="F603" s="295"/>
      <c r="G603" s="295"/>
      <c r="K603" s="221"/>
    </row>
    <row r="604" spans="1:11" ht="15.75" customHeight="1">
      <c r="A604" s="221"/>
      <c r="D604" s="198"/>
      <c r="E604" s="295"/>
      <c r="F604" s="295"/>
      <c r="G604" s="295"/>
      <c r="K604" s="221"/>
    </row>
    <row r="605" spans="1:11" ht="15.75" customHeight="1">
      <c r="A605" s="221"/>
      <c r="D605" s="198"/>
      <c r="E605" s="295"/>
      <c r="F605" s="295"/>
      <c r="G605" s="295"/>
      <c r="K605" s="221"/>
    </row>
    <row r="606" spans="1:11" ht="15.75" customHeight="1">
      <c r="A606" s="221"/>
      <c r="D606" s="198"/>
      <c r="E606" s="295"/>
      <c r="F606" s="295"/>
      <c r="G606" s="295"/>
      <c r="K606" s="221"/>
    </row>
    <row r="607" spans="1:11" ht="15.75" customHeight="1">
      <c r="A607" s="221"/>
      <c r="D607" s="198"/>
      <c r="E607" s="295"/>
      <c r="F607" s="295"/>
      <c r="G607" s="295"/>
      <c r="K607" s="221"/>
    </row>
    <row r="608" spans="1:11" ht="15.75" customHeight="1">
      <c r="A608" s="221"/>
      <c r="D608" s="198"/>
      <c r="E608" s="295"/>
      <c r="F608" s="295"/>
      <c r="G608" s="295"/>
      <c r="K608" s="221"/>
    </row>
    <row r="609" spans="1:11" ht="15.75" customHeight="1">
      <c r="A609" s="221"/>
      <c r="D609" s="198"/>
      <c r="E609" s="295"/>
      <c r="F609" s="295"/>
      <c r="G609" s="295"/>
      <c r="K609" s="221"/>
    </row>
    <row r="610" spans="1:11" ht="15.75" customHeight="1">
      <c r="A610" s="221"/>
      <c r="D610" s="198"/>
      <c r="E610" s="295"/>
      <c r="F610" s="295"/>
      <c r="G610" s="295"/>
      <c r="K610" s="221"/>
    </row>
    <row r="611" spans="1:11" ht="15.75" customHeight="1">
      <c r="A611" s="221"/>
      <c r="D611" s="198"/>
      <c r="E611" s="295"/>
      <c r="F611" s="295"/>
      <c r="G611" s="295"/>
      <c r="K611" s="221"/>
    </row>
    <row r="612" spans="1:11" ht="15.75" customHeight="1">
      <c r="A612" s="221"/>
      <c r="D612" s="198"/>
      <c r="E612" s="295"/>
      <c r="F612" s="295"/>
      <c r="G612" s="295"/>
      <c r="K612" s="221"/>
    </row>
    <row r="613" spans="1:11" ht="15.75" customHeight="1">
      <c r="A613" s="221"/>
      <c r="D613" s="198"/>
      <c r="E613" s="295"/>
      <c r="F613" s="295"/>
      <c r="G613" s="295"/>
      <c r="K613" s="221"/>
    </row>
    <row r="614" spans="1:11" ht="15.75" customHeight="1">
      <c r="A614" s="221"/>
      <c r="D614" s="198"/>
      <c r="E614" s="295"/>
      <c r="F614" s="295"/>
      <c r="G614" s="295"/>
      <c r="K614" s="221"/>
    </row>
    <row r="615" spans="1:11" ht="15.75" customHeight="1">
      <c r="A615" s="221"/>
      <c r="D615" s="198"/>
      <c r="E615" s="295"/>
      <c r="F615" s="295"/>
      <c r="G615" s="295"/>
      <c r="K615" s="221"/>
    </row>
    <row r="616" spans="1:11" ht="15.75" customHeight="1">
      <c r="A616" s="221"/>
      <c r="D616" s="198"/>
      <c r="E616" s="295"/>
      <c r="F616" s="295"/>
      <c r="G616" s="295"/>
      <c r="K616" s="221"/>
    </row>
    <row r="617" spans="1:11" ht="15.75" customHeight="1">
      <c r="A617" s="221"/>
      <c r="D617" s="198"/>
      <c r="E617" s="295"/>
      <c r="F617" s="295"/>
      <c r="G617" s="295"/>
      <c r="K617" s="221"/>
    </row>
    <row r="618" spans="1:11" ht="15.75" customHeight="1">
      <c r="A618" s="221"/>
      <c r="D618" s="198"/>
      <c r="E618" s="295"/>
      <c r="F618" s="295"/>
      <c r="G618" s="295"/>
      <c r="K618" s="221"/>
    </row>
    <row r="619" spans="1:11" ht="15.75" customHeight="1">
      <c r="A619" s="221"/>
      <c r="D619" s="198"/>
      <c r="E619" s="295"/>
      <c r="F619" s="295"/>
      <c r="G619" s="295"/>
      <c r="K619" s="221"/>
    </row>
    <row r="620" spans="1:11" ht="15.75" customHeight="1">
      <c r="A620" s="221"/>
      <c r="D620" s="198"/>
      <c r="E620" s="295"/>
      <c r="F620" s="295"/>
      <c r="G620" s="295"/>
      <c r="K620" s="221"/>
    </row>
    <row r="621" spans="1:11" ht="15.75" customHeight="1">
      <c r="A621" s="221"/>
      <c r="D621" s="198"/>
      <c r="E621" s="295"/>
      <c r="F621" s="295"/>
      <c r="G621" s="295"/>
      <c r="K621" s="221"/>
    </row>
    <row r="622" spans="1:11" ht="15.75" customHeight="1">
      <c r="A622" s="221"/>
      <c r="D622" s="198"/>
      <c r="E622" s="295"/>
      <c r="F622" s="295"/>
      <c r="G622" s="295"/>
      <c r="K622" s="221"/>
    </row>
    <row r="623" spans="1:11" ht="15.75" customHeight="1">
      <c r="A623" s="221"/>
      <c r="D623" s="198"/>
      <c r="E623" s="295"/>
      <c r="F623" s="295"/>
      <c r="G623" s="295"/>
      <c r="K623" s="221"/>
    </row>
    <row r="624" spans="1:11" ht="15.75" customHeight="1">
      <c r="A624" s="221"/>
      <c r="D624" s="198"/>
      <c r="E624" s="295"/>
      <c r="F624" s="295"/>
      <c r="G624" s="295"/>
      <c r="K624" s="221"/>
    </row>
    <row r="625" spans="1:11" ht="15.75" customHeight="1">
      <c r="A625" s="221"/>
      <c r="D625" s="198"/>
      <c r="E625" s="295"/>
      <c r="F625" s="295"/>
      <c r="G625" s="295"/>
      <c r="K625" s="221"/>
    </row>
    <row r="626" spans="1:11" ht="15.75" customHeight="1">
      <c r="A626" s="221"/>
      <c r="D626" s="198"/>
      <c r="E626" s="295"/>
      <c r="F626" s="295"/>
      <c r="G626" s="295"/>
      <c r="K626" s="221"/>
    </row>
    <row r="627" spans="1:11" ht="15.75" customHeight="1">
      <c r="A627" s="221"/>
      <c r="D627" s="198"/>
      <c r="E627" s="295"/>
      <c r="F627" s="295"/>
      <c r="G627" s="295"/>
      <c r="K627" s="221"/>
    </row>
    <row r="628" spans="1:11" ht="15.75" customHeight="1">
      <c r="A628" s="221"/>
      <c r="D628" s="198"/>
      <c r="E628" s="295"/>
      <c r="F628" s="295"/>
      <c r="G628" s="295"/>
      <c r="K628" s="221"/>
    </row>
    <row r="629" spans="1:11" ht="15.75" customHeight="1">
      <c r="A629" s="221"/>
      <c r="D629" s="198"/>
      <c r="E629" s="295"/>
      <c r="F629" s="295"/>
      <c r="G629" s="295"/>
      <c r="K629" s="221"/>
    </row>
    <row r="630" spans="1:11" ht="15.75" customHeight="1">
      <c r="A630" s="221"/>
      <c r="D630" s="198"/>
      <c r="E630" s="295"/>
      <c r="F630" s="295"/>
      <c r="G630" s="295"/>
      <c r="K630" s="221"/>
    </row>
    <row r="631" spans="1:11" ht="15.75" customHeight="1">
      <c r="A631" s="221"/>
      <c r="D631" s="198"/>
      <c r="E631" s="295"/>
      <c r="F631" s="295"/>
      <c r="G631" s="295"/>
      <c r="K631" s="221"/>
    </row>
    <row r="632" spans="1:11" ht="15.75" customHeight="1">
      <c r="A632" s="221"/>
      <c r="D632" s="198"/>
      <c r="E632" s="295"/>
      <c r="F632" s="295"/>
      <c r="G632" s="295"/>
      <c r="K632" s="221"/>
    </row>
    <row r="633" spans="1:11" ht="15.75" customHeight="1">
      <c r="A633" s="221"/>
      <c r="D633" s="198"/>
      <c r="E633" s="295"/>
      <c r="F633" s="295"/>
      <c r="G633" s="295"/>
      <c r="K633" s="221"/>
    </row>
    <row r="634" spans="1:11" ht="15.75" customHeight="1">
      <c r="A634" s="221"/>
      <c r="D634" s="198"/>
      <c r="E634" s="295"/>
      <c r="F634" s="295"/>
      <c r="G634" s="295"/>
      <c r="K634" s="221"/>
    </row>
    <row r="635" spans="1:11" ht="15.75" customHeight="1">
      <c r="A635" s="221"/>
      <c r="D635" s="198"/>
      <c r="E635" s="295"/>
      <c r="F635" s="295"/>
      <c r="G635" s="295"/>
      <c r="K635" s="221"/>
    </row>
    <row r="636" spans="1:11" ht="15.75" customHeight="1">
      <c r="A636" s="221"/>
      <c r="D636" s="198"/>
      <c r="E636" s="295"/>
      <c r="F636" s="295"/>
      <c r="G636" s="295"/>
      <c r="K636" s="221"/>
    </row>
    <row r="637" spans="1:11" ht="15.75" customHeight="1">
      <c r="A637" s="221"/>
      <c r="D637" s="198"/>
      <c r="E637" s="295"/>
      <c r="F637" s="295"/>
      <c r="G637" s="295"/>
      <c r="K637" s="221"/>
    </row>
    <row r="638" spans="1:11" ht="15.75" customHeight="1">
      <c r="A638" s="221"/>
      <c r="D638" s="198"/>
      <c r="E638" s="295"/>
      <c r="F638" s="295"/>
      <c r="G638" s="295"/>
      <c r="K638" s="221"/>
    </row>
    <row r="639" spans="1:11" ht="15.75" customHeight="1">
      <c r="A639" s="221"/>
      <c r="D639" s="198"/>
      <c r="E639" s="295"/>
      <c r="F639" s="295"/>
      <c r="G639" s="295"/>
      <c r="K639" s="221"/>
    </row>
    <row r="640" spans="1:11" ht="15.75" customHeight="1">
      <c r="A640" s="221"/>
      <c r="D640" s="198"/>
      <c r="E640" s="295"/>
      <c r="F640" s="295"/>
      <c r="G640" s="295"/>
      <c r="K640" s="221"/>
    </row>
    <row r="641" spans="1:11" ht="15.75" customHeight="1">
      <c r="A641" s="221"/>
      <c r="D641" s="198"/>
      <c r="E641" s="295"/>
      <c r="F641" s="295"/>
      <c r="G641" s="295"/>
      <c r="K641" s="221"/>
    </row>
    <row r="642" spans="1:11" ht="15.75" customHeight="1">
      <c r="A642" s="221"/>
      <c r="D642" s="198"/>
      <c r="E642" s="295"/>
      <c r="F642" s="295"/>
      <c r="G642" s="295"/>
      <c r="K642" s="221"/>
    </row>
    <row r="643" spans="1:11" ht="15.75" customHeight="1">
      <c r="A643" s="221"/>
      <c r="D643" s="198"/>
      <c r="E643" s="295"/>
      <c r="F643" s="295"/>
      <c r="G643" s="295"/>
      <c r="K643" s="221"/>
    </row>
    <row r="644" spans="1:11" ht="15.75" customHeight="1">
      <c r="A644" s="221"/>
      <c r="D644" s="198"/>
      <c r="E644" s="295"/>
      <c r="F644" s="295"/>
      <c r="G644" s="295"/>
      <c r="K644" s="221"/>
    </row>
    <row r="645" spans="1:11" ht="15.75" customHeight="1">
      <c r="A645" s="221"/>
      <c r="D645" s="198"/>
      <c r="E645" s="295"/>
      <c r="F645" s="295"/>
      <c r="G645" s="295"/>
      <c r="K645" s="221"/>
    </row>
    <row r="646" spans="1:11" ht="15.75" customHeight="1">
      <c r="A646" s="221"/>
      <c r="D646" s="198"/>
      <c r="E646" s="295"/>
      <c r="F646" s="295"/>
      <c r="G646" s="295"/>
      <c r="K646" s="221"/>
    </row>
    <row r="647" spans="1:11" ht="15.75" customHeight="1">
      <c r="A647" s="221"/>
      <c r="D647" s="198"/>
      <c r="E647" s="295"/>
      <c r="F647" s="295"/>
      <c r="G647" s="295"/>
      <c r="K647" s="221"/>
    </row>
    <row r="648" spans="1:11" ht="15.75" customHeight="1">
      <c r="A648" s="221"/>
      <c r="D648" s="198"/>
      <c r="E648" s="295"/>
      <c r="F648" s="295"/>
      <c r="G648" s="295"/>
      <c r="K648" s="221"/>
    </row>
    <row r="649" spans="1:11" ht="15.75" customHeight="1">
      <c r="A649" s="221"/>
      <c r="D649" s="198"/>
      <c r="E649" s="295"/>
      <c r="F649" s="295"/>
      <c r="G649" s="295"/>
      <c r="K649" s="221"/>
    </row>
    <row r="650" spans="1:11" ht="15.75" customHeight="1">
      <c r="A650" s="221"/>
      <c r="D650" s="198"/>
      <c r="E650" s="295"/>
      <c r="F650" s="295"/>
      <c r="G650" s="295"/>
      <c r="K650" s="221"/>
    </row>
    <row r="651" spans="1:11" ht="15.75" customHeight="1">
      <c r="A651" s="221"/>
      <c r="D651" s="198"/>
      <c r="E651" s="295"/>
      <c r="F651" s="295"/>
      <c r="G651" s="295"/>
      <c r="K651" s="221"/>
    </row>
    <row r="652" spans="1:11" ht="15.75" customHeight="1">
      <c r="A652" s="221"/>
      <c r="D652" s="198"/>
      <c r="E652" s="295"/>
      <c r="F652" s="295"/>
      <c r="G652" s="295"/>
      <c r="K652" s="221"/>
    </row>
    <row r="653" spans="1:11" ht="15.75" customHeight="1">
      <c r="A653" s="221"/>
      <c r="D653" s="198"/>
      <c r="E653" s="295"/>
      <c r="F653" s="295"/>
      <c r="G653" s="295"/>
      <c r="K653" s="221"/>
    </row>
    <row r="654" spans="1:11" ht="15.75" customHeight="1">
      <c r="A654" s="221"/>
      <c r="D654" s="198"/>
      <c r="E654" s="295"/>
      <c r="F654" s="295"/>
      <c r="G654" s="295"/>
      <c r="K654" s="221"/>
    </row>
    <row r="655" spans="1:11" ht="15.75" customHeight="1">
      <c r="A655" s="221"/>
      <c r="D655" s="198"/>
      <c r="E655" s="295"/>
      <c r="F655" s="295"/>
      <c r="G655" s="295"/>
      <c r="K655" s="221"/>
    </row>
    <row r="656" spans="1:11" ht="15.75" customHeight="1">
      <c r="A656" s="221"/>
      <c r="D656" s="198"/>
      <c r="E656" s="295"/>
      <c r="F656" s="295"/>
      <c r="G656" s="295"/>
      <c r="K656" s="221"/>
    </row>
    <row r="657" spans="1:11" ht="15.75" customHeight="1">
      <c r="A657" s="221"/>
      <c r="D657" s="198"/>
      <c r="E657" s="295"/>
      <c r="F657" s="295"/>
      <c r="G657" s="295"/>
      <c r="K657" s="221"/>
    </row>
    <row r="658" spans="1:11" ht="15.75" customHeight="1">
      <c r="A658" s="221"/>
      <c r="D658" s="198"/>
      <c r="E658" s="295"/>
      <c r="F658" s="295"/>
      <c r="G658" s="295"/>
      <c r="K658" s="221"/>
    </row>
    <row r="659" spans="1:11" ht="15.75" customHeight="1">
      <c r="A659" s="221"/>
      <c r="D659" s="198"/>
      <c r="E659" s="295"/>
      <c r="F659" s="295"/>
      <c r="G659" s="295"/>
      <c r="K659" s="221"/>
    </row>
    <row r="660" spans="1:11" ht="15.75" customHeight="1">
      <c r="A660" s="221"/>
      <c r="D660" s="198"/>
      <c r="E660" s="295"/>
      <c r="F660" s="295"/>
      <c r="G660" s="295"/>
      <c r="K660" s="221"/>
    </row>
    <row r="661" spans="1:11" ht="15.75" customHeight="1">
      <c r="A661" s="221"/>
      <c r="D661" s="198"/>
      <c r="E661" s="295"/>
      <c r="F661" s="295"/>
      <c r="G661" s="295"/>
      <c r="K661" s="221"/>
    </row>
    <row r="662" spans="1:11" ht="15.75" customHeight="1">
      <c r="A662" s="221"/>
      <c r="D662" s="198"/>
      <c r="E662" s="295"/>
      <c r="F662" s="295"/>
      <c r="G662" s="295"/>
      <c r="K662" s="221"/>
    </row>
    <row r="663" spans="1:11" ht="15.75" customHeight="1">
      <c r="A663" s="221"/>
      <c r="D663" s="198"/>
      <c r="E663" s="295"/>
      <c r="F663" s="295"/>
      <c r="G663" s="295"/>
      <c r="K663" s="221"/>
    </row>
    <row r="664" spans="1:11" ht="15.75" customHeight="1">
      <c r="A664" s="221"/>
      <c r="D664" s="198"/>
      <c r="E664" s="295"/>
      <c r="F664" s="295"/>
      <c r="G664" s="295"/>
      <c r="K664" s="221"/>
    </row>
    <row r="665" spans="1:11" ht="15.75" customHeight="1">
      <c r="A665" s="221"/>
      <c r="D665" s="198"/>
      <c r="E665" s="295"/>
      <c r="F665" s="295"/>
      <c r="G665" s="295"/>
      <c r="K665" s="221"/>
    </row>
    <row r="666" spans="1:11" ht="15.75" customHeight="1">
      <c r="A666" s="221"/>
      <c r="D666" s="198"/>
      <c r="E666" s="295"/>
      <c r="F666" s="295"/>
      <c r="G666" s="295"/>
      <c r="K666" s="221"/>
    </row>
    <row r="667" spans="1:11" ht="15.75" customHeight="1">
      <c r="A667" s="221"/>
      <c r="D667" s="198"/>
      <c r="E667" s="295"/>
      <c r="F667" s="295"/>
      <c r="G667" s="295"/>
      <c r="K667" s="221"/>
    </row>
    <row r="668" spans="1:11" ht="15.75" customHeight="1">
      <c r="A668" s="221"/>
      <c r="D668" s="198"/>
      <c r="E668" s="295"/>
      <c r="F668" s="295"/>
      <c r="G668" s="295"/>
      <c r="K668" s="221"/>
    </row>
    <row r="669" spans="1:11" ht="15.75" customHeight="1">
      <c r="A669" s="221"/>
      <c r="D669" s="198"/>
      <c r="E669" s="295"/>
      <c r="F669" s="295"/>
      <c r="G669" s="295"/>
      <c r="K669" s="221"/>
    </row>
    <row r="670" spans="1:11" ht="15.75" customHeight="1">
      <c r="A670" s="221"/>
      <c r="D670" s="198"/>
      <c r="E670" s="295"/>
      <c r="F670" s="295"/>
      <c r="G670" s="295"/>
      <c r="K670" s="221"/>
    </row>
    <row r="671" spans="1:11" ht="15.75" customHeight="1">
      <c r="A671" s="221"/>
      <c r="D671" s="198"/>
      <c r="E671" s="295"/>
      <c r="F671" s="295"/>
      <c r="G671" s="295"/>
      <c r="K671" s="221"/>
    </row>
    <row r="672" spans="1:11" ht="15.75" customHeight="1">
      <c r="A672" s="221"/>
      <c r="D672" s="198"/>
      <c r="E672" s="295"/>
      <c r="F672" s="295"/>
      <c r="G672" s="295"/>
      <c r="K672" s="221"/>
    </row>
    <row r="673" spans="1:11" ht="15.75" customHeight="1">
      <c r="A673" s="221"/>
      <c r="D673" s="198"/>
      <c r="E673" s="295"/>
      <c r="F673" s="295"/>
      <c r="G673" s="295"/>
      <c r="K673" s="221"/>
    </row>
    <row r="674" spans="1:11" ht="15.75" customHeight="1">
      <c r="A674" s="221"/>
      <c r="D674" s="198"/>
      <c r="E674" s="295"/>
      <c r="F674" s="295"/>
      <c r="G674" s="295"/>
      <c r="K674" s="221"/>
    </row>
    <row r="675" spans="1:11" ht="15.75" customHeight="1">
      <c r="A675" s="221"/>
      <c r="D675" s="198"/>
      <c r="E675" s="295"/>
      <c r="F675" s="295"/>
      <c r="G675" s="295"/>
      <c r="K675" s="221"/>
    </row>
    <row r="676" spans="1:11" ht="15.75" customHeight="1">
      <c r="A676" s="221"/>
      <c r="D676" s="198"/>
      <c r="E676" s="295"/>
      <c r="F676" s="295"/>
      <c r="G676" s="295"/>
      <c r="K676" s="221"/>
    </row>
    <row r="677" spans="1:11" ht="15.75" customHeight="1">
      <c r="A677" s="221"/>
      <c r="D677" s="198"/>
      <c r="E677" s="295"/>
      <c r="F677" s="295"/>
      <c r="G677" s="295"/>
      <c r="K677" s="221"/>
    </row>
    <row r="678" spans="1:11" ht="15.75" customHeight="1">
      <c r="A678" s="221"/>
      <c r="D678" s="198"/>
      <c r="E678" s="295"/>
      <c r="F678" s="295"/>
      <c r="G678" s="295"/>
      <c r="K678" s="221"/>
    </row>
    <row r="679" spans="1:11" ht="15.75" customHeight="1">
      <c r="A679" s="221"/>
      <c r="D679" s="198"/>
      <c r="E679" s="295"/>
      <c r="F679" s="295"/>
      <c r="G679" s="295"/>
      <c r="K679" s="221"/>
    </row>
    <row r="680" spans="1:11" ht="15.75" customHeight="1">
      <c r="A680" s="221"/>
      <c r="D680" s="198"/>
      <c r="E680" s="295"/>
      <c r="F680" s="295"/>
      <c r="G680" s="295"/>
      <c r="K680" s="221"/>
    </row>
    <row r="681" spans="1:11" ht="15.75" customHeight="1">
      <c r="A681" s="221"/>
      <c r="D681" s="198"/>
      <c r="E681" s="295"/>
      <c r="F681" s="295"/>
      <c r="G681" s="295"/>
      <c r="K681" s="221"/>
    </row>
    <row r="682" spans="1:11" ht="15.75" customHeight="1">
      <c r="A682" s="221"/>
      <c r="D682" s="198"/>
      <c r="E682" s="295"/>
      <c r="F682" s="295"/>
      <c r="G682" s="295"/>
      <c r="K682" s="221"/>
    </row>
    <row r="683" spans="1:11" ht="15.75" customHeight="1">
      <c r="A683" s="221"/>
      <c r="D683" s="198"/>
      <c r="E683" s="295"/>
      <c r="F683" s="295"/>
      <c r="G683" s="295"/>
      <c r="K683" s="221"/>
    </row>
    <row r="684" spans="1:11" ht="15.75" customHeight="1">
      <c r="A684" s="221"/>
      <c r="D684" s="198"/>
      <c r="E684" s="295"/>
      <c r="F684" s="295"/>
      <c r="G684" s="295"/>
      <c r="K684" s="221"/>
    </row>
    <row r="685" spans="1:11" ht="15.75" customHeight="1">
      <c r="A685" s="221"/>
      <c r="D685" s="198"/>
      <c r="E685" s="295"/>
      <c r="F685" s="295"/>
      <c r="G685" s="295"/>
      <c r="K685" s="221"/>
    </row>
    <row r="686" spans="1:11" ht="15.75" customHeight="1">
      <c r="A686" s="221"/>
      <c r="D686" s="198"/>
      <c r="E686" s="295"/>
      <c r="F686" s="295"/>
      <c r="G686" s="295"/>
      <c r="K686" s="221"/>
    </row>
    <row r="687" spans="1:11" ht="15.75" customHeight="1">
      <c r="A687" s="221"/>
      <c r="D687" s="198"/>
      <c r="E687" s="295"/>
      <c r="F687" s="295"/>
      <c r="G687" s="295"/>
      <c r="K687" s="221"/>
    </row>
    <row r="688" spans="1:11" ht="15.75" customHeight="1">
      <c r="A688" s="221"/>
      <c r="D688" s="198"/>
      <c r="E688" s="295"/>
      <c r="F688" s="295"/>
      <c r="G688" s="295"/>
      <c r="K688" s="221"/>
    </row>
    <row r="689" spans="1:11" ht="15.75" customHeight="1">
      <c r="A689" s="221"/>
      <c r="D689" s="198"/>
      <c r="E689" s="295"/>
      <c r="F689" s="295"/>
      <c r="G689" s="295"/>
      <c r="K689" s="221"/>
    </row>
    <row r="690" spans="1:11" ht="15.75" customHeight="1">
      <c r="A690" s="221"/>
      <c r="D690" s="198"/>
      <c r="E690" s="295"/>
      <c r="F690" s="295"/>
      <c r="G690" s="295"/>
      <c r="K690" s="221"/>
    </row>
    <row r="691" spans="1:11" ht="15.75" customHeight="1">
      <c r="A691" s="221"/>
      <c r="D691" s="198"/>
      <c r="E691" s="295"/>
      <c r="F691" s="295"/>
      <c r="G691" s="295"/>
      <c r="K691" s="221"/>
    </row>
    <row r="692" spans="1:11" ht="15.75" customHeight="1">
      <c r="A692" s="221"/>
      <c r="D692" s="198"/>
      <c r="E692" s="295"/>
      <c r="F692" s="295"/>
      <c r="G692" s="295"/>
      <c r="K692" s="221"/>
    </row>
    <row r="693" spans="1:11" ht="15.75" customHeight="1">
      <c r="A693" s="221"/>
      <c r="D693" s="198"/>
      <c r="E693" s="295"/>
      <c r="F693" s="295"/>
      <c r="G693" s="295"/>
      <c r="K693" s="221"/>
    </row>
    <row r="694" spans="1:11" ht="15.75" customHeight="1">
      <c r="A694" s="221"/>
      <c r="D694" s="198"/>
      <c r="E694" s="295"/>
      <c r="F694" s="295"/>
      <c r="G694" s="295"/>
      <c r="K694" s="221"/>
    </row>
    <row r="695" spans="1:11" ht="15.75" customHeight="1">
      <c r="A695" s="221"/>
      <c r="D695" s="198"/>
      <c r="E695" s="295"/>
      <c r="F695" s="295"/>
      <c r="G695" s="295"/>
      <c r="K695" s="221"/>
    </row>
    <row r="696" spans="1:11" ht="15.75" customHeight="1">
      <c r="A696" s="221"/>
      <c r="D696" s="198"/>
      <c r="E696" s="295"/>
      <c r="F696" s="295"/>
      <c r="G696" s="295"/>
      <c r="K696" s="221"/>
    </row>
    <row r="697" spans="1:11" ht="15.75" customHeight="1">
      <c r="A697" s="221"/>
      <c r="D697" s="198"/>
      <c r="E697" s="295"/>
      <c r="F697" s="295"/>
      <c r="G697" s="295"/>
      <c r="K697" s="221"/>
    </row>
    <row r="698" spans="1:11" ht="15.75" customHeight="1">
      <c r="A698" s="221"/>
      <c r="D698" s="198"/>
      <c r="E698" s="295"/>
      <c r="F698" s="295"/>
      <c r="G698" s="295"/>
      <c r="K698" s="221"/>
    </row>
    <row r="699" spans="1:11" ht="15.75" customHeight="1">
      <c r="A699" s="221"/>
      <c r="D699" s="198"/>
      <c r="E699" s="295"/>
      <c r="F699" s="295"/>
      <c r="G699" s="295"/>
      <c r="K699" s="221"/>
    </row>
    <row r="700" spans="1:11" ht="15.75" customHeight="1">
      <c r="A700" s="221"/>
      <c r="D700" s="198"/>
      <c r="E700" s="295"/>
      <c r="F700" s="295"/>
      <c r="G700" s="295"/>
      <c r="K700" s="221"/>
    </row>
    <row r="701" spans="1:11" ht="15.75" customHeight="1">
      <c r="A701" s="221"/>
      <c r="D701" s="198"/>
      <c r="E701" s="295"/>
      <c r="F701" s="295"/>
      <c r="G701" s="295"/>
      <c r="K701" s="221"/>
    </row>
    <row r="702" spans="1:11" ht="15.75" customHeight="1">
      <c r="A702" s="221"/>
      <c r="D702" s="198"/>
      <c r="E702" s="295"/>
      <c r="F702" s="295"/>
      <c r="G702" s="295"/>
      <c r="K702" s="221"/>
    </row>
    <row r="703" spans="1:11" ht="15.75" customHeight="1">
      <c r="A703" s="221"/>
      <c r="D703" s="198"/>
      <c r="E703" s="295"/>
      <c r="F703" s="295"/>
      <c r="G703" s="295"/>
      <c r="K703" s="221"/>
    </row>
    <row r="704" spans="1:11" ht="15.75" customHeight="1">
      <c r="A704" s="221"/>
      <c r="D704" s="198"/>
      <c r="E704" s="295"/>
      <c r="F704" s="295"/>
      <c r="G704" s="295"/>
      <c r="K704" s="221"/>
    </row>
    <row r="705" spans="1:11" ht="15.75" customHeight="1">
      <c r="A705" s="221"/>
      <c r="D705" s="198"/>
      <c r="E705" s="295"/>
      <c r="F705" s="295"/>
      <c r="G705" s="295"/>
      <c r="K705" s="221"/>
    </row>
    <row r="706" spans="1:11" ht="15.75" customHeight="1">
      <c r="A706" s="221"/>
      <c r="D706" s="198"/>
      <c r="E706" s="295"/>
      <c r="F706" s="295"/>
      <c r="G706" s="295"/>
      <c r="K706" s="221"/>
    </row>
    <row r="707" spans="1:11" ht="15.75" customHeight="1">
      <c r="A707" s="221"/>
      <c r="D707" s="198"/>
      <c r="E707" s="295"/>
      <c r="F707" s="295"/>
      <c r="G707" s="295"/>
      <c r="K707" s="221"/>
    </row>
    <row r="708" spans="1:11" ht="15.75" customHeight="1">
      <c r="A708" s="221"/>
      <c r="D708" s="198"/>
      <c r="E708" s="295"/>
      <c r="F708" s="295"/>
      <c r="G708" s="295"/>
      <c r="K708" s="221"/>
    </row>
    <row r="709" spans="1:11" ht="15.75" customHeight="1">
      <c r="A709" s="221"/>
      <c r="D709" s="198"/>
      <c r="E709" s="295"/>
      <c r="F709" s="295"/>
      <c r="G709" s="295"/>
      <c r="K709" s="221"/>
    </row>
    <row r="710" spans="1:11" ht="15.75" customHeight="1">
      <c r="A710" s="221"/>
      <c r="D710" s="198"/>
      <c r="E710" s="295"/>
      <c r="F710" s="295"/>
      <c r="G710" s="295"/>
      <c r="K710" s="221"/>
    </row>
    <row r="711" spans="1:11" ht="15.75" customHeight="1">
      <c r="A711" s="221"/>
      <c r="D711" s="198"/>
      <c r="E711" s="295"/>
      <c r="F711" s="295"/>
      <c r="G711" s="295"/>
      <c r="K711" s="221"/>
    </row>
    <row r="712" spans="1:11" ht="15.75" customHeight="1">
      <c r="A712" s="221"/>
      <c r="D712" s="198"/>
      <c r="E712" s="295"/>
      <c r="F712" s="295"/>
      <c r="G712" s="295"/>
      <c r="K712" s="221"/>
    </row>
    <row r="713" spans="1:11" ht="15.75" customHeight="1">
      <c r="A713" s="221"/>
      <c r="D713" s="198"/>
      <c r="E713" s="295"/>
      <c r="F713" s="295"/>
      <c r="G713" s="295"/>
      <c r="K713" s="221"/>
    </row>
    <row r="714" spans="1:11" ht="15.75" customHeight="1">
      <c r="A714" s="221"/>
      <c r="D714" s="198"/>
      <c r="E714" s="295"/>
      <c r="F714" s="295"/>
      <c r="G714" s="295"/>
      <c r="K714" s="221"/>
    </row>
    <row r="715" spans="1:11" ht="15.75" customHeight="1">
      <c r="A715" s="221"/>
      <c r="D715" s="198"/>
      <c r="E715" s="295"/>
      <c r="F715" s="295"/>
      <c r="G715" s="295"/>
      <c r="K715" s="221"/>
    </row>
    <row r="716" spans="1:11" ht="15.75" customHeight="1">
      <c r="A716" s="221"/>
      <c r="D716" s="198"/>
      <c r="E716" s="295"/>
      <c r="F716" s="295"/>
      <c r="G716" s="295"/>
      <c r="K716" s="221"/>
    </row>
    <row r="717" spans="1:11" ht="15.75" customHeight="1">
      <c r="A717" s="221"/>
      <c r="D717" s="198"/>
      <c r="E717" s="295"/>
      <c r="F717" s="295"/>
      <c r="G717" s="295"/>
      <c r="K717" s="221"/>
    </row>
    <row r="718" spans="1:11" ht="15.75" customHeight="1">
      <c r="A718" s="221"/>
      <c r="D718" s="198"/>
      <c r="E718" s="295"/>
      <c r="F718" s="295"/>
      <c r="G718" s="295"/>
      <c r="K718" s="221"/>
    </row>
    <row r="719" spans="1:11" ht="15.75" customHeight="1">
      <c r="A719" s="221"/>
      <c r="D719" s="198"/>
      <c r="E719" s="295"/>
      <c r="F719" s="295"/>
      <c r="G719" s="295"/>
      <c r="K719" s="221"/>
    </row>
    <row r="720" spans="1:11" ht="15.75" customHeight="1">
      <c r="A720" s="221"/>
      <c r="D720" s="198"/>
      <c r="E720" s="295"/>
      <c r="F720" s="295"/>
      <c r="G720" s="295"/>
      <c r="K720" s="221"/>
    </row>
    <row r="721" spans="1:11" ht="15.75" customHeight="1">
      <c r="A721" s="221"/>
      <c r="D721" s="198"/>
      <c r="E721" s="295"/>
      <c r="F721" s="295"/>
      <c r="G721" s="295"/>
      <c r="K721" s="221"/>
    </row>
    <row r="722" spans="1:11" ht="15.75" customHeight="1">
      <c r="A722" s="221"/>
      <c r="D722" s="198"/>
      <c r="E722" s="295"/>
      <c r="F722" s="295"/>
      <c r="G722" s="295"/>
      <c r="K722" s="221"/>
    </row>
    <row r="723" spans="1:11" ht="15.75" customHeight="1">
      <c r="A723" s="221"/>
      <c r="D723" s="198"/>
      <c r="E723" s="295"/>
      <c r="F723" s="295"/>
      <c r="G723" s="295"/>
      <c r="K723" s="221"/>
    </row>
    <row r="724" spans="1:11" ht="15.75" customHeight="1">
      <c r="A724" s="221"/>
      <c r="D724" s="198"/>
      <c r="E724" s="295"/>
      <c r="F724" s="295"/>
      <c r="G724" s="295"/>
      <c r="K724" s="221"/>
    </row>
    <row r="725" spans="1:11" ht="15.75" customHeight="1">
      <c r="A725" s="221"/>
      <c r="D725" s="198"/>
      <c r="E725" s="295"/>
      <c r="F725" s="295"/>
      <c r="G725" s="295"/>
      <c r="K725" s="221"/>
    </row>
    <row r="726" spans="1:11" ht="15.75" customHeight="1">
      <c r="A726" s="221"/>
      <c r="D726" s="198"/>
      <c r="E726" s="295"/>
      <c r="F726" s="295"/>
      <c r="G726" s="295"/>
      <c r="K726" s="221"/>
    </row>
    <row r="727" spans="1:11" ht="15.75" customHeight="1">
      <c r="A727" s="221"/>
      <c r="D727" s="198"/>
      <c r="E727" s="295"/>
      <c r="F727" s="295"/>
      <c r="G727" s="295"/>
      <c r="K727" s="221"/>
    </row>
    <row r="728" spans="1:11" ht="15.75" customHeight="1">
      <c r="A728" s="221"/>
      <c r="D728" s="198"/>
      <c r="E728" s="295"/>
      <c r="F728" s="295"/>
      <c r="G728" s="295"/>
      <c r="K728" s="221"/>
    </row>
    <row r="729" spans="1:11" ht="15.75" customHeight="1">
      <c r="A729" s="221"/>
      <c r="D729" s="198"/>
      <c r="E729" s="295"/>
      <c r="F729" s="295"/>
      <c r="G729" s="295"/>
      <c r="K729" s="221"/>
    </row>
    <row r="730" spans="1:11" ht="15.75" customHeight="1">
      <c r="A730" s="221"/>
      <c r="D730" s="198"/>
      <c r="E730" s="295"/>
      <c r="F730" s="295"/>
      <c r="G730" s="295"/>
      <c r="K730" s="221"/>
    </row>
    <row r="731" spans="1:11" ht="15.75" customHeight="1">
      <c r="A731" s="221"/>
      <c r="D731" s="198"/>
      <c r="E731" s="295"/>
      <c r="F731" s="295"/>
      <c r="G731" s="295"/>
      <c r="K731" s="221"/>
    </row>
    <row r="732" spans="1:11" ht="15.75" customHeight="1">
      <c r="A732" s="221"/>
      <c r="D732" s="198"/>
      <c r="E732" s="295"/>
      <c r="F732" s="295"/>
      <c r="G732" s="295"/>
      <c r="K732" s="221"/>
    </row>
    <row r="733" spans="1:11" ht="15.75" customHeight="1">
      <c r="A733" s="221"/>
      <c r="D733" s="198"/>
      <c r="E733" s="295"/>
      <c r="F733" s="295"/>
      <c r="G733" s="295"/>
      <c r="K733" s="221"/>
    </row>
    <row r="734" spans="1:11" ht="15.75" customHeight="1">
      <c r="A734" s="221"/>
      <c r="D734" s="198"/>
      <c r="E734" s="295"/>
      <c r="F734" s="295"/>
      <c r="G734" s="295"/>
      <c r="K734" s="221"/>
    </row>
    <row r="735" spans="1:11" ht="15.75" customHeight="1">
      <c r="A735" s="221"/>
      <c r="D735" s="198"/>
      <c r="E735" s="295"/>
      <c r="F735" s="295"/>
      <c r="G735" s="295"/>
      <c r="K735" s="221"/>
    </row>
    <row r="736" spans="1:11" ht="15.75" customHeight="1">
      <c r="A736" s="221"/>
      <c r="D736" s="198"/>
      <c r="E736" s="295"/>
      <c r="F736" s="295"/>
      <c r="G736" s="295"/>
      <c r="K736" s="221"/>
    </row>
    <row r="737" spans="1:11" ht="15.75" customHeight="1">
      <c r="A737" s="221"/>
      <c r="D737" s="198"/>
      <c r="E737" s="295"/>
      <c r="F737" s="295"/>
      <c r="G737" s="295"/>
      <c r="K737" s="221"/>
    </row>
    <row r="738" spans="1:11" ht="15.75" customHeight="1">
      <c r="A738" s="221"/>
      <c r="D738" s="198"/>
      <c r="E738" s="295"/>
      <c r="F738" s="295"/>
      <c r="G738" s="295"/>
      <c r="K738" s="221"/>
    </row>
    <row r="739" spans="1:11" ht="15.75" customHeight="1">
      <c r="A739" s="221"/>
      <c r="D739" s="198"/>
      <c r="E739" s="295"/>
      <c r="F739" s="295"/>
      <c r="G739" s="295"/>
      <c r="K739" s="221"/>
    </row>
    <row r="740" spans="1:11" ht="15.75" customHeight="1">
      <c r="A740" s="221"/>
      <c r="D740" s="198"/>
      <c r="E740" s="295"/>
      <c r="F740" s="295"/>
      <c r="G740" s="295"/>
      <c r="K740" s="221"/>
    </row>
    <row r="741" spans="1:11" ht="15.75" customHeight="1">
      <c r="A741" s="221"/>
      <c r="D741" s="198"/>
      <c r="E741" s="295"/>
      <c r="F741" s="295"/>
      <c r="G741" s="295"/>
      <c r="K741" s="221"/>
    </row>
    <row r="742" spans="1:11" ht="15.75" customHeight="1">
      <c r="A742" s="221"/>
      <c r="D742" s="198"/>
      <c r="E742" s="295"/>
      <c r="F742" s="295"/>
      <c r="G742" s="295"/>
      <c r="K742" s="221"/>
    </row>
    <row r="743" spans="1:11" ht="15.75" customHeight="1">
      <c r="A743" s="221"/>
      <c r="D743" s="198"/>
      <c r="E743" s="295"/>
      <c r="F743" s="295"/>
      <c r="G743" s="295"/>
      <c r="K743" s="221"/>
    </row>
    <row r="744" spans="1:11" ht="15.75" customHeight="1">
      <c r="A744" s="221"/>
      <c r="D744" s="198"/>
      <c r="E744" s="295"/>
      <c r="F744" s="295"/>
      <c r="G744" s="295"/>
      <c r="K744" s="221"/>
    </row>
    <row r="745" spans="1:11" ht="15.75" customHeight="1">
      <c r="A745" s="221"/>
      <c r="D745" s="198"/>
      <c r="E745" s="295"/>
      <c r="F745" s="295"/>
      <c r="G745" s="295"/>
      <c r="K745" s="221"/>
    </row>
    <row r="746" spans="1:11" ht="15.75" customHeight="1">
      <c r="A746" s="221"/>
      <c r="D746" s="198"/>
      <c r="E746" s="295"/>
      <c r="F746" s="295"/>
      <c r="G746" s="295"/>
      <c r="K746" s="221"/>
    </row>
    <row r="747" spans="1:11" ht="15.75" customHeight="1">
      <c r="A747" s="221"/>
      <c r="D747" s="198"/>
      <c r="E747" s="295"/>
      <c r="F747" s="295"/>
      <c r="G747" s="295"/>
      <c r="K747" s="221"/>
    </row>
    <row r="748" spans="1:11" ht="15.75" customHeight="1">
      <c r="A748" s="221"/>
      <c r="D748" s="198"/>
      <c r="E748" s="295"/>
      <c r="F748" s="295"/>
      <c r="G748" s="295"/>
      <c r="K748" s="221"/>
    </row>
    <row r="749" spans="1:11" ht="15.75" customHeight="1">
      <c r="A749" s="221"/>
      <c r="D749" s="198"/>
      <c r="E749" s="295"/>
      <c r="F749" s="295"/>
      <c r="G749" s="295"/>
      <c r="K749" s="221"/>
    </row>
    <row r="750" spans="1:11" ht="15.75" customHeight="1">
      <c r="A750" s="221"/>
      <c r="D750" s="198"/>
      <c r="E750" s="295"/>
      <c r="F750" s="295"/>
      <c r="G750" s="295"/>
      <c r="K750" s="221"/>
    </row>
    <row r="751" spans="1:11" ht="15.75" customHeight="1">
      <c r="A751" s="221"/>
      <c r="D751" s="198"/>
      <c r="E751" s="295"/>
      <c r="F751" s="295"/>
      <c r="G751" s="295"/>
      <c r="K751" s="221"/>
    </row>
    <row r="752" spans="1:11" ht="15.75" customHeight="1">
      <c r="A752" s="221"/>
      <c r="D752" s="198"/>
      <c r="E752" s="295"/>
      <c r="F752" s="295"/>
      <c r="G752" s="295"/>
      <c r="K752" s="221"/>
    </row>
    <row r="753" spans="1:11" ht="15.75" customHeight="1">
      <c r="A753" s="221"/>
      <c r="D753" s="198"/>
      <c r="E753" s="295"/>
      <c r="F753" s="295"/>
      <c r="G753" s="295"/>
      <c r="K753" s="221"/>
    </row>
    <row r="754" spans="1:11" ht="15.75" customHeight="1">
      <c r="A754" s="221"/>
      <c r="D754" s="198"/>
      <c r="E754" s="295"/>
      <c r="F754" s="295"/>
      <c r="G754" s="295"/>
      <c r="K754" s="221"/>
    </row>
    <row r="755" spans="1:11" ht="15.75" customHeight="1">
      <c r="A755" s="221"/>
      <c r="D755" s="198"/>
      <c r="E755" s="295"/>
      <c r="F755" s="295"/>
      <c r="G755" s="295"/>
      <c r="K755" s="221"/>
    </row>
    <row r="756" spans="1:11" ht="15.75" customHeight="1">
      <c r="A756" s="221"/>
      <c r="D756" s="198"/>
      <c r="E756" s="295"/>
      <c r="F756" s="295"/>
      <c r="G756" s="295"/>
      <c r="K756" s="221"/>
    </row>
    <row r="757" spans="1:11" ht="15.75" customHeight="1">
      <c r="A757" s="221"/>
      <c r="D757" s="198"/>
      <c r="E757" s="295"/>
      <c r="F757" s="295"/>
      <c r="G757" s="295"/>
      <c r="K757" s="221"/>
    </row>
    <row r="758" spans="1:11" ht="15.75" customHeight="1">
      <c r="A758" s="221"/>
      <c r="D758" s="198"/>
      <c r="E758" s="295"/>
      <c r="F758" s="295"/>
      <c r="G758" s="295"/>
      <c r="K758" s="221"/>
    </row>
    <row r="759" spans="1:11" ht="15.75" customHeight="1">
      <c r="A759" s="221"/>
      <c r="D759" s="198"/>
      <c r="E759" s="295"/>
      <c r="F759" s="295"/>
      <c r="G759" s="295"/>
      <c r="K759" s="221"/>
    </row>
    <row r="760" spans="1:11" ht="15.75" customHeight="1">
      <c r="A760" s="221"/>
      <c r="D760" s="198"/>
      <c r="E760" s="295"/>
      <c r="F760" s="295"/>
      <c r="G760" s="295"/>
      <c r="K760" s="221"/>
    </row>
    <row r="761" spans="1:11" ht="15.75" customHeight="1">
      <c r="A761" s="221"/>
      <c r="D761" s="198"/>
      <c r="E761" s="295"/>
      <c r="F761" s="295"/>
      <c r="G761" s="295"/>
      <c r="K761" s="221"/>
    </row>
    <row r="762" spans="1:11" ht="15.75" customHeight="1">
      <c r="A762" s="221"/>
      <c r="D762" s="198"/>
      <c r="E762" s="295"/>
      <c r="F762" s="295"/>
      <c r="G762" s="295"/>
      <c r="K762" s="221"/>
    </row>
    <row r="763" spans="1:11" ht="15.75" customHeight="1">
      <c r="A763" s="221"/>
      <c r="D763" s="198"/>
      <c r="E763" s="295"/>
      <c r="F763" s="295"/>
      <c r="G763" s="295"/>
      <c r="K763" s="221"/>
    </row>
    <row r="764" spans="1:11" ht="15.75" customHeight="1">
      <c r="A764" s="221"/>
      <c r="D764" s="198"/>
      <c r="E764" s="295"/>
      <c r="F764" s="295"/>
      <c r="G764" s="295"/>
      <c r="K764" s="221"/>
    </row>
    <row r="765" spans="1:11" ht="15.75" customHeight="1">
      <c r="A765" s="221"/>
      <c r="D765" s="198"/>
      <c r="E765" s="295"/>
      <c r="F765" s="295"/>
      <c r="G765" s="295"/>
      <c r="K765" s="221"/>
    </row>
    <row r="766" spans="1:11" ht="15.75" customHeight="1">
      <c r="A766" s="221"/>
      <c r="D766" s="198"/>
      <c r="E766" s="295"/>
      <c r="F766" s="295"/>
      <c r="G766" s="295"/>
      <c r="K766" s="221"/>
    </row>
    <row r="767" spans="1:11" ht="15.75" customHeight="1">
      <c r="A767" s="221"/>
      <c r="D767" s="198"/>
      <c r="E767" s="295"/>
      <c r="F767" s="295"/>
      <c r="G767" s="295"/>
      <c r="K767" s="221"/>
    </row>
    <row r="768" spans="1:11" ht="15.75" customHeight="1">
      <c r="A768" s="221"/>
      <c r="D768" s="198"/>
      <c r="E768" s="295"/>
      <c r="F768" s="295"/>
      <c r="G768" s="295"/>
      <c r="K768" s="221"/>
    </row>
    <row r="769" spans="1:11" ht="15.75" customHeight="1">
      <c r="A769" s="221"/>
      <c r="D769" s="198"/>
      <c r="E769" s="295"/>
      <c r="F769" s="295"/>
      <c r="G769" s="295"/>
      <c r="K769" s="221"/>
    </row>
    <row r="770" spans="1:11" ht="15.75" customHeight="1">
      <c r="A770" s="221"/>
      <c r="D770" s="198"/>
      <c r="E770" s="295"/>
      <c r="F770" s="295"/>
      <c r="G770" s="295"/>
      <c r="K770" s="221"/>
    </row>
    <row r="771" spans="1:11" ht="15.75" customHeight="1">
      <c r="A771" s="221"/>
      <c r="D771" s="198"/>
      <c r="E771" s="295"/>
      <c r="F771" s="295"/>
      <c r="G771" s="295"/>
      <c r="K771" s="221"/>
    </row>
    <row r="772" spans="1:11" ht="15.75" customHeight="1">
      <c r="A772" s="221"/>
      <c r="D772" s="198"/>
      <c r="E772" s="295"/>
      <c r="F772" s="295"/>
      <c r="G772" s="295"/>
      <c r="K772" s="221"/>
    </row>
    <row r="773" spans="1:11" ht="15.75" customHeight="1">
      <c r="A773" s="221"/>
      <c r="D773" s="198"/>
      <c r="E773" s="295"/>
      <c r="F773" s="295"/>
      <c r="G773" s="295"/>
      <c r="K773" s="221"/>
    </row>
    <row r="774" spans="1:11" ht="15.75" customHeight="1">
      <c r="A774" s="221"/>
      <c r="D774" s="198"/>
      <c r="E774" s="295"/>
      <c r="F774" s="295"/>
      <c r="G774" s="295"/>
      <c r="K774" s="221"/>
    </row>
    <row r="775" spans="1:11" ht="15.75" customHeight="1">
      <c r="A775" s="221"/>
      <c r="D775" s="198"/>
      <c r="E775" s="295"/>
      <c r="F775" s="295"/>
      <c r="G775" s="295"/>
      <c r="K775" s="221"/>
    </row>
    <row r="776" spans="1:11" ht="15.75" customHeight="1">
      <c r="A776" s="221"/>
      <c r="D776" s="198"/>
      <c r="E776" s="295"/>
      <c r="F776" s="295"/>
      <c r="G776" s="295"/>
      <c r="K776" s="221"/>
    </row>
    <row r="777" spans="1:11" ht="15.75" customHeight="1">
      <c r="A777" s="221"/>
      <c r="D777" s="198"/>
      <c r="E777" s="295"/>
      <c r="F777" s="295"/>
      <c r="G777" s="295"/>
      <c r="K777" s="221"/>
    </row>
    <row r="778" spans="1:11" ht="15.75" customHeight="1">
      <c r="A778" s="221"/>
      <c r="D778" s="198"/>
      <c r="E778" s="295"/>
      <c r="F778" s="295"/>
      <c r="G778" s="295"/>
      <c r="K778" s="221"/>
    </row>
    <row r="779" spans="1:11" ht="15.75" customHeight="1">
      <c r="A779" s="221"/>
      <c r="D779" s="198"/>
      <c r="E779" s="295"/>
      <c r="F779" s="295"/>
      <c r="G779" s="295"/>
      <c r="K779" s="221"/>
    </row>
    <row r="780" spans="1:11" ht="15.75" customHeight="1">
      <c r="A780" s="221"/>
      <c r="D780" s="198"/>
      <c r="E780" s="295"/>
      <c r="F780" s="295"/>
      <c r="G780" s="295"/>
      <c r="K780" s="221"/>
    </row>
    <row r="781" spans="1:11" ht="15.75" customHeight="1">
      <c r="A781" s="221"/>
      <c r="D781" s="198"/>
      <c r="E781" s="295"/>
      <c r="F781" s="295"/>
      <c r="G781" s="295"/>
      <c r="K781" s="221"/>
    </row>
    <row r="782" spans="1:11" ht="15.75" customHeight="1">
      <c r="A782" s="221"/>
      <c r="D782" s="198"/>
      <c r="E782" s="295"/>
      <c r="F782" s="295"/>
      <c r="G782" s="295"/>
      <c r="K782" s="221"/>
    </row>
    <row r="783" spans="1:11" ht="15.75" customHeight="1">
      <c r="A783" s="221"/>
      <c r="D783" s="198"/>
      <c r="E783" s="295"/>
      <c r="F783" s="295"/>
      <c r="G783" s="295"/>
      <c r="K783" s="221"/>
    </row>
    <row r="784" spans="1:11" ht="15.75" customHeight="1">
      <c r="A784" s="221"/>
      <c r="D784" s="198"/>
      <c r="E784" s="295"/>
      <c r="F784" s="295"/>
      <c r="G784" s="295"/>
      <c r="K784" s="221"/>
    </row>
    <row r="785" spans="1:11" ht="15.75" customHeight="1">
      <c r="A785" s="221"/>
      <c r="D785" s="198"/>
      <c r="E785" s="295"/>
      <c r="F785" s="295"/>
      <c r="G785" s="295"/>
      <c r="K785" s="221"/>
    </row>
    <row r="786" spans="1:11" ht="15.75" customHeight="1">
      <c r="A786" s="221"/>
      <c r="D786" s="198"/>
      <c r="E786" s="295"/>
      <c r="F786" s="295"/>
      <c r="G786" s="295"/>
      <c r="K786" s="221"/>
    </row>
    <row r="787" spans="1:11" ht="15.75" customHeight="1">
      <c r="A787" s="221"/>
      <c r="D787" s="198"/>
      <c r="E787" s="295"/>
      <c r="F787" s="295"/>
      <c r="G787" s="295"/>
      <c r="K787" s="221"/>
    </row>
    <row r="788" spans="1:11" ht="15.75" customHeight="1">
      <c r="A788" s="221"/>
      <c r="D788" s="198"/>
      <c r="E788" s="295"/>
      <c r="F788" s="295"/>
      <c r="G788" s="295"/>
      <c r="K788" s="221"/>
    </row>
    <row r="789" spans="1:11" ht="15.75" customHeight="1">
      <c r="A789" s="221"/>
      <c r="D789" s="198"/>
      <c r="E789" s="295"/>
      <c r="F789" s="295"/>
      <c r="G789" s="295"/>
      <c r="K789" s="221"/>
    </row>
    <row r="790" spans="1:11" ht="15.75" customHeight="1">
      <c r="A790" s="221"/>
      <c r="D790" s="198"/>
      <c r="E790" s="295"/>
      <c r="F790" s="295"/>
      <c r="G790" s="295"/>
      <c r="K790" s="221"/>
    </row>
    <row r="791" spans="1:11" ht="15.75" customHeight="1">
      <c r="A791" s="221"/>
      <c r="D791" s="198"/>
      <c r="E791" s="295"/>
      <c r="F791" s="295"/>
      <c r="G791" s="295"/>
      <c r="K791" s="221"/>
    </row>
    <row r="792" spans="1:11" ht="15.75" customHeight="1">
      <c r="A792" s="221"/>
      <c r="D792" s="198"/>
      <c r="E792" s="295"/>
      <c r="F792" s="295"/>
      <c r="G792" s="295"/>
      <c r="K792" s="221"/>
    </row>
    <row r="793" spans="1:11" ht="15.75" customHeight="1">
      <c r="A793" s="221"/>
      <c r="D793" s="198"/>
      <c r="E793" s="295"/>
      <c r="F793" s="295"/>
      <c r="G793" s="295"/>
      <c r="K793" s="221"/>
    </row>
    <row r="794" spans="1:11" ht="15.75" customHeight="1">
      <c r="A794" s="221"/>
      <c r="D794" s="198"/>
      <c r="E794" s="295"/>
      <c r="F794" s="295"/>
      <c r="G794" s="295"/>
      <c r="K794" s="221"/>
    </row>
    <row r="795" spans="1:11" ht="15.75" customHeight="1">
      <c r="A795" s="221"/>
      <c r="D795" s="198"/>
      <c r="E795" s="295"/>
      <c r="F795" s="295"/>
      <c r="G795" s="295"/>
      <c r="K795" s="221"/>
    </row>
    <row r="796" spans="1:11" ht="15.75" customHeight="1">
      <c r="A796" s="221"/>
      <c r="D796" s="198"/>
      <c r="E796" s="295"/>
      <c r="F796" s="295"/>
      <c r="G796" s="295"/>
      <c r="K796" s="221"/>
    </row>
    <row r="797" spans="1:11" ht="15.75" customHeight="1">
      <c r="A797" s="221"/>
      <c r="D797" s="198"/>
      <c r="E797" s="295"/>
      <c r="F797" s="295"/>
      <c r="G797" s="295"/>
      <c r="K797" s="221"/>
    </row>
    <row r="798" spans="1:11" ht="15.75" customHeight="1">
      <c r="A798" s="221"/>
      <c r="D798" s="198"/>
      <c r="E798" s="295"/>
      <c r="F798" s="295"/>
      <c r="G798" s="295"/>
      <c r="K798" s="221"/>
    </row>
    <row r="799" spans="1:11" ht="15.75" customHeight="1">
      <c r="A799" s="221"/>
      <c r="D799" s="198"/>
      <c r="E799" s="295"/>
      <c r="F799" s="295"/>
      <c r="G799" s="295"/>
      <c r="K799" s="221"/>
    </row>
    <row r="800" spans="1:11" ht="15.75" customHeight="1">
      <c r="A800" s="221"/>
      <c r="D800" s="198"/>
      <c r="E800" s="295"/>
      <c r="F800" s="295"/>
      <c r="G800" s="295"/>
      <c r="K800" s="221"/>
    </row>
    <row r="801" spans="1:11" ht="15.75" customHeight="1">
      <c r="A801" s="221"/>
      <c r="D801" s="198"/>
      <c r="E801" s="295"/>
      <c r="F801" s="295"/>
      <c r="G801" s="295"/>
      <c r="K801" s="221"/>
    </row>
    <row r="802" spans="1:11" ht="15.75" customHeight="1">
      <c r="A802" s="221"/>
      <c r="D802" s="198"/>
      <c r="E802" s="295"/>
      <c r="F802" s="295"/>
      <c r="G802" s="295"/>
      <c r="K802" s="221"/>
    </row>
    <row r="803" spans="1:11" ht="15.75" customHeight="1">
      <c r="A803" s="221"/>
      <c r="D803" s="198"/>
      <c r="E803" s="295"/>
      <c r="F803" s="295"/>
      <c r="G803" s="295"/>
      <c r="K803" s="221"/>
    </row>
    <row r="804" spans="1:11" ht="15.75" customHeight="1">
      <c r="A804" s="221"/>
      <c r="D804" s="198"/>
      <c r="E804" s="295"/>
      <c r="F804" s="295"/>
      <c r="G804" s="295"/>
      <c r="K804" s="221"/>
    </row>
    <row r="805" spans="1:11" ht="15.75" customHeight="1">
      <c r="A805" s="221"/>
      <c r="D805" s="198"/>
      <c r="E805" s="295"/>
      <c r="F805" s="295"/>
      <c r="G805" s="295"/>
      <c r="K805" s="221"/>
    </row>
    <row r="806" spans="1:11" ht="15.75" customHeight="1">
      <c r="A806" s="221"/>
      <c r="D806" s="198"/>
      <c r="E806" s="295"/>
      <c r="F806" s="295"/>
      <c r="G806" s="295"/>
      <c r="K806" s="221"/>
    </row>
    <row r="807" spans="1:11" ht="15.75" customHeight="1">
      <c r="A807" s="221"/>
      <c r="D807" s="198"/>
      <c r="E807" s="295"/>
      <c r="F807" s="295"/>
      <c r="G807" s="295"/>
      <c r="K807" s="221"/>
    </row>
    <row r="808" spans="1:11" ht="15.75" customHeight="1">
      <c r="A808" s="221"/>
      <c r="D808" s="198"/>
      <c r="E808" s="295"/>
      <c r="F808" s="295"/>
      <c r="G808" s="295"/>
      <c r="K808" s="221"/>
    </row>
    <row r="809" spans="1:11" ht="15.75" customHeight="1">
      <c r="A809" s="221"/>
      <c r="D809" s="198"/>
      <c r="E809" s="295"/>
      <c r="F809" s="295"/>
      <c r="G809" s="295"/>
      <c r="K809" s="221"/>
    </row>
    <row r="810" spans="1:11" ht="15.75" customHeight="1">
      <c r="A810" s="221"/>
      <c r="D810" s="198"/>
      <c r="E810" s="295"/>
      <c r="F810" s="295"/>
      <c r="G810" s="295"/>
      <c r="K810" s="221"/>
    </row>
    <row r="811" spans="1:11" ht="15.75" customHeight="1">
      <c r="A811" s="221"/>
      <c r="D811" s="198"/>
      <c r="E811" s="295"/>
      <c r="F811" s="295"/>
      <c r="G811" s="295"/>
      <c r="K811" s="221"/>
    </row>
    <row r="812" spans="1:11" ht="15.75" customHeight="1">
      <c r="A812" s="221"/>
      <c r="D812" s="198"/>
      <c r="E812" s="295"/>
      <c r="F812" s="295"/>
      <c r="G812" s="295"/>
      <c r="K812" s="221"/>
    </row>
    <row r="813" spans="1:11" ht="15.75" customHeight="1">
      <c r="A813" s="221"/>
      <c r="D813" s="198"/>
      <c r="E813" s="295"/>
      <c r="F813" s="295"/>
      <c r="G813" s="295"/>
      <c r="K813" s="221"/>
    </row>
    <row r="814" spans="1:11" ht="15.75" customHeight="1">
      <c r="A814" s="221"/>
      <c r="D814" s="198"/>
      <c r="E814" s="295"/>
      <c r="F814" s="295"/>
      <c r="G814" s="295"/>
      <c r="K814" s="221"/>
    </row>
    <row r="815" spans="1:11" ht="15.75" customHeight="1">
      <c r="A815" s="221"/>
      <c r="D815" s="198"/>
      <c r="E815" s="295"/>
      <c r="F815" s="295"/>
      <c r="G815" s="295"/>
      <c r="K815" s="221"/>
    </row>
    <row r="816" spans="1:11" ht="15.75" customHeight="1">
      <c r="A816" s="221"/>
      <c r="D816" s="198"/>
      <c r="E816" s="295"/>
      <c r="F816" s="295"/>
      <c r="G816" s="295"/>
      <c r="K816" s="221"/>
    </row>
    <row r="817" spans="1:11" ht="15.75" customHeight="1">
      <c r="A817" s="221"/>
      <c r="D817" s="198"/>
      <c r="E817" s="295"/>
      <c r="F817" s="295"/>
      <c r="G817" s="295"/>
      <c r="K817" s="221"/>
    </row>
    <row r="818" spans="1:11" ht="15.75" customHeight="1">
      <c r="A818" s="221"/>
      <c r="D818" s="198"/>
      <c r="E818" s="295"/>
      <c r="F818" s="295"/>
      <c r="G818" s="295"/>
      <c r="K818" s="221"/>
    </row>
    <row r="819" spans="1:11" ht="15.75" customHeight="1">
      <c r="A819" s="221"/>
      <c r="D819" s="198"/>
      <c r="E819" s="295"/>
      <c r="F819" s="295"/>
      <c r="G819" s="295"/>
      <c r="K819" s="221"/>
    </row>
    <row r="820" spans="1:11" ht="15.75" customHeight="1">
      <c r="A820" s="221"/>
      <c r="D820" s="198"/>
      <c r="E820" s="295"/>
      <c r="F820" s="295"/>
      <c r="G820" s="295"/>
      <c r="K820" s="221"/>
    </row>
    <row r="821" spans="1:11" ht="15.75" customHeight="1">
      <c r="A821" s="221"/>
      <c r="D821" s="198"/>
      <c r="E821" s="295"/>
      <c r="F821" s="295"/>
      <c r="G821" s="295"/>
      <c r="K821" s="221"/>
    </row>
    <row r="822" spans="1:11" ht="15.75" customHeight="1">
      <c r="A822" s="221"/>
      <c r="D822" s="198"/>
      <c r="E822" s="295"/>
      <c r="F822" s="295"/>
      <c r="G822" s="295"/>
      <c r="K822" s="221"/>
    </row>
    <row r="823" spans="1:11" ht="15.75" customHeight="1">
      <c r="A823" s="221"/>
      <c r="D823" s="198"/>
      <c r="E823" s="295"/>
      <c r="F823" s="295"/>
      <c r="G823" s="295"/>
      <c r="K823" s="221"/>
    </row>
    <row r="824" spans="1:11" ht="15.75" customHeight="1">
      <c r="A824" s="221"/>
      <c r="D824" s="198"/>
      <c r="E824" s="295"/>
      <c r="F824" s="295"/>
      <c r="G824" s="295"/>
      <c r="K824" s="221"/>
    </row>
    <row r="825" spans="1:11" ht="15.75" customHeight="1">
      <c r="A825" s="221"/>
      <c r="D825" s="198"/>
      <c r="E825" s="295"/>
      <c r="F825" s="295"/>
      <c r="G825" s="295"/>
      <c r="K825" s="221"/>
    </row>
    <row r="826" spans="1:11" ht="15.75" customHeight="1">
      <c r="A826" s="221"/>
      <c r="D826" s="198"/>
      <c r="E826" s="295"/>
      <c r="F826" s="295"/>
      <c r="G826" s="295"/>
      <c r="K826" s="221"/>
    </row>
    <row r="827" spans="1:11" ht="15.75" customHeight="1">
      <c r="A827" s="221"/>
      <c r="D827" s="198"/>
      <c r="E827" s="295"/>
      <c r="F827" s="295"/>
      <c r="G827" s="295"/>
      <c r="K827" s="221"/>
    </row>
    <row r="828" spans="1:11" ht="15.75" customHeight="1">
      <c r="A828" s="221"/>
      <c r="D828" s="198"/>
      <c r="E828" s="295"/>
      <c r="F828" s="295"/>
      <c r="G828" s="295"/>
      <c r="K828" s="221"/>
    </row>
    <row r="829" spans="1:11" ht="15.75" customHeight="1">
      <c r="A829" s="221"/>
      <c r="D829" s="198"/>
      <c r="E829" s="295"/>
      <c r="F829" s="295"/>
      <c r="G829" s="295"/>
      <c r="K829" s="221"/>
    </row>
    <row r="830" spans="1:11" ht="15.75" customHeight="1">
      <c r="A830" s="221"/>
      <c r="D830" s="198"/>
      <c r="E830" s="295"/>
      <c r="F830" s="295"/>
      <c r="G830" s="295"/>
      <c r="K830" s="221"/>
    </row>
    <row r="831" spans="1:11" ht="15.75" customHeight="1">
      <c r="A831" s="221"/>
      <c r="D831" s="198"/>
      <c r="E831" s="295"/>
      <c r="F831" s="295"/>
      <c r="G831" s="295"/>
      <c r="K831" s="221"/>
    </row>
    <row r="832" spans="1:11" ht="15.75" customHeight="1">
      <c r="A832" s="221"/>
      <c r="D832" s="198"/>
      <c r="E832" s="295"/>
      <c r="F832" s="295"/>
      <c r="G832" s="295"/>
      <c r="K832" s="221"/>
    </row>
    <row r="833" spans="1:11" ht="15.75" customHeight="1">
      <c r="A833" s="221"/>
      <c r="D833" s="198"/>
      <c r="E833" s="295"/>
      <c r="F833" s="295"/>
      <c r="G833" s="295"/>
      <c r="K833" s="221"/>
    </row>
    <row r="834" spans="1:11" ht="15.75" customHeight="1">
      <c r="A834" s="221"/>
      <c r="D834" s="198"/>
      <c r="E834" s="295"/>
      <c r="F834" s="295"/>
      <c r="G834" s="295"/>
      <c r="K834" s="221"/>
    </row>
    <row r="835" spans="1:11" ht="15.75" customHeight="1">
      <c r="A835" s="221"/>
      <c r="D835" s="198"/>
      <c r="E835" s="295"/>
      <c r="F835" s="295"/>
      <c r="G835" s="295"/>
      <c r="K835" s="221"/>
    </row>
    <row r="836" spans="1:11" ht="15.75" customHeight="1">
      <c r="A836" s="221"/>
      <c r="D836" s="198"/>
      <c r="E836" s="295"/>
      <c r="F836" s="295"/>
      <c r="G836" s="295"/>
      <c r="K836" s="221"/>
    </row>
    <row r="837" spans="1:11" ht="15.75" customHeight="1">
      <c r="A837" s="221"/>
      <c r="D837" s="198"/>
      <c r="E837" s="295"/>
      <c r="F837" s="295"/>
      <c r="G837" s="295"/>
      <c r="K837" s="221"/>
    </row>
    <row r="838" spans="1:11" ht="15.75" customHeight="1">
      <c r="A838" s="221"/>
      <c r="D838" s="198"/>
      <c r="E838" s="295"/>
      <c r="F838" s="295"/>
      <c r="G838" s="295"/>
      <c r="K838" s="221"/>
    </row>
    <row r="839" spans="1:11" ht="15.75" customHeight="1">
      <c r="A839" s="221"/>
      <c r="D839" s="198"/>
      <c r="E839" s="295"/>
      <c r="F839" s="295"/>
      <c r="G839" s="295"/>
      <c r="K839" s="221"/>
    </row>
    <row r="840" spans="1:11" ht="15.75" customHeight="1">
      <c r="A840" s="221"/>
      <c r="D840" s="198"/>
      <c r="E840" s="295"/>
      <c r="F840" s="295"/>
      <c r="G840" s="295"/>
      <c r="K840" s="221"/>
    </row>
    <row r="841" spans="1:11" ht="15.75" customHeight="1">
      <c r="A841" s="221"/>
      <c r="D841" s="198"/>
      <c r="E841" s="295"/>
      <c r="F841" s="295"/>
      <c r="G841" s="295"/>
      <c r="K841" s="221"/>
    </row>
    <row r="842" spans="1:11" ht="15.75" customHeight="1">
      <c r="A842" s="221"/>
      <c r="D842" s="198"/>
      <c r="E842" s="295"/>
      <c r="F842" s="295"/>
      <c r="G842" s="295"/>
      <c r="K842" s="221"/>
    </row>
    <row r="843" spans="1:11" ht="15.75" customHeight="1">
      <c r="A843" s="221"/>
      <c r="D843" s="198"/>
      <c r="E843" s="295"/>
      <c r="F843" s="295"/>
      <c r="G843" s="295"/>
      <c r="K843" s="221"/>
    </row>
    <row r="844" spans="1:11" ht="15.75" customHeight="1">
      <c r="A844" s="221"/>
      <c r="D844" s="198"/>
      <c r="E844" s="295"/>
      <c r="F844" s="295"/>
      <c r="G844" s="295"/>
      <c r="K844" s="221"/>
    </row>
    <row r="845" spans="1:11" ht="15.75" customHeight="1">
      <c r="A845" s="221"/>
      <c r="D845" s="198"/>
      <c r="E845" s="295"/>
      <c r="F845" s="295"/>
      <c r="G845" s="295"/>
      <c r="K845" s="221"/>
    </row>
    <row r="846" spans="1:11" ht="15.75" customHeight="1">
      <c r="A846" s="221"/>
      <c r="D846" s="198"/>
      <c r="E846" s="295"/>
      <c r="F846" s="295"/>
      <c r="G846" s="295"/>
      <c r="K846" s="221"/>
    </row>
    <row r="847" spans="1:11" ht="15.75" customHeight="1">
      <c r="A847" s="221"/>
      <c r="D847" s="198"/>
      <c r="E847" s="295"/>
      <c r="F847" s="295"/>
      <c r="G847" s="295"/>
      <c r="K847" s="221"/>
    </row>
    <row r="848" spans="1:11" ht="15.75" customHeight="1">
      <c r="A848" s="221"/>
      <c r="D848" s="198"/>
      <c r="E848" s="295"/>
      <c r="F848" s="295"/>
      <c r="G848" s="295"/>
      <c r="K848" s="221"/>
    </row>
    <row r="849" spans="1:11" ht="15.75" customHeight="1">
      <c r="A849" s="221"/>
      <c r="D849" s="198"/>
      <c r="E849" s="295"/>
      <c r="F849" s="295"/>
      <c r="G849" s="295"/>
      <c r="K849" s="221"/>
    </row>
    <row r="850" spans="1:11" ht="15.75" customHeight="1">
      <c r="A850" s="221"/>
      <c r="D850" s="198"/>
      <c r="E850" s="295"/>
      <c r="F850" s="295"/>
      <c r="G850" s="295"/>
      <c r="K850" s="221"/>
    </row>
    <row r="851" spans="1:11" ht="15.75" customHeight="1">
      <c r="A851" s="221"/>
      <c r="D851" s="198"/>
      <c r="E851" s="295"/>
      <c r="F851" s="295"/>
      <c r="G851" s="295"/>
      <c r="K851" s="221"/>
    </row>
    <row r="852" spans="1:11" ht="15.75" customHeight="1">
      <c r="A852" s="221"/>
      <c r="D852" s="198"/>
      <c r="E852" s="295"/>
      <c r="F852" s="295"/>
      <c r="G852" s="295"/>
      <c r="K852" s="221"/>
    </row>
    <row r="853" spans="1:11" ht="15.75" customHeight="1">
      <c r="A853" s="221"/>
      <c r="D853" s="198"/>
      <c r="E853" s="295"/>
      <c r="F853" s="295"/>
      <c r="G853" s="295"/>
      <c r="K853" s="221"/>
    </row>
    <row r="854" spans="1:11" ht="15.75" customHeight="1">
      <c r="A854" s="221"/>
      <c r="D854" s="198"/>
      <c r="E854" s="295"/>
      <c r="F854" s="295"/>
      <c r="G854" s="295"/>
      <c r="K854" s="221"/>
    </row>
    <row r="855" spans="1:11" ht="15.75" customHeight="1">
      <c r="A855" s="221"/>
      <c r="D855" s="198"/>
      <c r="E855" s="295"/>
      <c r="F855" s="295"/>
      <c r="G855" s="295"/>
      <c r="K855" s="221"/>
    </row>
    <row r="856" spans="1:11" ht="15.75" customHeight="1">
      <c r="A856" s="221"/>
      <c r="D856" s="198"/>
      <c r="E856" s="295"/>
      <c r="F856" s="295"/>
      <c r="G856" s="295"/>
      <c r="K856" s="221"/>
    </row>
    <row r="857" spans="1:11" ht="15.75" customHeight="1">
      <c r="A857" s="221"/>
      <c r="D857" s="198"/>
      <c r="E857" s="295"/>
      <c r="F857" s="295"/>
      <c r="G857" s="295"/>
      <c r="K857" s="221"/>
    </row>
    <row r="858" spans="1:11" ht="15.75" customHeight="1">
      <c r="A858" s="221"/>
      <c r="D858" s="198"/>
      <c r="E858" s="295"/>
      <c r="F858" s="295"/>
      <c r="G858" s="295"/>
      <c r="K858" s="221"/>
    </row>
    <row r="859" spans="1:11" ht="15.75" customHeight="1">
      <c r="A859" s="221"/>
      <c r="D859" s="198"/>
      <c r="E859" s="295"/>
      <c r="F859" s="295"/>
      <c r="G859" s="295"/>
      <c r="K859" s="221"/>
    </row>
    <row r="860" spans="1:11" ht="15.75" customHeight="1">
      <c r="A860" s="221"/>
      <c r="D860" s="198"/>
      <c r="E860" s="295"/>
      <c r="F860" s="295"/>
      <c r="G860" s="295"/>
      <c r="K860" s="221"/>
    </row>
    <row r="861" spans="1:11" ht="15.75" customHeight="1">
      <c r="A861" s="221"/>
      <c r="D861" s="198"/>
      <c r="E861" s="295"/>
      <c r="F861" s="295"/>
      <c r="G861" s="295"/>
      <c r="K861" s="221"/>
    </row>
    <row r="862" spans="1:11" ht="15.75" customHeight="1">
      <c r="A862" s="221"/>
      <c r="D862" s="198"/>
      <c r="E862" s="295"/>
      <c r="F862" s="295"/>
      <c r="G862" s="295"/>
      <c r="K862" s="221"/>
    </row>
    <row r="863" spans="1:11" ht="15.75" customHeight="1">
      <c r="A863" s="221"/>
      <c r="D863" s="198"/>
      <c r="E863" s="295"/>
      <c r="F863" s="295"/>
      <c r="G863" s="295"/>
      <c r="K863" s="221"/>
    </row>
    <row r="864" spans="1:11" ht="15.75" customHeight="1">
      <c r="A864" s="221"/>
      <c r="D864" s="198"/>
      <c r="E864" s="295"/>
      <c r="F864" s="295"/>
      <c r="G864" s="295"/>
      <c r="K864" s="221"/>
    </row>
    <row r="865" spans="1:11" ht="15.75" customHeight="1">
      <c r="A865" s="221"/>
      <c r="D865" s="198"/>
      <c r="E865" s="295"/>
      <c r="F865" s="295"/>
      <c r="G865" s="295"/>
      <c r="K865" s="221"/>
    </row>
    <row r="866" spans="1:11" ht="15.75" customHeight="1">
      <c r="A866" s="221"/>
      <c r="D866" s="198"/>
      <c r="E866" s="295"/>
      <c r="F866" s="295"/>
      <c r="G866" s="295"/>
      <c r="K866" s="221"/>
    </row>
    <row r="867" spans="1:11" ht="15.75" customHeight="1">
      <c r="A867" s="221"/>
      <c r="D867" s="198"/>
      <c r="E867" s="295"/>
      <c r="F867" s="295"/>
      <c r="G867" s="295"/>
      <c r="K867" s="221"/>
    </row>
    <row r="868" spans="1:11" ht="15.75" customHeight="1">
      <c r="A868" s="221"/>
      <c r="D868" s="198"/>
      <c r="E868" s="295"/>
      <c r="F868" s="295"/>
      <c r="G868" s="295"/>
      <c r="K868" s="221"/>
    </row>
    <row r="869" spans="1:11" ht="15.75" customHeight="1">
      <c r="A869" s="221"/>
      <c r="D869" s="198"/>
      <c r="E869" s="295"/>
      <c r="F869" s="295"/>
      <c r="G869" s="295"/>
      <c r="K869" s="221"/>
    </row>
    <row r="870" spans="1:11" ht="15.75" customHeight="1">
      <c r="A870" s="221"/>
      <c r="D870" s="198"/>
      <c r="E870" s="295"/>
      <c r="F870" s="295"/>
      <c r="G870" s="295"/>
      <c r="K870" s="221"/>
    </row>
    <row r="871" spans="1:11" ht="15.75" customHeight="1">
      <c r="A871" s="221"/>
      <c r="D871" s="198"/>
      <c r="E871" s="295"/>
      <c r="F871" s="295"/>
      <c r="G871" s="295"/>
      <c r="K871" s="221"/>
    </row>
    <row r="872" spans="1:11" ht="15.75" customHeight="1">
      <c r="A872" s="221"/>
      <c r="D872" s="198"/>
      <c r="E872" s="295"/>
      <c r="F872" s="295"/>
      <c r="G872" s="295"/>
      <c r="K872" s="221"/>
    </row>
    <row r="873" spans="1:11" ht="15.75" customHeight="1">
      <c r="A873" s="221"/>
      <c r="D873" s="198"/>
      <c r="E873" s="295"/>
      <c r="F873" s="295"/>
      <c r="G873" s="295"/>
      <c r="K873" s="221"/>
    </row>
    <row r="874" spans="1:11" ht="15.75" customHeight="1">
      <c r="A874" s="221"/>
      <c r="D874" s="198"/>
      <c r="E874" s="295"/>
      <c r="F874" s="295"/>
      <c r="G874" s="295"/>
      <c r="K874" s="221"/>
    </row>
    <row r="875" spans="1:11" ht="15.75" customHeight="1">
      <c r="A875" s="221"/>
      <c r="D875" s="198"/>
      <c r="E875" s="295"/>
      <c r="F875" s="295"/>
      <c r="G875" s="295"/>
      <c r="K875" s="221"/>
    </row>
    <row r="876" spans="1:11" ht="15.75" customHeight="1">
      <c r="A876" s="221"/>
      <c r="D876" s="198"/>
      <c r="E876" s="295"/>
      <c r="F876" s="295"/>
      <c r="G876" s="295"/>
      <c r="K876" s="221"/>
    </row>
    <row r="877" spans="1:11" ht="15.75" customHeight="1">
      <c r="A877" s="221"/>
      <c r="D877" s="198"/>
      <c r="E877" s="295"/>
      <c r="F877" s="295"/>
      <c r="G877" s="295"/>
      <c r="K877" s="221"/>
    </row>
    <row r="878" spans="1:11" ht="15.75" customHeight="1">
      <c r="A878" s="221"/>
      <c r="D878" s="198"/>
      <c r="E878" s="295"/>
      <c r="F878" s="295"/>
      <c r="G878" s="295"/>
      <c r="K878" s="221"/>
    </row>
    <row r="879" spans="1:11" ht="15.75" customHeight="1">
      <c r="A879" s="221"/>
      <c r="D879" s="198"/>
      <c r="E879" s="295"/>
      <c r="F879" s="295"/>
      <c r="G879" s="295"/>
      <c r="K879" s="221"/>
    </row>
    <row r="880" spans="1:11" ht="15.75" customHeight="1">
      <c r="A880" s="221"/>
      <c r="D880" s="198"/>
      <c r="E880" s="295"/>
      <c r="F880" s="295"/>
      <c r="G880" s="295"/>
      <c r="K880" s="221"/>
    </row>
    <row r="881" spans="1:11" ht="15.75" customHeight="1">
      <c r="A881" s="221"/>
      <c r="D881" s="198"/>
      <c r="E881" s="295"/>
      <c r="F881" s="295"/>
      <c r="G881" s="295"/>
      <c r="K881" s="221"/>
    </row>
    <row r="882" spans="1:11" ht="15.75" customHeight="1">
      <c r="A882" s="221"/>
      <c r="D882" s="198"/>
      <c r="E882" s="295"/>
      <c r="F882" s="295"/>
      <c r="G882" s="295"/>
      <c r="K882" s="221"/>
    </row>
    <row r="883" spans="1:11" ht="15.75" customHeight="1">
      <c r="A883" s="221"/>
      <c r="D883" s="198"/>
      <c r="E883" s="295"/>
      <c r="F883" s="295"/>
      <c r="G883" s="295"/>
      <c r="K883" s="221"/>
    </row>
    <row r="884" spans="1:11" ht="15.75" customHeight="1">
      <c r="A884" s="221"/>
      <c r="D884" s="198"/>
      <c r="E884" s="295"/>
      <c r="F884" s="295"/>
      <c r="G884" s="295"/>
      <c r="K884" s="221"/>
    </row>
    <row r="885" spans="1:11" ht="15.75" customHeight="1">
      <c r="A885" s="221"/>
      <c r="D885" s="198"/>
      <c r="E885" s="295"/>
      <c r="F885" s="295"/>
      <c r="G885" s="295"/>
      <c r="K885" s="221"/>
    </row>
    <row r="886" spans="1:11" ht="15.75" customHeight="1">
      <c r="A886" s="221"/>
      <c r="D886" s="198"/>
      <c r="E886" s="295"/>
      <c r="F886" s="295"/>
      <c r="G886" s="295"/>
      <c r="K886" s="221"/>
    </row>
    <row r="887" spans="1:11" ht="15.75" customHeight="1">
      <c r="A887" s="221"/>
      <c r="D887" s="198"/>
      <c r="E887" s="295"/>
      <c r="F887" s="295"/>
      <c r="G887" s="295"/>
      <c r="K887" s="221"/>
    </row>
    <row r="888" spans="1:11" ht="15.75" customHeight="1">
      <c r="A888" s="221"/>
      <c r="D888" s="198"/>
      <c r="E888" s="295"/>
      <c r="F888" s="295"/>
      <c r="G888" s="295"/>
      <c r="K888" s="221"/>
    </row>
    <row r="889" spans="1:11" ht="15.75" customHeight="1">
      <c r="A889" s="221"/>
      <c r="D889" s="198"/>
      <c r="E889" s="295"/>
      <c r="F889" s="295"/>
      <c r="G889" s="295"/>
      <c r="K889" s="221"/>
    </row>
    <row r="890" spans="1:11" ht="15.75" customHeight="1">
      <c r="A890" s="221"/>
      <c r="D890" s="198"/>
      <c r="E890" s="295"/>
      <c r="F890" s="295"/>
      <c r="G890" s="295"/>
      <c r="K890" s="221"/>
    </row>
    <row r="891" spans="1:11" ht="15.75" customHeight="1">
      <c r="A891" s="221"/>
      <c r="D891" s="198"/>
      <c r="E891" s="295"/>
      <c r="F891" s="295"/>
      <c r="G891" s="295"/>
      <c r="K891" s="221"/>
    </row>
    <row r="892" spans="1:11" ht="15.75" customHeight="1">
      <c r="A892" s="221"/>
      <c r="D892" s="198"/>
      <c r="E892" s="295"/>
      <c r="F892" s="295"/>
      <c r="G892" s="295"/>
      <c r="K892" s="221"/>
    </row>
    <row r="893" spans="1:11" ht="15.75" customHeight="1">
      <c r="A893" s="221"/>
      <c r="D893" s="198"/>
      <c r="E893" s="295"/>
      <c r="F893" s="295"/>
      <c r="G893" s="295"/>
      <c r="K893" s="221"/>
    </row>
    <row r="894" spans="1:11" ht="15.75" customHeight="1">
      <c r="A894" s="221"/>
      <c r="D894" s="198"/>
      <c r="E894" s="295"/>
      <c r="F894" s="295"/>
      <c r="G894" s="295"/>
      <c r="K894" s="221"/>
    </row>
    <row r="895" spans="1:11" ht="15.75" customHeight="1">
      <c r="A895" s="221"/>
      <c r="D895" s="198"/>
      <c r="E895" s="295"/>
      <c r="F895" s="295"/>
      <c r="G895" s="295"/>
      <c r="K895" s="221"/>
    </row>
    <row r="896" spans="1:11" ht="15.75" customHeight="1">
      <c r="A896" s="221"/>
      <c r="D896" s="198"/>
      <c r="E896" s="295"/>
      <c r="F896" s="295"/>
      <c r="G896" s="295"/>
      <c r="K896" s="221"/>
    </row>
    <row r="897" spans="1:11" ht="15.75" customHeight="1">
      <c r="A897" s="221"/>
      <c r="D897" s="198"/>
      <c r="E897" s="295"/>
      <c r="F897" s="295"/>
      <c r="G897" s="295"/>
      <c r="K897" s="221"/>
    </row>
    <row r="898" spans="1:11" ht="15.75" customHeight="1">
      <c r="A898" s="221"/>
      <c r="D898" s="198"/>
      <c r="E898" s="295"/>
      <c r="F898" s="295"/>
      <c r="G898" s="295"/>
      <c r="K898" s="221"/>
    </row>
    <row r="899" spans="1:11" ht="15.75" customHeight="1">
      <c r="A899" s="221"/>
      <c r="D899" s="198"/>
      <c r="E899" s="295"/>
      <c r="F899" s="295"/>
      <c r="G899" s="295"/>
      <c r="K899" s="221"/>
    </row>
    <row r="900" spans="1:11" ht="15.75" customHeight="1">
      <c r="A900" s="221"/>
      <c r="D900" s="198"/>
      <c r="E900" s="295"/>
      <c r="F900" s="295"/>
      <c r="G900" s="295"/>
      <c r="K900" s="221"/>
    </row>
    <row r="901" spans="1:11" ht="15.75" customHeight="1">
      <c r="A901" s="221"/>
      <c r="D901" s="198"/>
      <c r="E901" s="295"/>
      <c r="F901" s="295"/>
      <c r="G901" s="295"/>
      <c r="K901" s="221"/>
    </row>
    <row r="902" spans="1:11" ht="15.75" customHeight="1">
      <c r="A902" s="221"/>
      <c r="D902" s="198"/>
      <c r="E902" s="295"/>
      <c r="F902" s="295"/>
      <c r="G902" s="295"/>
      <c r="K902" s="221"/>
    </row>
    <row r="903" spans="1:11" ht="15.75" customHeight="1">
      <c r="A903" s="221"/>
      <c r="D903" s="198"/>
      <c r="E903" s="295"/>
      <c r="F903" s="295"/>
      <c r="G903" s="295"/>
      <c r="K903" s="221"/>
    </row>
    <row r="904" spans="1:11" ht="15.75" customHeight="1">
      <c r="A904" s="221"/>
      <c r="D904" s="198"/>
      <c r="E904" s="295"/>
      <c r="F904" s="295"/>
      <c r="G904" s="295"/>
      <c r="K904" s="221"/>
    </row>
    <row r="905" spans="1:11" ht="15.75" customHeight="1">
      <c r="A905" s="221"/>
      <c r="D905" s="198"/>
      <c r="E905" s="295"/>
      <c r="F905" s="295"/>
      <c r="G905" s="295"/>
      <c r="K905" s="221"/>
    </row>
    <row r="906" spans="1:11" ht="15.75" customHeight="1">
      <c r="A906" s="221"/>
      <c r="D906" s="198"/>
      <c r="E906" s="295"/>
      <c r="F906" s="295"/>
      <c r="G906" s="295"/>
      <c r="K906" s="221"/>
    </row>
    <row r="907" spans="1:11" ht="15.75" customHeight="1">
      <c r="A907" s="221"/>
      <c r="D907" s="198"/>
      <c r="E907" s="295"/>
      <c r="F907" s="295"/>
      <c r="G907" s="295"/>
      <c r="K907" s="221"/>
    </row>
    <row r="908" spans="1:11" ht="15.75" customHeight="1">
      <c r="A908" s="221"/>
      <c r="D908" s="198"/>
      <c r="E908" s="295"/>
      <c r="F908" s="295"/>
      <c r="G908" s="295"/>
      <c r="K908" s="221"/>
    </row>
    <row r="909" spans="1:11" ht="15.75" customHeight="1">
      <c r="A909" s="221"/>
      <c r="D909" s="198"/>
      <c r="E909" s="295"/>
      <c r="F909" s="295"/>
      <c r="G909" s="295"/>
      <c r="K909" s="221"/>
    </row>
    <row r="910" spans="1:11" ht="15.75" customHeight="1">
      <c r="A910" s="221"/>
      <c r="D910" s="198"/>
      <c r="E910" s="295"/>
      <c r="F910" s="295"/>
      <c r="G910" s="295"/>
      <c r="K910" s="221"/>
    </row>
    <row r="911" spans="1:11" ht="15.75" customHeight="1">
      <c r="A911" s="221"/>
      <c r="D911" s="198"/>
      <c r="E911" s="295"/>
      <c r="F911" s="295"/>
      <c r="G911" s="295"/>
      <c r="K911" s="221"/>
    </row>
    <row r="912" spans="1:11" ht="15.75" customHeight="1">
      <c r="A912" s="221"/>
      <c r="D912" s="198"/>
      <c r="E912" s="295"/>
      <c r="F912" s="295"/>
      <c r="G912" s="295"/>
      <c r="K912" s="221"/>
    </row>
    <row r="913" spans="1:11" ht="15.75" customHeight="1">
      <c r="A913" s="221"/>
      <c r="D913" s="198"/>
      <c r="E913" s="295"/>
      <c r="F913" s="295"/>
      <c r="G913" s="295"/>
      <c r="K913" s="221"/>
    </row>
    <row r="914" spans="1:11" ht="15.75" customHeight="1">
      <c r="A914" s="221"/>
      <c r="D914" s="198"/>
      <c r="E914" s="295"/>
      <c r="F914" s="295"/>
      <c r="G914" s="295"/>
      <c r="K914" s="221"/>
    </row>
    <row r="915" spans="1:11" ht="15.75" customHeight="1">
      <c r="A915" s="221"/>
      <c r="D915" s="198"/>
      <c r="E915" s="295"/>
      <c r="F915" s="295"/>
      <c r="G915" s="295"/>
      <c r="K915" s="221"/>
    </row>
    <row r="916" spans="1:11" ht="15.75" customHeight="1">
      <c r="A916" s="221"/>
      <c r="D916" s="198"/>
      <c r="E916" s="295"/>
      <c r="F916" s="295"/>
      <c r="G916" s="295"/>
      <c r="K916" s="221"/>
    </row>
    <row r="917" spans="1:11" ht="15.75" customHeight="1">
      <c r="A917" s="221"/>
      <c r="D917" s="198"/>
      <c r="E917" s="295"/>
      <c r="F917" s="295"/>
      <c r="G917" s="295"/>
      <c r="K917" s="221"/>
    </row>
    <row r="918" spans="1:11" ht="15.75" customHeight="1">
      <c r="A918" s="221"/>
      <c r="D918" s="198"/>
      <c r="E918" s="295"/>
      <c r="F918" s="295"/>
      <c r="G918" s="295"/>
      <c r="K918" s="221"/>
    </row>
    <row r="919" spans="1:11" ht="15.75" customHeight="1">
      <c r="A919" s="221"/>
      <c r="D919" s="198"/>
      <c r="E919" s="295"/>
      <c r="F919" s="295"/>
      <c r="G919" s="295"/>
      <c r="K919" s="221"/>
    </row>
    <row r="920" spans="1:11" ht="15.75" customHeight="1">
      <c r="A920" s="221"/>
      <c r="D920" s="198"/>
      <c r="E920" s="295"/>
      <c r="F920" s="295"/>
      <c r="G920" s="295"/>
      <c r="K920" s="221"/>
    </row>
    <row r="921" spans="1:11" ht="15.75" customHeight="1">
      <c r="A921" s="221"/>
      <c r="D921" s="198"/>
      <c r="E921" s="295"/>
      <c r="F921" s="295"/>
      <c r="G921" s="295"/>
      <c r="K921" s="221"/>
    </row>
    <row r="922" spans="1:11" ht="15.75" customHeight="1">
      <c r="A922" s="221"/>
      <c r="D922" s="198"/>
      <c r="E922" s="295"/>
      <c r="F922" s="295"/>
      <c r="G922" s="295"/>
      <c r="K922" s="221"/>
    </row>
    <row r="923" spans="1:11" ht="15.75" customHeight="1">
      <c r="A923" s="221"/>
      <c r="D923" s="198"/>
      <c r="E923" s="295"/>
      <c r="F923" s="295"/>
      <c r="G923" s="295"/>
      <c r="K923" s="221"/>
    </row>
    <row r="924" spans="1:11" ht="15.75" customHeight="1">
      <c r="A924" s="221"/>
      <c r="D924" s="198"/>
      <c r="E924" s="295"/>
      <c r="F924" s="295"/>
      <c r="G924" s="295"/>
      <c r="K924" s="221"/>
    </row>
    <row r="925" spans="1:11" ht="15.75" customHeight="1">
      <c r="A925" s="221"/>
      <c r="D925" s="198"/>
      <c r="E925" s="295"/>
      <c r="F925" s="295"/>
      <c r="G925" s="295"/>
      <c r="K925" s="221"/>
    </row>
    <row r="926" spans="1:11" ht="15.75" customHeight="1">
      <c r="A926" s="221"/>
      <c r="D926" s="198"/>
      <c r="E926" s="295"/>
      <c r="F926" s="295"/>
      <c r="G926" s="295"/>
      <c r="K926" s="221"/>
    </row>
    <row r="927" spans="1:11" ht="15.75" customHeight="1">
      <c r="A927" s="221"/>
      <c r="D927" s="198"/>
      <c r="E927" s="295"/>
      <c r="F927" s="295"/>
      <c r="G927" s="295"/>
      <c r="K927" s="221"/>
    </row>
    <row r="928" spans="1:11" ht="15.75" customHeight="1">
      <c r="A928" s="221"/>
      <c r="D928" s="198"/>
      <c r="E928" s="295"/>
      <c r="F928" s="295"/>
      <c r="G928" s="295"/>
      <c r="K928" s="221"/>
    </row>
    <row r="929" spans="1:11" ht="15.75" customHeight="1">
      <c r="A929" s="221"/>
      <c r="D929" s="198"/>
      <c r="E929" s="295"/>
      <c r="F929" s="295"/>
      <c r="G929" s="295"/>
      <c r="K929" s="221"/>
    </row>
    <row r="930" spans="1:11" ht="15.75" customHeight="1">
      <c r="A930" s="221"/>
      <c r="D930" s="198"/>
      <c r="E930" s="295"/>
      <c r="F930" s="295"/>
      <c r="G930" s="295"/>
      <c r="K930" s="221"/>
    </row>
    <row r="931" spans="1:11" ht="15.75" customHeight="1">
      <c r="A931" s="221"/>
      <c r="D931" s="198"/>
      <c r="E931" s="295"/>
      <c r="F931" s="295"/>
      <c r="G931" s="295"/>
      <c r="K931" s="221"/>
    </row>
    <row r="932" spans="1:11" ht="15.75" customHeight="1">
      <c r="A932" s="221"/>
      <c r="D932" s="198"/>
      <c r="E932" s="295"/>
      <c r="F932" s="295"/>
      <c r="G932" s="295"/>
      <c r="K932" s="221"/>
    </row>
    <row r="933" spans="1:11" ht="15.75" customHeight="1">
      <c r="A933" s="221"/>
      <c r="D933" s="198"/>
      <c r="E933" s="295"/>
      <c r="F933" s="295"/>
      <c r="G933" s="295"/>
      <c r="K933" s="221"/>
    </row>
    <row r="934" spans="1:11" ht="15.75" customHeight="1">
      <c r="A934" s="221"/>
      <c r="D934" s="198"/>
      <c r="E934" s="295"/>
      <c r="F934" s="295"/>
      <c r="G934" s="295"/>
      <c r="K934" s="221"/>
    </row>
    <row r="935" spans="1:11" ht="15.75" customHeight="1">
      <c r="A935" s="221"/>
      <c r="D935" s="198"/>
      <c r="E935" s="295"/>
      <c r="F935" s="295"/>
      <c r="G935" s="295"/>
      <c r="K935" s="221"/>
    </row>
    <row r="936" spans="1:11" ht="15.75" customHeight="1">
      <c r="A936" s="221"/>
      <c r="D936" s="198"/>
      <c r="E936" s="295"/>
      <c r="F936" s="295"/>
      <c r="G936" s="295"/>
      <c r="K936" s="221"/>
    </row>
    <row r="937" spans="1:11" ht="15.75" customHeight="1">
      <c r="A937" s="221"/>
      <c r="D937" s="198"/>
      <c r="E937" s="295"/>
      <c r="F937" s="295"/>
      <c r="G937" s="295"/>
      <c r="K937" s="221"/>
    </row>
    <row r="938" spans="1:11" ht="15.75" customHeight="1">
      <c r="A938" s="221"/>
      <c r="D938" s="198"/>
      <c r="E938" s="295"/>
      <c r="F938" s="295"/>
      <c r="G938" s="295"/>
      <c r="K938" s="221"/>
    </row>
    <row r="939" spans="1:11" ht="15.75" customHeight="1">
      <c r="A939" s="221"/>
      <c r="D939" s="198"/>
      <c r="E939" s="295"/>
      <c r="F939" s="295"/>
      <c r="G939" s="295"/>
      <c r="K939" s="221"/>
    </row>
    <row r="940" spans="1:11" ht="15.75" customHeight="1">
      <c r="A940" s="221"/>
      <c r="D940" s="198"/>
      <c r="E940" s="295"/>
      <c r="F940" s="295"/>
      <c r="G940" s="295"/>
      <c r="K940" s="221"/>
    </row>
    <row r="941" spans="1:11" ht="15.75" customHeight="1">
      <c r="A941" s="221"/>
      <c r="D941" s="198"/>
      <c r="E941" s="295"/>
      <c r="F941" s="295"/>
      <c r="G941" s="295"/>
      <c r="K941" s="221"/>
    </row>
    <row r="942" spans="1:11" ht="15.75" customHeight="1">
      <c r="A942" s="221"/>
      <c r="D942" s="198"/>
      <c r="E942" s="295"/>
      <c r="F942" s="295"/>
      <c r="G942" s="295"/>
      <c r="K942" s="221"/>
    </row>
    <row r="943" spans="1:11" ht="15.75" customHeight="1">
      <c r="A943" s="221"/>
      <c r="D943" s="198"/>
      <c r="E943" s="295"/>
      <c r="F943" s="295"/>
      <c r="G943" s="295"/>
      <c r="K943" s="221"/>
    </row>
    <row r="944" spans="1:11" ht="15.75" customHeight="1">
      <c r="A944" s="221"/>
      <c r="D944" s="198"/>
      <c r="E944" s="295"/>
      <c r="F944" s="295"/>
      <c r="G944" s="295"/>
      <c r="K944" s="221"/>
    </row>
    <row r="945" spans="1:11" ht="15.75" customHeight="1">
      <c r="A945" s="221"/>
      <c r="D945" s="198"/>
      <c r="E945" s="295"/>
      <c r="F945" s="295"/>
      <c r="G945" s="295"/>
      <c r="K945" s="221"/>
    </row>
    <row r="946" spans="1:11" ht="15.75" customHeight="1">
      <c r="A946" s="221"/>
      <c r="D946" s="198"/>
      <c r="E946" s="295"/>
      <c r="F946" s="295"/>
      <c r="G946" s="295"/>
      <c r="K946" s="221"/>
    </row>
    <row r="947" spans="1:11" ht="15.75" customHeight="1">
      <c r="A947" s="221"/>
      <c r="D947" s="198"/>
      <c r="E947" s="295"/>
      <c r="F947" s="295"/>
      <c r="G947" s="295"/>
      <c r="K947" s="221"/>
    </row>
    <row r="948" spans="1:11" ht="15.75" customHeight="1">
      <c r="A948" s="221"/>
      <c r="D948" s="198"/>
      <c r="E948" s="295"/>
      <c r="F948" s="295"/>
      <c r="G948" s="295"/>
      <c r="K948" s="221"/>
    </row>
    <row r="949" spans="1:11" ht="15.75" customHeight="1">
      <c r="A949" s="221"/>
      <c r="D949" s="198"/>
      <c r="E949" s="295"/>
      <c r="F949" s="295"/>
      <c r="G949" s="295"/>
      <c r="K949" s="221"/>
    </row>
    <row r="950" spans="1:11" ht="15.75" customHeight="1">
      <c r="A950" s="221"/>
      <c r="D950" s="198"/>
      <c r="E950" s="295"/>
      <c r="F950" s="295"/>
      <c r="G950" s="295"/>
      <c r="K950" s="221"/>
    </row>
    <row r="951" spans="1:11" ht="15.75" customHeight="1">
      <c r="A951" s="221"/>
      <c r="D951" s="198"/>
      <c r="E951" s="295"/>
      <c r="F951" s="295"/>
      <c r="G951" s="295"/>
      <c r="K951" s="221"/>
    </row>
    <row r="952" spans="1:11" ht="15.75" customHeight="1">
      <c r="A952" s="221"/>
      <c r="D952" s="198"/>
      <c r="E952" s="295"/>
      <c r="F952" s="295"/>
      <c r="G952" s="295"/>
      <c r="K952" s="221"/>
    </row>
    <row r="953" spans="1:11" ht="15.75" customHeight="1">
      <c r="A953" s="221"/>
      <c r="D953" s="198"/>
      <c r="E953" s="295"/>
      <c r="F953" s="295"/>
      <c r="G953" s="295"/>
      <c r="K953" s="221"/>
    </row>
    <row r="954" spans="1:11" ht="15.75" customHeight="1">
      <c r="A954" s="221"/>
      <c r="D954" s="198"/>
      <c r="E954" s="295"/>
      <c r="F954" s="295"/>
      <c r="G954" s="295"/>
      <c r="K954" s="221"/>
    </row>
    <row r="955" spans="1:11" ht="15.75" customHeight="1">
      <c r="A955" s="221"/>
      <c r="D955" s="198"/>
      <c r="E955" s="295"/>
      <c r="F955" s="295"/>
      <c r="G955" s="295"/>
      <c r="K955" s="221"/>
    </row>
    <row r="956" spans="1:11" ht="15.75" customHeight="1">
      <c r="A956" s="221"/>
      <c r="D956" s="198"/>
      <c r="E956" s="295"/>
      <c r="F956" s="295"/>
      <c r="G956" s="295"/>
      <c r="K956" s="221"/>
    </row>
    <row r="957" spans="1:11" ht="15.75" customHeight="1">
      <c r="A957" s="221"/>
      <c r="D957" s="198"/>
      <c r="E957" s="295"/>
      <c r="F957" s="295"/>
      <c r="G957" s="295"/>
      <c r="K957" s="221"/>
    </row>
    <row r="958" spans="1:11" ht="15.75" customHeight="1">
      <c r="A958" s="221"/>
      <c r="D958" s="198"/>
      <c r="E958" s="295"/>
      <c r="F958" s="295"/>
      <c r="G958" s="295"/>
      <c r="K958" s="221"/>
    </row>
    <row r="959" spans="1:11" ht="15.75" customHeight="1">
      <c r="A959" s="221"/>
      <c r="D959" s="198"/>
      <c r="E959" s="295"/>
      <c r="F959" s="295"/>
      <c r="G959" s="295"/>
      <c r="K959" s="221"/>
    </row>
    <row r="960" spans="1:11" ht="15.75" customHeight="1">
      <c r="A960" s="221"/>
      <c r="D960" s="198"/>
      <c r="E960" s="295"/>
      <c r="F960" s="295"/>
      <c r="G960" s="295"/>
      <c r="K960" s="221"/>
    </row>
    <row r="961" spans="1:11" ht="15.75" customHeight="1">
      <c r="A961" s="221"/>
      <c r="D961" s="198"/>
      <c r="E961" s="295"/>
      <c r="F961" s="295"/>
      <c r="G961" s="295"/>
      <c r="K961" s="221"/>
    </row>
    <row r="962" spans="1:11" ht="15.75" customHeight="1">
      <c r="A962" s="221"/>
      <c r="D962" s="198"/>
      <c r="E962" s="295"/>
      <c r="F962" s="295"/>
      <c r="G962" s="295"/>
      <c r="K962" s="221"/>
    </row>
    <row r="963" spans="1:11" ht="15.75" customHeight="1">
      <c r="A963" s="221"/>
      <c r="D963" s="198"/>
      <c r="E963" s="295"/>
      <c r="F963" s="295"/>
      <c r="G963" s="295"/>
      <c r="K963" s="221"/>
    </row>
    <row r="964" spans="1:11" ht="15.75" customHeight="1">
      <c r="A964" s="221"/>
      <c r="D964" s="198"/>
      <c r="E964" s="295"/>
      <c r="F964" s="295"/>
      <c r="G964" s="295"/>
      <c r="K964" s="221"/>
    </row>
    <row r="965" spans="1:11" ht="15.75" customHeight="1">
      <c r="A965" s="221"/>
      <c r="D965" s="198"/>
      <c r="E965" s="295"/>
      <c r="F965" s="295"/>
      <c r="G965" s="295"/>
      <c r="K965" s="221"/>
    </row>
    <row r="966" spans="1:11" ht="15.75" customHeight="1">
      <c r="A966" s="221"/>
      <c r="D966" s="198"/>
      <c r="E966" s="295"/>
      <c r="F966" s="295"/>
      <c r="G966" s="295"/>
      <c r="K966" s="221"/>
    </row>
    <row r="967" spans="1:11" ht="15.75" customHeight="1">
      <c r="A967" s="221"/>
      <c r="D967" s="198"/>
      <c r="E967" s="295"/>
      <c r="F967" s="295"/>
      <c r="G967" s="295"/>
      <c r="K967" s="221"/>
    </row>
    <row r="968" spans="1:11" ht="15.75" customHeight="1">
      <c r="A968" s="221"/>
      <c r="D968" s="198"/>
      <c r="E968" s="295"/>
      <c r="F968" s="295"/>
      <c r="G968" s="295"/>
      <c r="K968" s="221"/>
    </row>
    <row r="969" spans="1:11" ht="15.75" customHeight="1">
      <c r="A969" s="221"/>
      <c r="D969" s="198"/>
      <c r="E969" s="295"/>
      <c r="F969" s="295"/>
      <c r="G969" s="295"/>
      <c r="K969" s="221"/>
    </row>
    <row r="970" spans="1:11" ht="15.75" customHeight="1">
      <c r="A970" s="221"/>
      <c r="D970" s="198"/>
      <c r="E970" s="295"/>
      <c r="F970" s="295"/>
      <c r="G970" s="295"/>
      <c r="K970" s="221"/>
    </row>
    <row r="971" spans="1:11" ht="15.75" customHeight="1">
      <c r="A971" s="221"/>
      <c r="D971" s="198"/>
      <c r="E971" s="295"/>
      <c r="F971" s="295"/>
      <c r="G971" s="295"/>
      <c r="K971" s="221"/>
    </row>
    <row r="972" spans="1:11" ht="15.75" customHeight="1">
      <c r="A972" s="221"/>
      <c r="D972" s="198"/>
      <c r="E972" s="295"/>
      <c r="F972" s="295"/>
      <c r="G972" s="295"/>
      <c r="K972" s="221"/>
    </row>
    <row r="973" spans="1:11" ht="15.75" customHeight="1">
      <c r="A973" s="221"/>
      <c r="D973" s="198"/>
      <c r="E973" s="295"/>
      <c r="F973" s="295"/>
      <c r="G973" s="295"/>
      <c r="K973" s="221"/>
    </row>
    <row r="974" spans="1:11" ht="15.75" customHeight="1">
      <c r="A974" s="221"/>
      <c r="D974" s="198"/>
      <c r="E974" s="295"/>
      <c r="F974" s="295"/>
      <c r="G974" s="295"/>
      <c r="K974" s="221"/>
    </row>
    <row r="975" spans="1:11" ht="15.75" customHeight="1">
      <c r="A975" s="221"/>
      <c r="D975" s="198"/>
      <c r="E975" s="295"/>
      <c r="F975" s="295"/>
      <c r="G975" s="295"/>
      <c r="K975" s="221"/>
    </row>
    <row r="976" spans="1:11" ht="15.75" customHeight="1">
      <c r="A976" s="221"/>
      <c r="D976" s="198"/>
      <c r="E976" s="295"/>
      <c r="F976" s="295"/>
      <c r="G976" s="295"/>
      <c r="K976" s="221"/>
    </row>
    <row r="977" spans="1:11" ht="15.75" customHeight="1">
      <c r="A977" s="221"/>
      <c r="D977" s="198"/>
      <c r="E977" s="295"/>
      <c r="F977" s="295"/>
      <c r="G977" s="295"/>
      <c r="K977" s="221"/>
    </row>
    <row r="978" spans="1:11" ht="15.75" customHeight="1">
      <c r="A978" s="221"/>
      <c r="D978" s="198"/>
      <c r="E978" s="295"/>
      <c r="F978" s="295"/>
      <c r="G978" s="295"/>
      <c r="K978" s="221"/>
    </row>
    <row r="979" spans="1:11" ht="15.75" customHeight="1">
      <c r="A979" s="221"/>
      <c r="D979" s="198"/>
      <c r="E979" s="295"/>
      <c r="F979" s="295"/>
      <c r="G979" s="295"/>
      <c r="K979" s="221"/>
    </row>
    <row r="980" spans="1:11" ht="15.75" customHeight="1">
      <c r="A980" s="221"/>
      <c r="D980" s="198"/>
      <c r="E980" s="295"/>
      <c r="F980" s="295"/>
      <c r="G980" s="295"/>
      <c r="K980" s="221"/>
    </row>
    <row r="981" spans="1:11" ht="15.75" customHeight="1">
      <c r="A981" s="221"/>
      <c r="D981" s="198"/>
      <c r="E981" s="295"/>
      <c r="F981" s="295"/>
      <c r="G981" s="295"/>
      <c r="K981" s="221"/>
    </row>
    <row r="982" spans="1:11" ht="15.75" customHeight="1">
      <c r="A982" s="221"/>
      <c r="D982" s="198"/>
      <c r="E982" s="295"/>
      <c r="F982" s="295"/>
      <c r="G982" s="295"/>
      <c r="K982" s="221"/>
    </row>
    <row r="983" spans="1:11" ht="15.75" customHeight="1">
      <c r="A983" s="221"/>
      <c r="D983" s="198"/>
      <c r="E983" s="295"/>
      <c r="F983" s="295"/>
      <c r="G983" s="295"/>
      <c r="K983" s="221"/>
    </row>
    <row r="984" spans="1:11" ht="15.75" customHeight="1">
      <c r="A984" s="221"/>
      <c r="D984" s="198"/>
      <c r="E984" s="295"/>
      <c r="F984" s="295"/>
      <c r="G984" s="295"/>
      <c r="K984" s="221"/>
    </row>
    <row r="985" spans="1:11" ht="15.75" customHeight="1">
      <c r="A985" s="221"/>
      <c r="D985" s="198"/>
      <c r="E985" s="295"/>
      <c r="F985" s="295"/>
      <c r="G985" s="295"/>
      <c r="K985" s="221"/>
    </row>
    <row r="986" spans="1:11" ht="15.75" customHeight="1">
      <c r="A986" s="221"/>
      <c r="D986" s="198"/>
      <c r="E986" s="295"/>
      <c r="F986" s="295"/>
      <c r="G986" s="295"/>
      <c r="K986" s="221"/>
    </row>
    <row r="987" spans="1:11" ht="15.75" customHeight="1">
      <c r="A987" s="221"/>
      <c r="D987" s="198"/>
      <c r="E987" s="295"/>
      <c r="F987" s="295"/>
      <c r="G987" s="295"/>
      <c r="K987" s="221"/>
    </row>
    <row r="988" spans="1:11" ht="15.75" customHeight="1">
      <c r="A988" s="221"/>
      <c r="D988" s="198"/>
      <c r="E988" s="295"/>
      <c r="F988" s="295"/>
      <c r="G988" s="295"/>
      <c r="K988" s="221"/>
    </row>
    <row r="989" spans="1:11" ht="15.75" customHeight="1">
      <c r="A989" s="221"/>
      <c r="D989" s="198"/>
      <c r="E989" s="295"/>
      <c r="F989" s="295"/>
      <c r="G989" s="295"/>
      <c r="K989" s="221"/>
    </row>
    <row r="990" spans="1:11" ht="15.75" customHeight="1">
      <c r="A990" s="221"/>
      <c r="D990" s="198"/>
      <c r="E990" s="295"/>
      <c r="F990" s="295"/>
      <c r="G990" s="295"/>
      <c r="K990" s="221"/>
    </row>
    <row r="991" spans="1:11" ht="15.75" customHeight="1">
      <c r="A991" s="221"/>
      <c r="D991" s="198"/>
      <c r="E991" s="295"/>
      <c r="F991" s="295"/>
      <c r="G991" s="295"/>
      <c r="K991" s="221"/>
    </row>
    <row r="992" spans="1:11" ht="15.75" customHeight="1">
      <c r="A992" s="221"/>
      <c r="D992" s="198"/>
      <c r="E992" s="295"/>
      <c r="F992" s="295"/>
      <c r="G992" s="295"/>
      <c r="K992" s="221"/>
    </row>
    <row r="993" spans="1:11" ht="15.75" customHeight="1">
      <c r="A993" s="221"/>
      <c r="D993" s="198"/>
      <c r="E993" s="295"/>
      <c r="F993" s="295"/>
      <c r="G993" s="295"/>
      <c r="K993" s="221"/>
    </row>
    <row r="994" spans="1:11" ht="15.75" customHeight="1">
      <c r="A994" s="221"/>
      <c r="D994" s="198"/>
      <c r="E994" s="295"/>
      <c r="F994" s="295"/>
      <c r="G994" s="295"/>
      <c r="K994" s="221"/>
    </row>
    <row r="995" spans="1:11" ht="15.75" customHeight="1">
      <c r="A995" s="221"/>
      <c r="D995" s="198"/>
      <c r="E995" s="295"/>
      <c r="F995" s="295"/>
      <c r="G995" s="295"/>
      <c r="K995" s="221"/>
    </row>
    <row r="996" spans="1:11" ht="15.75" customHeight="1">
      <c r="A996" s="221"/>
      <c r="D996" s="198"/>
      <c r="E996" s="295"/>
      <c r="F996" s="295"/>
      <c r="G996" s="295"/>
      <c r="K996" s="221"/>
    </row>
    <row r="997" spans="1:11" ht="15.75" customHeight="1">
      <c r="A997" s="221"/>
      <c r="D997" s="198"/>
      <c r="E997" s="295"/>
      <c r="F997" s="295"/>
      <c r="G997" s="295"/>
      <c r="K997" s="221"/>
    </row>
    <row r="998" spans="1:11" ht="15.75" customHeight="1">
      <c r="A998" s="221"/>
      <c r="D998" s="198"/>
      <c r="E998" s="295"/>
      <c r="F998" s="295"/>
      <c r="G998" s="295"/>
      <c r="K998" s="221"/>
    </row>
    <row r="999" spans="1:11" ht="15.75" customHeight="1">
      <c r="A999" s="221"/>
      <c r="D999" s="198"/>
      <c r="E999" s="295"/>
      <c r="F999" s="295"/>
      <c r="G999" s="295"/>
      <c r="K999" s="221"/>
    </row>
    <row r="1000" spans="1:11" ht="15.75" customHeight="1">
      <c r="A1000" s="221"/>
      <c r="D1000" s="198"/>
      <c r="E1000" s="295"/>
      <c r="F1000" s="295"/>
      <c r="G1000" s="295"/>
      <c r="K1000" s="221"/>
    </row>
  </sheetData>
  <sheetProtection selectLockedCells="1"/>
  <mergeCells count="21"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  <mergeCell ref="O42:O46"/>
    <mergeCell ref="O48:O52"/>
    <mergeCell ref="O54:O58"/>
    <mergeCell ref="AL10:AN10"/>
    <mergeCell ref="AL11:AN11"/>
    <mergeCell ref="AL12:AN12"/>
    <mergeCell ref="AL13:AN13"/>
  </mergeCells>
  <conditionalFormatting sqref="A2:F286">
    <cfRule type="expression" dxfId="26" priority="5">
      <formula>MOD(ROW(),6)=1</formula>
    </cfRule>
  </conditionalFormatting>
  <conditionalFormatting sqref="D56:D60">
    <cfRule type="expression" dxfId="25" priority="6">
      <formula>MOD(ROW(),6)=1</formula>
    </cfRule>
  </conditionalFormatting>
  <conditionalFormatting sqref="P4:U4 P5:T32 U5:U58">
    <cfRule type="expression" dxfId="24" priority="7">
      <formula>MOD(ROW(),2)=0</formula>
    </cfRule>
  </conditionalFormatting>
  <conditionalFormatting sqref="P1:P1048576">
    <cfRule type="cellIs" dxfId="23" priority="1" operator="equal">
      <formula>"Tie"</formula>
    </cfRule>
  </conditionalFormatting>
  <pageMargins left="0.7" right="0.7" top="0.75" bottom="0.75" header="0" footer="0"/>
  <pageSetup orientation="landscape" horizontalDpi="4294967293" r:id="rId1"/>
  <headerFooter>
    <oddHeader>&amp;LOpen 2</oddHead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C99FF"/>
  </sheetPr>
  <dimension ref="A1:M1000"/>
  <sheetViews>
    <sheetView tabSelected="1" workbookViewId="0">
      <pane ySplit="1" topLeftCell="A2" activePane="bottomLeft" state="frozen"/>
      <selection pane="bottomLeft" activeCell="K19" sqref="K19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" style="199" hidden="1" customWidth="1"/>
    <col min="6" max="6" width="3.125" style="199" hidden="1" customWidth="1"/>
    <col min="7" max="7" width="4.875" style="289" customWidth="1"/>
    <col min="8" max="8" width="5" style="158" customWidth="1"/>
    <col min="9" max="9" width="1.625" style="199" hidden="1" customWidth="1"/>
    <col min="10" max="10" width="3.125" style="199" hidden="1" customWidth="1"/>
    <col min="11" max="12" width="6.5" style="290" bestFit="1" customWidth="1"/>
    <col min="13" max="13" width="3.875" style="199" hidden="1" customWidth="1"/>
    <col min="14" max="27" width="7.625" style="199" customWidth="1"/>
    <col min="28" max="16384" width="12.625" style="199"/>
  </cols>
  <sheetData>
    <row r="1" spans="1:13" ht="24.75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149" t="s">
        <v>85</v>
      </c>
      <c r="L1" s="149" t="s">
        <v>86</v>
      </c>
    </row>
    <row r="2" spans="1:13" ht="15.75" customHeight="1">
      <c r="A2" s="279">
        <f t="array" ref="A2">IFERROR(IF(D2="","",INDEX('2nd Run'!$A:$H,MATCH('Open 2 Results'!$E2,'2nd Run'!$H:$H,0),1)),"")</f>
        <v>6</v>
      </c>
      <c r="B2" s="280" t="str">
        <f t="array" ref="B2">IFERROR(IF(D2="","",INDEX('2nd Run'!$A:$H,MATCH('Open 2 Results'!$E2,'2nd Run'!$H:$H,0),2)),"")</f>
        <v>PAM EKERN</v>
      </c>
      <c r="C2" s="280" t="str">
        <f t="array" ref="C2">IFERROR(IF(D2="","",INDEX('2nd Run'!$A:$H,MATCH('Open 2 Results'!$E2,'2nd Run'!$H:$H,0),3)),"")</f>
        <v>TJS CHOICE</v>
      </c>
      <c r="D2" s="281">
        <f>IFERROR(IF(AND(SMALL('2nd Run'!H:H,M2)&gt;1000,SMALL('2nd Run'!H:H,M2)&lt;3000),"nt",IF(SMALL('2nd Run'!H:H,M2)&gt;3000,"",SMALL('2nd Run'!H:H,M2))),"")</f>
        <v>15.839000007000001</v>
      </c>
      <c r="E2" s="282">
        <f>IF(D2="nt",IFERROR(SMALL('2nd Run'!H:H,M2),""),IF(D2&gt;3000,"",IFERROR(SMALL('2nd Run'!H:H,M2),"")))</f>
        <v>15.839000007000001</v>
      </c>
      <c r="F2" s="283" t="str">
        <f t="shared" ref="F2:F51" si="0">IFERROR(VLOOKUP(D2,$I$3:$J$6,2,TRUE),"")</f>
        <v>1D</v>
      </c>
      <c r="G2" s="284" t="str">
        <f t="shared" ref="G2:G251" si="1">IFERROR(VLOOKUP(D2,$I$3:$J$7,2,FALSE),"")</f>
        <v>1D</v>
      </c>
      <c r="H2" s="159" t="str">
        <f>IFERROR(VLOOKUP(D2,'2nd Run'!$S$4:$U$32,3,FALSE),"")</f>
        <v>1st</v>
      </c>
      <c r="K2" s="290">
        <v>5</v>
      </c>
      <c r="L2" s="285"/>
      <c r="M2" s="221">
        <v>1</v>
      </c>
    </row>
    <row r="3" spans="1:13" ht="15.75" customHeight="1">
      <c r="A3" s="279" t="str">
        <f t="array" ref="A3">IFERROR(IF(D3="","",INDEX('2nd Run'!$A:$H,MATCH('Open 2 Results'!$E3,'2nd Run'!$H:$H,0),1)),"")</f>
        <v>co</v>
      </c>
      <c r="B3" s="280" t="str">
        <f t="array" ref="B3">IFERROR(IF(D3="","",INDEX('2nd Run'!$A:$H,MATCH('Open 2 Results'!$E3,'2nd Run'!$H:$H,0),2)),"")</f>
        <v>TESSA BUCHER</v>
      </c>
      <c r="C3" s="280" t="str">
        <f t="array" ref="C3">IFERROR(IF(D3="","",INDEX('2nd Run'!$A:$H,MATCH('Open 2 Results'!$E3,'2nd Run'!$H:$H,0),3)),"")</f>
        <v>REBEL</v>
      </c>
      <c r="D3" s="281">
        <f>IFERROR(IF(AND(SMALL('2nd Run'!H:H,M3)&gt;1000,SMALL('2nd Run'!H:H,M3)&lt;3000),"nt",IF(SMALL('2nd Run'!H:H,M3)&gt;3000,"",SMALL('2nd Run'!H:H,M3))),"")</f>
        <v>16.190000021000003</v>
      </c>
      <c r="E3" s="282">
        <f>IF(D3="nt",IFERROR(SMALL('2nd Run'!H:H,M3),""),IF(D3&gt;3000,"",IFERROR(SMALL('2nd Run'!H:H,M3),"")))</f>
        <v>16.190000021000003</v>
      </c>
      <c r="F3" s="283" t="str">
        <f t="shared" si="0"/>
        <v>1D</v>
      </c>
      <c r="G3" s="284" t="str">
        <f t="shared" si="1"/>
        <v/>
      </c>
      <c r="H3" s="159" t="str">
        <f>IFERROR(VLOOKUP(D3,'2nd Run'!$S$4:$U$32,3,FALSE),"")</f>
        <v>2nd</v>
      </c>
      <c r="I3" s="198">
        <f>'2nd Run'!S4</f>
        <v>15.839000007000001</v>
      </c>
      <c r="J3" s="221" t="s">
        <v>57</v>
      </c>
      <c r="K3" s="285"/>
      <c r="L3" s="285"/>
      <c r="M3" s="221">
        <v>2</v>
      </c>
    </row>
    <row r="4" spans="1:13" ht="15.75" customHeight="1">
      <c r="A4" s="279">
        <f t="array" ref="A4">IFERROR(IF(D4="","",INDEX('2nd Run'!$A:$H,MATCH('Open 2 Results'!$E4,'2nd Run'!$H:$H,0),1)),"")</f>
        <v>4</v>
      </c>
      <c r="B4" s="280" t="str">
        <f t="array" ref="B4">IFERROR(IF(D4="","",INDEX('2nd Run'!$A:$H,MATCH('Open 2 Results'!$E4,'2nd Run'!$H:$H,0),2)),"")</f>
        <v>KAILEE BERGER (Y)</v>
      </c>
      <c r="C4" s="280" t="str">
        <f t="array" ref="C4">IFERROR(IF(D4="","",INDEX('2nd Run'!$A:$H,MATCH('Open 2 Results'!$E4,'2nd Run'!$H:$H,0),3)),"")</f>
        <v>CK LAUGHIN FIRE</v>
      </c>
      <c r="D4" s="281">
        <f>IFERROR(IF(AND(SMALL('2nd Run'!H:H,M4)&gt;1000,SMALL('2nd Run'!H:H,M4)&lt;3000),"nt",IF(SMALL('2nd Run'!H:H,M4)&gt;3000,"",SMALL('2nd Run'!H:H,M4))),"")</f>
        <v>16.277000004000001</v>
      </c>
      <c r="E4" s="282">
        <f>IF(D4="nt",IFERROR(SMALL('2nd Run'!H:H,M4),""),IF(D4&gt;3000,"",IFERROR(SMALL('2nd Run'!H:H,M4),"")))</f>
        <v>16.277000004000001</v>
      </c>
      <c r="F4" s="283" t="str">
        <f t="shared" si="0"/>
        <v>1D</v>
      </c>
      <c r="G4" s="284" t="str">
        <f t="shared" si="1"/>
        <v/>
      </c>
      <c r="H4" s="159" t="str">
        <f>IFERROR(VLOOKUP(D4,'2nd Run'!$S$4:$U$32,3,FALSE),"")</f>
        <v/>
      </c>
      <c r="I4" s="198">
        <f>'2nd Run'!S10</f>
        <v>16.397000010999999</v>
      </c>
      <c r="J4" s="221" t="s">
        <v>58</v>
      </c>
      <c r="K4" s="285">
        <v>4</v>
      </c>
      <c r="L4" s="285"/>
      <c r="M4" s="221">
        <v>3</v>
      </c>
    </row>
    <row r="5" spans="1:13" ht="15.75" customHeight="1">
      <c r="A5" s="279" t="str">
        <f t="array" ref="A5">IFERROR(IF(D5="","",INDEX('2nd Run'!$A:$H,MATCH('Open 2 Results'!$E5,'2nd Run'!$H:$H,0),1)),"")</f>
        <v>co</v>
      </c>
      <c r="B5" s="280" t="str">
        <f t="array" ref="B5">IFERROR(IF(D5="","",INDEX('2nd Run'!$A:$H,MATCH('Open 2 Results'!$E5,'2nd Run'!$H:$H,0),2)),"")</f>
        <v>REIS BRULEY</v>
      </c>
      <c r="C5" s="280" t="str">
        <f t="array" ref="C5">IFERROR(IF(D5="","",INDEX('2nd Run'!$A:$H,MATCH('Open 2 Results'!$E5,'2nd Run'!$H:$H,0),3)),"")</f>
        <v>TARZAN</v>
      </c>
      <c r="D5" s="281">
        <f>IFERROR(IF(AND(SMALL('2nd Run'!H:H,M5)&gt;1000,SMALL('2nd Run'!H:H,M5)&lt;3000),"nt",IF(SMALL('2nd Run'!H:H,M5)&gt;3000,"",SMALL('2nd Run'!H:H,M5))),"")</f>
        <v>16.397000010999999</v>
      </c>
      <c r="E5" s="282">
        <f>IF(D5="nt",IFERROR(SMALL('2nd Run'!H:H,M5),""),IF(D5&gt;3000,"",IFERROR(SMALL('2nd Run'!H:H,M5),"")))</f>
        <v>16.397000010999999</v>
      </c>
      <c r="F5" s="283" t="str">
        <f t="shared" si="0"/>
        <v>2D</v>
      </c>
      <c r="G5" s="284" t="str">
        <f t="shared" si="1"/>
        <v>2D</v>
      </c>
      <c r="H5" s="159" t="str">
        <f>IFERROR(VLOOKUP(D5,'2nd Run'!$S$4:$U$32,3,FALSE),"")</f>
        <v>1st</v>
      </c>
      <c r="I5" s="198">
        <f>'2nd Run'!S16</f>
        <v>16.985000019000001</v>
      </c>
      <c r="J5" s="221" t="s">
        <v>59</v>
      </c>
      <c r="K5" s="285"/>
      <c r="L5" s="285"/>
      <c r="M5" s="221">
        <v>4</v>
      </c>
    </row>
    <row r="6" spans="1:13" ht="15.75" customHeight="1">
      <c r="A6" s="279" t="str">
        <f t="array" ref="A6">IFERROR(IF(D6="","",INDEX('2nd Run'!$A:$H,MATCH('Open 2 Results'!$E6,'2nd Run'!$H:$H,0),1)),"")</f>
        <v>co</v>
      </c>
      <c r="B6" s="280" t="str">
        <f t="array" ref="B6">IFERROR(IF(D6="","",INDEX('2nd Run'!$A:$H,MATCH('Open 2 Results'!$E6,'2nd Run'!$H:$H,0),2)),"")</f>
        <v xml:space="preserve">MORGAN MAHLEN </v>
      </c>
      <c r="C6" s="280" t="str">
        <f t="array" ref="C6">IFERROR(IF(D6="","",INDEX('2nd Run'!$A:$H,MATCH('Open 2 Results'!$E6,'2nd Run'!$H:$H,0),3)),"")</f>
        <v>BACARDI</v>
      </c>
      <c r="D6" s="281">
        <f>IFERROR(IF(AND(SMALL('2nd Run'!H:H,M6)&gt;1000,SMALL('2nd Run'!H:H,M6)&lt;3000),"nt",IF(SMALL('2nd Run'!H:H,M6)&gt;3000,"",SMALL('2nd Run'!H:H,M6))),"")</f>
        <v>16.398000024999998</v>
      </c>
      <c r="E6" s="282">
        <f>IF(D6="nt",IFERROR(SMALL('2nd Run'!H:H,M6),""),IF(D6&gt;3000,"",IFERROR(SMALL('2nd Run'!H:H,M6),"")))</f>
        <v>16.398000024999998</v>
      </c>
      <c r="F6" s="283" t="str">
        <f t="shared" si="0"/>
        <v>2D</v>
      </c>
      <c r="G6" s="284" t="str">
        <f t="shared" si="1"/>
        <v/>
      </c>
      <c r="H6" s="159" t="str">
        <f>IFERROR(VLOOKUP(D6,'2nd Run'!$S$4:$U$32,3,FALSE),"")</f>
        <v>2nd</v>
      </c>
      <c r="I6" s="198">
        <f>'2nd Run'!S22</f>
        <v>17.851000002999999</v>
      </c>
      <c r="J6" s="221" t="s">
        <v>60</v>
      </c>
      <c r="K6" s="285"/>
      <c r="L6" s="285"/>
      <c r="M6" s="221">
        <v>5</v>
      </c>
    </row>
    <row r="7" spans="1:13" ht="15.75" customHeight="1">
      <c r="A7" s="279" t="str">
        <f t="array" ref="A7">IFERROR(IF(D7="","",INDEX('2nd Run'!$A:$H,MATCH('Open 2 Results'!$E7,'2nd Run'!$H:$H,0),1)),"")</f>
        <v>co</v>
      </c>
      <c r="B7" s="280" t="str">
        <f t="array" ref="B7">IFERROR(IF(D7="","",INDEX('2nd Run'!$A:$H,MATCH('Open 2 Results'!$E7,'2nd Run'!$H:$H,0),2)),"")</f>
        <v>KAYCE ENGEN</v>
      </c>
      <c r="C7" s="280" t="str">
        <f t="array" ref="C7">IFERROR(IF(D7="","",INDEX('2nd Run'!$A:$H,MATCH('Open 2 Results'!$E7,'2nd Run'!$H:$H,0),3)),"")</f>
        <v>FIREWATER GOTME LION</v>
      </c>
      <c r="D7" s="281">
        <f>IFERROR(IF(AND(SMALL('2nd Run'!H:H,M7)&gt;1000,SMALL('2nd Run'!H:H,M7)&lt;3000),"nt",IF(SMALL('2nd Run'!H:H,M7)&gt;3000,"",SMALL('2nd Run'!H:H,M7))),"")</f>
        <v>16.538000015000001</v>
      </c>
      <c r="E7" s="282">
        <f>IF(D7="nt",IFERROR(SMALL('2nd Run'!H:H,M7),""),IF(D7&gt;3000,"",IFERROR(SMALL('2nd Run'!H:H,M7),"")))</f>
        <v>16.538000015000001</v>
      </c>
      <c r="F7" s="283" t="str">
        <f t="shared" si="0"/>
        <v>2D</v>
      </c>
      <c r="G7" s="284" t="str">
        <f t="shared" si="1"/>
        <v/>
      </c>
      <c r="H7" s="159" t="str">
        <f>IFERROR(VLOOKUP(D7,'2nd Run'!$S$4:$U$32,3,FALSE),"")</f>
        <v/>
      </c>
      <c r="I7" s="198" t="str">
        <f>'2nd Run'!S28</f>
        <v>-</v>
      </c>
      <c r="J7" s="221" t="s">
        <v>61</v>
      </c>
      <c r="K7" s="285">
        <v>5</v>
      </c>
      <c r="L7" s="285"/>
      <c r="M7" s="221">
        <v>6</v>
      </c>
    </row>
    <row r="8" spans="1:13" ht="15.75" customHeight="1">
      <c r="A8" s="279">
        <f t="array" ref="A8">IFERROR(IF(D8="","",INDEX('2nd Run'!$A:$H,MATCH('Open 2 Results'!$E8,'2nd Run'!$H:$H,0),1)),"")</f>
        <v>9</v>
      </c>
      <c r="B8" s="280" t="str">
        <f t="array" ref="B8">IFERROR(IF(D8="","",INDEX('2nd Run'!$A:$H,MATCH('Open 2 Results'!$E8,'2nd Run'!$H:$H,0),2)),"")</f>
        <v>CASSIDI WINTER</v>
      </c>
      <c r="C8" s="280" t="str">
        <f t="array" ref="C8">IFERROR(IF(D8="","",INDEX('2nd Run'!$A:$H,MATCH('Open 2 Results'!$E8,'2nd Run'!$H:$H,0),3)),"")</f>
        <v>HEZA FAST SENOR</v>
      </c>
      <c r="D8" s="281">
        <f>IFERROR(IF(AND(SMALL('2nd Run'!H:H,M8)&gt;1000,SMALL('2nd Run'!H:H,M8)&lt;3000),"nt",IF(SMALL('2nd Run'!H:H,M8)&gt;3000,"",SMALL('2nd Run'!H:H,M8))),"")</f>
        <v>16.603000010000002</v>
      </c>
      <c r="E8" s="282">
        <f>IF(D8="nt",IFERROR(SMALL('2nd Run'!H:H,M8),""),IF(D8&gt;3000,"",IFERROR(SMALL('2nd Run'!H:H,M8),"")))</f>
        <v>16.603000010000002</v>
      </c>
      <c r="F8" s="283" t="str">
        <f t="shared" si="0"/>
        <v>2D</v>
      </c>
      <c r="G8" s="284" t="str">
        <f t="shared" si="1"/>
        <v/>
      </c>
      <c r="H8" s="159" t="str">
        <f>IFERROR(VLOOKUP(D8,'2nd Run'!$S$4:$U$32,3,FALSE),"")</f>
        <v/>
      </c>
      <c r="L8" s="285"/>
      <c r="M8" s="221">
        <v>7</v>
      </c>
    </row>
    <row r="9" spans="1:13" ht="15.75" customHeight="1">
      <c r="A9" s="279" t="str">
        <f t="array" ref="A9">IFERROR(IF(D9="","",INDEX('2nd Run'!$A:$H,MATCH('Open 2 Results'!$E9,'2nd Run'!$H:$H,0),1)),"")</f>
        <v>co</v>
      </c>
      <c r="B9" s="280" t="str">
        <f t="array" ref="B9">IFERROR(IF(D9="","",INDEX('2nd Run'!$A:$H,MATCH('Open 2 Results'!$E9,'2nd Run'!$H:$H,0),2)),"")</f>
        <v>DEBBIE MCCUTCHEON</v>
      </c>
      <c r="C9" s="280" t="str">
        <f t="array" ref="C9">IFERROR(IF(D9="","",INDEX('2nd Run'!$A:$H,MATCH('Open 2 Results'!$E9,'2nd Run'!$H:$H,0),3)),"")</f>
        <v>JR</v>
      </c>
      <c r="D9" s="281">
        <f>IFERROR(IF(AND(SMALL('2nd Run'!H:H,M9)&gt;1000,SMALL('2nd Run'!H:H,M9)&lt;3000),"nt",IF(SMALL('2nd Run'!H:H,M9)&gt;3000,"",SMALL('2nd Run'!H:H,M9))),"")</f>
        <v>16.613000017000001</v>
      </c>
      <c r="E9" s="282">
        <f>IF(D9="nt",IFERROR(SMALL('2nd Run'!H:H,M9),""),IF(D9&gt;3000,"",IFERROR(SMALL('2nd Run'!H:H,M9),"")))</f>
        <v>16.613000017000001</v>
      </c>
      <c r="F9" s="283" t="str">
        <f t="shared" si="0"/>
        <v>2D</v>
      </c>
      <c r="G9" s="284" t="str">
        <f t="shared" si="1"/>
        <v/>
      </c>
      <c r="H9" s="159" t="str">
        <f>IFERROR(VLOOKUP(D9,'2nd Run'!$S$4:$U$32,3,FALSE),"")</f>
        <v/>
      </c>
      <c r="K9" s="290">
        <v>4</v>
      </c>
      <c r="L9" s="285"/>
      <c r="M9" s="221">
        <v>8</v>
      </c>
    </row>
    <row r="10" spans="1:13" ht="15.75" customHeight="1">
      <c r="A10" s="279" t="str">
        <f t="array" ref="A10">IFERROR(IF(D10="","",INDEX('2nd Run'!$A:$H,MATCH('Open 2 Results'!$E10,'2nd Run'!$H:$H,0),1)),"")</f>
        <v>co</v>
      </c>
      <c r="B10" s="280" t="str">
        <f t="array" ref="B10">IFERROR(IF(D10="","",INDEX('2nd Run'!$A:$H,MATCH('Open 2 Results'!$E10,'2nd Run'!$H:$H,0),2)),"")</f>
        <v>NICOLE VANWELL</v>
      </c>
      <c r="C10" s="280" t="str">
        <f t="array" ref="C10">IFERROR(IF(D10="","",INDEX('2nd Run'!$A:$H,MATCH('Open 2 Results'!$E10,'2nd Run'!$H:$H,0),3)),"")</f>
        <v>SKY</v>
      </c>
      <c r="D10" s="281">
        <f>IFERROR(IF(AND(SMALL('2nd Run'!H:H,M10)&gt;1000,SMALL('2nd Run'!H:H,M10)&lt;3000),"nt",IF(SMALL('2nd Run'!H:H,M10)&gt;3000,"",SMALL('2nd Run'!H:H,M10))),"")</f>
        <v>16.645000022999998</v>
      </c>
      <c r="E10" s="282">
        <f>IF(D10="nt",IFERROR(SMALL('2nd Run'!H:H,M10),""),IF(D10&gt;3000,"",IFERROR(SMALL('2nd Run'!H:H,M10),"")))</f>
        <v>16.645000022999998</v>
      </c>
      <c r="F10" s="283" t="str">
        <f t="shared" si="0"/>
        <v>2D</v>
      </c>
      <c r="G10" s="284" t="str">
        <f t="shared" si="1"/>
        <v/>
      </c>
      <c r="H10" s="159" t="str">
        <f>IFERROR(VLOOKUP(D10,'2nd Run'!$S$4:$U$32,3,FALSE),"")</f>
        <v/>
      </c>
      <c r="K10" s="290">
        <v>3</v>
      </c>
      <c r="L10" s="285"/>
      <c r="M10" s="221">
        <v>9</v>
      </c>
    </row>
    <row r="11" spans="1:13" ht="15.75" customHeight="1">
      <c r="A11" s="279" t="str">
        <f t="array" ref="A11">IFERROR(IF(D11="","",INDEX('2nd Run'!$A:$H,MATCH('Open 2 Results'!$E11,'2nd Run'!$H:$H,0),1)),"")</f>
        <v>co</v>
      </c>
      <c r="B11" s="280" t="str">
        <f t="array" ref="B11">IFERROR(IF(D11="","",INDEX('2nd Run'!$A:$H,MATCH('Open 2 Results'!$E11,'2nd Run'!$H:$H,0),2)),"")</f>
        <v>KAYCE ENGEN</v>
      </c>
      <c r="C11" s="280" t="str">
        <f t="array" ref="C11">IFERROR(IF(D11="","",INDEX('2nd Run'!$A:$H,MATCH('Open 2 Results'!$E11,'2nd Run'!$H:$H,0),3)),"")</f>
        <v>WYNN</v>
      </c>
      <c r="D11" s="281">
        <f>IFERROR(IF(AND(SMALL('2nd Run'!H:H,M11)&gt;1000,SMALL('2nd Run'!H:H,M11)&lt;3000),"nt",IF(SMALL('2nd Run'!H:H,M11)&gt;3000,"",SMALL('2nd Run'!H:H,M11))),"")</f>
        <v>16.752000016</v>
      </c>
      <c r="E11" s="282">
        <f>IF(D11="nt",IFERROR(SMALL('2nd Run'!H:H,M11),""),IF(D11&gt;3000,"",IFERROR(SMALL('2nd Run'!H:H,M11),"")))</f>
        <v>16.752000016</v>
      </c>
      <c r="F11" s="283" t="str">
        <f t="shared" si="0"/>
        <v>2D</v>
      </c>
      <c r="G11" s="284" t="str">
        <f t="shared" si="1"/>
        <v/>
      </c>
      <c r="H11" s="159" t="str">
        <f>IFERROR(VLOOKUP(D11,'2nd Run'!$S$4:$U$32,3,FALSE),"")</f>
        <v/>
      </c>
      <c r="K11" s="290">
        <v>2</v>
      </c>
      <c r="L11" s="285"/>
      <c r="M11" s="221">
        <v>10</v>
      </c>
    </row>
    <row r="12" spans="1:13" ht="15.75" customHeight="1">
      <c r="A12" s="279" t="str">
        <f t="array" ref="A12">IFERROR(IF(D12="","",INDEX('2nd Run'!$A:$H,MATCH('Open 2 Results'!$E12,'2nd Run'!$H:$H,0),1)),"")</f>
        <v>co</v>
      </c>
      <c r="B12" s="280" t="str">
        <f t="array" ref="B12">IFERROR(IF(D12="","",INDEX('2nd Run'!$A:$H,MATCH('Open 2 Results'!$E12,'2nd Run'!$H:$H,0),2)),"")</f>
        <v>MELISSA ROSENDAHL</v>
      </c>
      <c r="C12" s="280" t="str">
        <f t="array" ref="C12">IFERROR(IF(D12="","",INDEX('2nd Run'!$A:$H,MATCH('Open 2 Results'!$E12,'2nd Run'!$H:$H,0),3)),"")</f>
        <v>A DASH OF JERZY CASH</v>
      </c>
      <c r="D12" s="281">
        <f>IFERROR(IF(AND(SMALL('2nd Run'!H:H,M12)&gt;1000,SMALL('2nd Run'!H:H,M12)&lt;3000),"nt",IF(SMALL('2nd Run'!H:H,M12)&gt;3000,"",SMALL('2nd Run'!H:H,M12))),"")</f>
        <v>16.754000013000002</v>
      </c>
      <c r="E12" s="282">
        <f>IF(D12="nt",IFERROR(SMALL('2nd Run'!H:H,M12),""),IF(D12&gt;3000,"",IFERROR(SMALL('2nd Run'!H:H,M12),"")))</f>
        <v>16.754000013000002</v>
      </c>
      <c r="F12" s="283" t="str">
        <f t="shared" si="0"/>
        <v>2D</v>
      </c>
      <c r="G12" s="284" t="str">
        <f t="shared" si="1"/>
        <v/>
      </c>
      <c r="H12" s="159" t="str">
        <f>IFERROR(VLOOKUP(D12,'2nd Run'!$S$4:$U$32,3,FALSE),"")</f>
        <v/>
      </c>
      <c r="L12" s="285"/>
      <c r="M12" s="221">
        <v>11</v>
      </c>
    </row>
    <row r="13" spans="1:13" ht="15.75" customHeight="1">
      <c r="A13" s="279" t="str">
        <f t="array" ref="A13">IFERROR(IF(D13="","",INDEX('2nd Run'!$A:$H,MATCH('Open 2 Results'!$E13,'2nd Run'!$H:$H,0),1)),"")</f>
        <v>co</v>
      </c>
      <c r="B13" s="280" t="str">
        <f t="array" ref="B13">IFERROR(IF(D13="","",INDEX('2nd Run'!$A:$H,MATCH('Open 2 Results'!$E13,'2nd Run'!$H:$H,0),2)),"")</f>
        <v>DIANA BUCHER</v>
      </c>
      <c r="C13" s="280" t="str">
        <f t="array" ref="C13">IFERROR(IF(D13="","",INDEX('2nd Run'!$A:$H,MATCH('Open 2 Results'!$E13,'2nd Run'!$H:$H,0),3)),"")</f>
        <v>KC SHADY CASH</v>
      </c>
      <c r="D13" s="281">
        <f>IFERROR(IF(AND(SMALL('2nd Run'!H:H,M13)&gt;1000,SMALL('2nd Run'!H:H,M13)&lt;3000),"nt",IF(SMALL('2nd Run'!H:H,M13)&gt;3000,"",SMALL('2nd Run'!H:H,M13))),"")</f>
        <v>16.818000022</v>
      </c>
      <c r="E13" s="282">
        <f>IF(D13="nt",IFERROR(SMALL('2nd Run'!H:H,M13),""),IF(D13&gt;3000,"",IFERROR(SMALL('2nd Run'!H:H,M13),"")))</f>
        <v>16.818000022</v>
      </c>
      <c r="F13" s="283" t="str">
        <f t="shared" si="0"/>
        <v>2D</v>
      </c>
      <c r="G13" s="284" t="str">
        <f t="shared" si="1"/>
        <v/>
      </c>
      <c r="H13" s="159" t="str">
        <f>IFERROR(VLOOKUP(D13,'2nd Run'!$S$4:$U$32,3,FALSE),"")</f>
        <v/>
      </c>
      <c r="L13" s="285"/>
      <c r="M13" s="221">
        <v>12</v>
      </c>
    </row>
    <row r="14" spans="1:13" ht="15.75" customHeight="1">
      <c r="A14" s="279" t="str">
        <f t="array" ref="A14">IFERROR(IF(D14="","",INDEX('2nd Run'!$A:$H,MATCH('Open 2 Results'!$E14,'2nd Run'!$H:$H,0),1)),"")</f>
        <v>co</v>
      </c>
      <c r="B14" s="280" t="str">
        <f t="array" ref="B14">IFERROR(IF(D14="","",INDEX('2nd Run'!$A:$H,MATCH('Open 2 Results'!$E14,'2nd Run'!$H:$H,0),2)),"")</f>
        <v>KAYDI ANDERSON</v>
      </c>
      <c r="C14" s="280" t="str">
        <f t="array" ref="C14">IFERROR(IF(D14="","",INDEX('2nd Run'!$A:$H,MATCH('Open 2 Results'!$E14,'2nd Run'!$H:$H,0),3)),"")</f>
        <v>SQUEAKS</v>
      </c>
      <c r="D14" s="281">
        <f>IFERROR(IF(AND(SMALL('2nd Run'!H:H,M14)&gt;1000,SMALL('2nd Run'!H:H,M14)&lt;3000),"nt",IF(SMALL('2nd Run'!H:H,M14)&gt;3000,"",SMALL('2nd Run'!H:H,M14))),"")</f>
        <v>16.985000019000001</v>
      </c>
      <c r="E14" s="282">
        <f>IF(D14="nt",IFERROR(SMALL('2nd Run'!H:H,M14),""),IF(D14&gt;3000,"",IFERROR(SMALL('2nd Run'!H:H,M14),"")))</f>
        <v>16.985000019000001</v>
      </c>
      <c r="F14" s="283" t="str">
        <f t="shared" si="0"/>
        <v>3D</v>
      </c>
      <c r="G14" s="284" t="str">
        <f t="shared" si="1"/>
        <v>3D</v>
      </c>
      <c r="H14" s="159" t="str">
        <f>IFERROR(VLOOKUP(D14,'2nd Run'!$S$4:$U$32,3,FALSE),"")</f>
        <v>1st</v>
      </c>
      <c r="L14" s="285"/>
      <c r="M14" s="221">
        <v>13</v>
      </c>
    </row>
    <row r="15" spans="1:13" ht="15.75" customHeight="1">
      <c r="A15" s="279" t="str">
        <f t="array" ref="A15">IFERROR(IF(D15="","",INDEX('2nd Run'!$A:$H,MATCH('Open 2 Results'!$E15,'2nd Run'!$H:$H,0),1)),"")</f>
        <v>co</v>
      </c>
      <c r="B15" s="280" t="str">
        <f t="array" ref="B15">IFERROR(IF(D15="","",INDEX('2nd Run'!$A:$H,MATCH('Open 2 Results'!$E15,'2nd Run'!$H:$H,0),2)),"")</f>
        <v>MEGAN ROSENDAHL</v>
      </c>
      <c r="C15" s="280" t="str">
        <f t="array" ref="C15">IFERROR(IF(D15="","",INDEX('2nd Run'!$A:$H,MATCH('Open 2 Results'!$E15,'2nd Run'!$H:$H,0),3)),"")</f>
        <v>RL OZZIE CAT</v>
      </c>
      <c r="D15" s="281">
        <f>IFERROR(IF(AND(SMALL('2nd Run'!H:H,M15)&gt;1000,SMALL('2nd Run'!H:H,M15)&lt;3000),"nt",IF(SMALL('2nd Run'!H:H,M15)&gt;3000,"",SMALL('2nd Run'!H:H,M15))),"")</f>
        <v>17.305000014000001</v>
      </c>
      <c r="E15" s="282">
        <f>IF(D15="nt",IFERROR(SMALL('2nd Run'!H:H,M15),""),IF(D15&gt;3000,"",IFERROR(SMALL('2nd Run'!H:H,M15),"")))</f>
        <v>17.305000014000001</v>
      </c>
      <c r="F15" s="283" t="str">
        <f t="shared" si="0"/>
        <v>3D</v>
      </c>
      <c r="G15" s="284" t="str">
        <f t="shared" si="1"/>
        <v/>
      </c>
      <c r="H15" s="159" t="str">
        <f>IFERROR(VLOOKUP(D15,'2nd Run'!$S$4:$U$32,3,FALSE),"")</f>
        <v>2nd</v>
      </c>
      <c r="L15" s="285"/>
      <c r="M15" s="221">
        <v>14</v>
      </c>
    </row>
    <row r="16" spans="1:13" ht="15.75" customHeight="1">
      <c r="A16" s="279" t="str">
        <f t="array" ref="A16">IFERROR(IF(D16="","",INDEX('2nd Run'!$A:$H,MATCH('Open 2 Results'!$E16,'2nd Run'!$H:$H,0),1)),"")</f>
        <v>co</v>
      </c>
      <c r="B16" s="280" t="str">
        <f t="array" ref="B16">IFERROR(IF(D16="","",INDEX('2nd Run'!$A:$H,MATCH('Open 2 Results'!$E16,'2nd Run'!$H:$H,0),2)),"")</f>
        <v>KAYCE BERGER (Y)</v>
      </c>
      <c r="C16" s="280" t="str">
        <f t="array" ref="C16">IFERROR(IF(D16="","",INDEX('2nd Run'!$A:$H,MATCH('Open 2 Results'!$E16,'2nd Run'!$H:$H,0),3)),"")</f>
        <v>JAW SMART LITTLESILV</v>
      </c>
      <c r="D16" s="281">
        <f>IFERROR(IF(AND(SMALL('2nd Run'!H:H,M16)&gt;1000,SMALL('2nd Run'!H:H,M16)&lt;3000),"nt",IF(SMALL('2nd Run'!H:H,M16)&gt;3000,"",SMALL('2nd Run'!H:H,M16))),"")</f>
        <v>17.83300002</v>
      </c>
      <c r="E16" s="282">
        <f>IF(D16="nt",IFERROR(SMALL('2nd Run'!H:H,M16),""),IF(D16&gt;3000,"",IFERROR(SMALL('2nd Run'!H:H,M16),"")))</f>
        <v>17.83300002</v>
      </c>
      <c r="F16" s="283" t="str">
        <f t="shared" si="0"/>
        <v>3D</v>
      </c>
      <c r="G16" s="284" t="str">
        <f t="shared" si="1"/>
        <v/>
      </c>
      <c r="H16" s="159" t="str">
        <f>IFERROR(VLOOKUP(D16,'2nd Run'!$S$4:$U$32,3,FALSE),"")</f>
        <v/>
      </c>
      <c r="K16" s="290">
        <v>5</v>
      </c>
      <c r="L16" s="285"/>
      <c r="M16" s="221">
        <v>15</v>
      </c>
    </row>
    <row r="17" spans="1:13" ht="15.75" customHeight="1">
      <c r="A17" s="279">
        <f t="array" ref="A17">IFERROR(IF(D17="","",INDEX('2nd Run'!$A:$H,MATCH('Open 2 Results'!$E17,'2nd Run'!$H:$H,0),1)),"")</f>
        <v>3</v>
      </c>
      <c r="B17" s="280" t="str">
        <f t="array" ref="B17">IFERROR(IF(D17="","",INDEX('2nd Run'!$A:$H,MATCH('Open 2 Results'!$E17,'2nd Run'!$H:$H,0),2)),"")</f>
        <v>KAYCE BERGER (Y)</v>
      </c>
      <c r="C17" s="280" t="str">
        <f t="array" ref="C17">IFERROR(IF(D17="","",INDEX('2nd Run'!$A:$H,MATCH('Open 2 Results'!$E17,'2nd Run'!$H:$H,0),3)),"")</f>
        <v>WEBBS LUCKY SPIN</v>
      </c>
      <c r="D17" s="281">
        <f>IFERROR(IF(AND(SMALL('2nd Run'!H:H,M17)&gt;1000,SMALL('2nd Run'!H:H,M17)&lt;3000),"nt",IF(SMALL('2nd Run'!H:H,M17)&gt;3000,"",SMALL('2nd Run'!H:H,M17))),"")</f>
        <v>17.851000002999999</v>
      </c>
      <c r="E17" s="282">
        <f>IF(D17="nt",IFERROR(SMALL('2nd Run'!H:H,M17),""),IF(D17&gt;3000,"",IFERROR(SMALL('2nd Run'!H:H,M17),"")))</f>
        <v>17.851000002999999</v>
      </c>
      <c r="F17" s="283" t="str">
        <f t="shared" si="0"/>
        <v>4D</v>
      </c>
      <c r="G17" s="284" t="str">
        <f t="shared" si="1"/>
        <v>4D</v>
      </c>
      <c r="H17" s="159" t="str">
        <f>IFERROR(VLOOKUP(D17,'2nd Run'!$S$4:$U$32,3,FALSE),"")</f>
        <v>1st</v>
      </c>
      <c r="L17" s="285"/>
      <c r="M17" s="221">
        <v>16</v>
      </c>
    </row>
    <row r="18" spans="1:13" ht="15.75" customHeight="1">
      <c r="A18" s="279" t="str">
        <f t="array" ref="A18">IFERROR(IF(D18="","",INDEX('2nd Run'!$A:$H,MATCH('Open 2 Results'!$E18,'2nd Run'!$H:$H,0),1)),"")</f>
        <v>co</v>
      </c>
      <c r="B18" s="280" t="str">
        <f t="array" ref="B18">IFERROR(IF(D18="","",INDEX('2nd Run'!$A:$H,MATCH('Open 2 Results'!$E18,'2nd Run'!$H:$H,0),2)),"")</f>
        <v>SANDRA SCHAACK</v>
      </c>
      <c r="C18" s="280" t="str">
        <f t="array" ref="C18">IFERROR(IF(D18="","",INDEX('2nd Run'!$A:$H,MATCH('Open 2 Results'!$E18,'2nd Run'!$H:$H,0),3)),"")</f>
        <v>JOSIE</v>
      </c>
      <c r="D18" s="281">
        <f>IFERROR(IF(AND(SMALL('2nd Run'!H:H,M18)&gt;1000,SMALL('2nd Run'!H:H,M18)&lt;3000),"nt",IF(SMALL('2nd Run'!H:H,M18)&gt;3000,"",SMALL('2nd Run'!H:H,M18))),"")</f>
        <v>18.617000025999999</v>
      </c>
      <c r="E18" s="282">
        <f>IF(D18="nt",IFERROR(SMALL('2nd Run'!H:H,M18),""),IF(D18&gt;3000,"",IFERROR(SMALL('2nd Run'!H:H,M18),"")))</f>
        <v>18.617000025999999</v>
      </c>
      <c r="F18" s="283" t="str">
        <f t="shared" si="0"/>
        <v>4D</v>
      </c>
      <c r="G18" s="284" t="str">
        <f t="shared" si="1"/>
        <v/>
      </c>
      <c r="H18" s="159" t="str">
        <f>IFERROR(VLOOKUP(D18,'2nd Run'!$S$4:$U$32,3,FALSE),"")</f>
        <v>2nd</v>
      </c>
      <c r="K18" s="290">
        <v>5</v>
      </c>
      <c r="L18" s="285"/>
      <c r="M18" s="221">
        <v>17</v>
      </c>
    </row>
    <row r="19" spans="1:13" ht="15.75" customHeight="1">
      <c r="A19" s="279">
        <f t="array" ref="A19">IFERROR(IF(D19="","",INDEX('2nd Run'!$A:$H,MATCH('Open 2 Results'!$E19,'2nd Run'!$H:$H,0),1)),"")</f>
        <v>1</v>
      </c>
      <c r="B19" s="280" t="str">
        <f t="array" ref="B19">IFERROR(IF(D19="","",INDEX('2nd Run'!$A:$H,MATCH('Open 2 Results'!$E19,'2nd Run'!$H:$H,0),2)),"")</f>
        <v>KAILEE BERGER (Y)</v>
      </c>
      <c r="C19" s="280" t="str">
        <f t="array" ref="C19">IFERROR(IF(D19="","",INDEX('2nd Run'!$A:$H,MATCH('Open 2 Results'!$E19,'2nd Run'!$H:$H,0),3)),"")</f>
        <v>EYES HEADEN TO VEGAS</v>
      </c>
      <c r="D19" s="281" t="str">
        <f>IFERROR(IF(AND(SMALL('2nd Run'!H:H,M19)&gt;1000,SMALL('2nd Run'!H:H,M19)&lt;3000),"nt",IF(SMALL('2nd Run'!H:H,M19)&gt;3000,"",SMALL('2nd Run'!H:H,M19))),"")</f>
        <v>nt</v>
      </c>
      <c r="E19" s="282">
        <f>IF(D19="nt",IFERROR(SMALL('2nd Run'!H:H,M19),""),IF(D19&gt;3000,"",IFERROR(SMALL('2nd Run'!H:H,M19),"")))</f>
        <v>1000.000000001</v>
      </c>
      <c r="F19" s="283" t="str">
        <f t="shared" si="0"/>
        <v/>
      </c>
      <c r="G19" s="284" t="str">
        <f t="shared" si="1"/>
        <v/>
      </c>
      <c r="H19" s="159" t="str">
        <f>IFERROR(VLOOKUP(D19,'2nd Run'!$S$4:$U$32,3,FALSE),"")</f>
        <v/>
      </c>
      <c r="K19" s="290" t="s">
        <v>100</v>
      </c>
      <c r="L19" s="285"/>
      <c r="M19" s="221">
        <v>18</v>
      </c>
    </row>
    <row r="20" spans="1:13" ht="15.75" customHeight="1">
      <c r="A20" s="279">
        <f t="array" ref="A20">IFERROR(IF(D20="","",INDEX('2nd Run'!$A:$H,MATCH('Open 2 Results'!$E20,'2nd Run'!$H:$H,0),1)),"")</f>
        <v>7</v>
      </c>
      <c r="B20" s="280" t="str">
        <f t="array" ref="B20">IFERROR(IF(D20="","",INDEX('2nd Run'!$A:$H,MATCH('Open 2 Results'!$E20,'2nd Run'!$H:$H,0),2)),"")</f>
        <v>JESSICA DOLL</v>
      </c>
      <c r="C20" s="280" t="str">
        <f t="array" ref="C20">IFERROR(IF(D20="","",INDEX('2nd Run'!$A:$H,MATCH('Open 2 Results'!$E20,'2nd Run'!$H:$H,0),3)),"")</f>
        <v>THIS LIL LITE O MINE</v>
      </c>
      <c r="D20" s="281" t="str">
        <f>IFERROR(IF(AND(SMALL('2nd Run'!H:H,M20)&gt;1000,SMALL('2nd Run'!H:H,M20)&lt;3000),"nt",IF(SMALL('2nd Run'!H:H,M20)&gt;3000,"",SMALL('2nd Run'!H:H,M20))),"")</f>
        <v>nt</v>
      </c>
      <c r="E20" s="282">
        <f>IF(D20="nt",IFERROR(SMALL('2nd Run'!H:H,M20),""),IF(D20&gt;3000,"",IFERROR(SMALL('2nd Run'!H:H,M20),"")))</f>
        <v>1000.000000008</v>
      </c>
      <c r="F20" s="283" t="str">
        <f t="shared" si="0"/>
        <v/>
      </c>
      <c r="G20" s="284" t="str">
        <f t="shared" si="1"/>
        <v/>
      </c>
      <c r="H20" s="159" t="str">
        <f>IFERROR(VLOOKUP(D20,'2nd Run'!$S$4:$U$32,3,FALSE),"")</f>
        <v/>
      </c>
      <c r="K20" s="290" t="s">
        <v>100</v>
      </c>
      <c r="L20" s="285"/>
      <c r="M20" s="221">
        <v>19</v>
      </c>
    </row>
    <row r="21" spans="1:13" ht="15.75" customHeight="1">
      <c r="A21" s="279" t="str">
        <f t="array" ref="A21">IFERROR(IF(D21="","",INDEX('2nd Run'!$A:$H,MATCH('Open 2 Results'!$E21,'2nd Run'!$H:$H,0),1)),"")</f>
        <v/>
      </c>
      <c r="B21" s="280" t="str">
        <f t="array" ref="B21">IFERROR(IF(D21="","",INDEX('2nd Run'!$A:$H,MATCH('Open 2 Results'!$E21,'2nd Run'!$H:$H,0),2)),"")</f>
        <v/>
      </c>
      <c r="C21" s="280" t="str">
        <f t="array" ref="C21">IFERROR(IF(D21="","",INDEX('2nd Run'!$A:$H,MATCH('Open 2 Results'!$E21,'2nd Run'!$H:$H,0),3)),"")</f>
        <v/>
      </c>
      <c r="D21" s="281" t="str">
        <f>IFERROR(IF(AND(SMALL('2nd Run'!H:H,M21)&gt;1000,SMALL('2nd Run'!H:H,M21)&lt;3000),"nt",IF(SMALL('2nd Run'!H:H,M21)&gt;3000,"",SMALL('2nd Run'!H:H,M21))),"")</f>
        <v/>
      </c>
      <c r="E21" s="282" t="str">
        <f>IF(D21="nt",IFERROR(SMALL('2nd Run'!H:H,M21),""),IF(D21&gt;3000,"",IFERROR(SMALL('2nd Run'!H:H,M21),"")))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Run'!$S$4:$U$32,3,FALSE),"")</f>
        <v/>
      </c>
      <c r="L21" s="285"/>
      <c r="M21" s="221">
        <v>20</v>
      </c>
    </row>
    <row r="22" spans="1:13" ht="15.75" customHeight="1">
      <c r="A22" s="279" t="str">
        <f t="array" ref="A22">IFERROR(IF(D22="","",INDEX('2nd Run'!$A:$H,MATCH('Open 2 Results'!$E22,'2nd Run'!$H:$H,0),1)),"")</f>
        <v/>
      </c>
      <c r="B22" s="280" t="str">
        <f t="array" ref="B22">IFERROR(IF(D22="","",INDEX('2nd Run'!$A:$H,MATCH('Open 2 Results'!$E22,'2nd Run'!$H:$H,0),2)),"")</f>
        <v/>
      </c>
      <c r="C22" s="280" t="str">
        <f t="array" ref="C22">IFERROR(IF(D22="","",INDEX('2nd Run'!$A:$H,MATCH('Open 2 Results'!$E22,'2nd Run'!$H:$H,0),3)),"")</f>
        <v/>
      </c>
      <c r="D22" s="281" t="str">
        <f>IFERROR(IF(AND(SMALL('2nd Run'!H:H,M22)&gt;1000,SMALL('2nd Run'!H:H,M22)&lt;3000),"nt",IF(SMALL('2nd Run'!H:H,M22)&gt;3000,"",SMALL('2nd Run'!H:H,M22))),"")</f>
        <v/>
      </c>
      <c r="E22" s="282" t="str">
        <f>IF(D22="nt",IFERROR(SMALL('2nd Run'!H:H,M22),""),IF(D22&gt;3000,"",IFERROR(SMALL('2nd Run'!H:H,M22),"")))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Run'!$S$4:$U$32,3,FALSE),"")</f>
        <v/>
      </c>
      <c r="L22" s="285"/>
      <c r="M22" s="221">
        <v>21</v>
      </c>
    </row>
    <row r="23" spans="1:13" ht="15.75" customHeight="1">
      <c r="A23" s="279" t="str">
        <f t="array" ref="A23">IFERROR(IF(D23="","",INDEX('2nd Run'!$A:$H,MATCH('Open 2 Results'!$E23,'2nd Run'!$H:$H,0),1)),"")</f>
        <v/>
      </c>
      <c r="B23" s="280" t="str">
        <f t="array" ref="B23">IFERROR(IF(D23="","",INDEX('2nd Run'!$A:$H,MATCH('Open 2 Results'!$E23,'2nd Run'!$H:$H,0),2)),"")</f>
        <v/>
      </c>
      <c r="C23" s="280" t="str">
        <f t="array" ref="C23">IFERROR(IF(D23="","",INDEX('2nd Run'!$A:$H,MATCH('Open 2 Results'!$E23,'2nd Run'!$H:$H,0),3)),"")</f>
        <v/>
      </c>
      <c r="D23" s="281" t="str">
        <f>IFERROR(IF(AND(SMALL('2nd Run'!H:H,M23)&gt;1000,SMALL('2nd Run'!H:H,M23)&lt;3000),"nt",IF(SMALL('2nd Run'!H:H,M23)&gt;3000,"",SMALL('2nd Run'!H:H,M23))),"")</f>
        <v/>
      </c>
      <c r="E23" s="282" t="str">
        <f>IF(D23="nt",IFERROR(SMALL('2nd Run'!H:H,M23),""),IF(D23&gt;3000,"",IFERROR(SMALL('2nd Run'!H:H,M23),"")))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Run'!$S$4:$U$32,3,FALSE),"")</f>
        <v/>
      </c>
      <c r="L23" s="285"/>
      <c r="M23" s="221">
        <v>22</v>
      </c>
    </row>
    <row r="24" spans="1:13" ht="15.75" customHeight="1">
      <c r="A24" s="279" t="str">
        <f t="array" ref="A24">IFERROR(IF(D24="","",INDEX('2nd Run'!$A:$H,MATCH('Open 2 Results'!$E24,'2nd Run'!$H:$H,0),1)),"")</f>
        <v/>
      </c>
      <c r="B24" s="280" t="str">
        <f t="array" ref="B24">IFERROR(IF(D24="","",INDEX('2nd Run'!$A:$H,MATCH('Open 2 Results'!$E24,'2nd Run'!$H:$H,0),2)),"")</f>
        <v/>
      </c>
      <c r="C24" s="280" t="str">
        <f t="array" ref="C24">IFERROR(IF(D24="","",INDEX('2nd Run'!$A:$H,MATCH('Open 2 Results'!$E24,'2nd Run'!$H:$H,0),3)),"")</f>
        <v/>
      </c>
      <c r="D24" s="281" t="str">
        <f>IFERROR(IF(AND(SMALL('2nd Run'!H:H,M24)&gt;1000,SMALL('2nd Run'!H:H,M24)&lt;3000),"nt",IF(SMALL('2nd Run'!H:H,M24)&gt;3000,"",SMALL('2nd Run'!H:H,M24))),"")</f>
        <v/>
      </c>
      <c r="E24" s="282" t="str">
        <f>IF(D24="nt",IFERROR(SMALL('2nd Run'!H:H,M24),""),IF(D24&gt;3000,"",IFERROR(SMALL('2nd Run'!H:H,M24),"")))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Run'!$S$4:$U$32,3,FALSE),"")</f>
        <v/>
      </c>
      <c r="L24" s="285"/>
      <c r="M24" s="221">
        <v>23</v>
      </c>
    </row>
    <row r="25" spans="1:13" ht="15.75" customHeight="1">
      <c r="A25" s="279" t="str">
        <f t="array" ref="A25">IFERROR(IF(D25="","",INDEX('2nd Run'!$A:$H,MATCH('Open 2 Results'!$E25,'2nd Run'!$H:$H,0),1)),"")</f>
        <v/>
      </c>
      <c r="B25" s="280" t="str">
        <f t="array" ref="B25">IFERROR(IF(D25="","",INDEX('2nd Run'!$A:$H,MATCH('Open 2 Results'!$E25,'2nd Run'!$H:$H,0),2)),"")</f>
        <v/>
      </c>
      <c r="C25" s="280" t="str">
        <f t="array" ref="C25">IFERROR(IF(D25="","",INDEX('2nd Run'!$A:$H,MATCH('Open 2 Results'!$E25,'2nd Run'!$H:$H,0),3)),"")</f>
        <v/>
      </c>
      <c r="D25" s="281" t="str">
        <f>IFERROR(IF(AND(SMALL('2nd Run'!H:H,M25)&gt;1000,SMALL('2nd Run'!H:H,M25)&lt;3000),"nt",IF(SMALL('2nd Run'!H:H,M25)&gt;3000,"",SMALL('2nd Run'!H:H,M25))),"")</f>
        <v/>
      </c>
      <c r="E25" s="282" t="str">
        <f>IF(D25="nt",IFERROR(SMALL('2nd Run'!H:H,M25),""),IF(D25&gt;3000,"",IFERROR(SMALL('2nd Run'!H:H,M25),"")))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Run'!$S$4:$U$32,3,FALSE),"")</f>
        <v/>
      </c>
      <c r="L25" s="285"/>
      <c r="M25" s="221">
        <v>24</v>
      </c>
    </row>
    <row r="26" spans="1:13" ht="15.75" customHeight="1">
      <c r="A26" s="279" t="str">
        <f t="array" ref="A26">IFERROR(IF(D26="","",INDEX('2nd Run'!$A:$H,MATCH('Open 2 Results'!$E26,'2nd Run'!$H:$H,0),1)),"")</f>
        <v/>
      </c>
      <c r="B26" s="280" t="str">
        <f t="array" ref="B26">IFERROR(IF(D26="","",INDEX('2nd Run'!$A:$H,MATCH('Open 2 Results'!$E26,'2nd Run'!$H:$H,0),2)),"")</f>
        <v/>
      </c>
      <c r="C26" s="280" t="str">
        <f t="array" ref="C26">IFERROR(IF(D26="","",INDEX('2nd Run'!$A:$H,MATCH('Open 2 Results'!$E26,'2nd Run'!$H:$H,0),3)),"")</f>
        <v/>
      </c>
      <c r="D26" s="281" t="str">
        <f>IFERROR(IF(AND(SMALL('2nd Run'!H:H,M26)&gt;1000,SMALL('2nd Run'!H:H,M26)&lt;3000),"nt",IF(SMALL('2nd Run'!H:H,M26)&gt;3000,"",SMALL('2nd Run'!H:H,M26))),"")</f>
        <v/>
      </c>
      <c r="E26" s="282" t="str">
        <f>IF(D26="nt",IFERROR(SMALL('2nd Run'!H:H,M26),""),IF(D26&gt;3000,"",IFERROR(SMALL('2nd Run'!H:H,M26),"")))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Run'!$S$4:$U$32,3,FALSE),"")</f>
        <v/>
      </c>
      <c r="L26" s="285"/>
      <c r="M26" s="221">
        <v>25</v>
      </c>
    </row>
    <row r="27" spans="1:13" ht="15.75" customHeight="1">
      <c r="A27" s="279" t="str">
        <f t="array" ref="A27">IFERROR(IF(D27="","",INDEX('2nd Run'!$A:$H,MATCH('Open 2 Results'!$E27,'2nd Run'!$H:$H,0),1)),"")</f>
        <v/>
      </c>
      <c r="B27" s="280" t="str">
        <f t="array" ref="B27">IFERROR(IF(D27="","",INDEX('2nd Run'!$A:$H,MATCH('Open 2 Results'!$E27,'2nd Run'!$H:$H,0),2)),"")</f>
        <v/>
      </c>
      <c r="C27" s="280" t="str">
        <f t="array" ref="C27">IFERROR(IF(D27="","",INDEX('2nd Run'!$A:$H,MATCH('Open 2 Results'!$E27,'2nd Run'!$H:$H,0),3)),"")</f>
        <v/>
      </c>
      <c r="D27" s="281" t="str">
        <f>IFERROR(IF(AND(SMALL('2nd Run'!H:H,M27)&gt;1000,SMALL('2nd Run'!H:H,M27)&lt;3000),"nt",IF(SMALL('2nd Run'!H:H,M27)&gt;3000,"",SMALL('2nd Run'!H:H,M27))),"")</f>
        <v/>
      </c>
      <c r="E27" s="282" t="str">
        <f>IF(D27="nt",IFERROR(SMALL('2nd Run'!H:H,M27),""),IF(D27&gt;3000,"",IFERROR(SMALL('2nd Run'!H:H,M27),"")))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Run'!$S$4:$U$32,3,FALSE),"")</f>
        <v/>
      </c>
      <c r="L27" s="285"/>
      <c r="M27" s="221">
        <v>26</v>
      </c>
    </row>
    <row r="28" spans="1:13" ht="15.75" customHeight="1">
      <c r="A28" s="279" t="str">
        <f t="array" ref="A28">IFERROR(IF(D28="","",INDEX('2nd Run'!$A:$H,MATCH('Open 2 Results'!$E28,'2nd Run'!$H:$H,0),1)),"")</f>
        <v/>
      </c>
      <c r="B28" s="280" t="str">
        <f t="array" ref="B28">IFERROR(IF(D28="","",INDEX('2nd Run'!$A:$H,MATCH('Open 2 Results'!$E28,'2nd Run'!$H:$H,0),2)),"")</f>
        <v/>
      </c>
      <c r="C28" s="280" t="str">
        <f t="array" ref="C28">IFERROR(IF(D28="","",INDEX('2nd Run'!$A:$H,MATCH('Open 2 Results'!$E28,'2nd Run'!$H:$H,0),3)),"")</f>
        <v/>
      </c>
      <c r="D28" s="281" t="str">
        <f>IFERROR(IF(AND(SMALL('2nd Run'!H:H,M28)&gt;1000,SMALL('2nd Run'!H:H,M28)&lt;3000),"nt",IF(SMALL('2nd Run'!H:H,M28)&gt;3000,"",SMALL('2nd Run'!H:H,M28))),"")</f>
        <v/>
      </c>
      <c r="E28" s="282" t="str">
        <f>IF(D28="nt",IFERROR(SMALL('2nd Run'!H:H,M28),""),IF(D28&gt;3000,"",IFERROR(SMALL('2nd Run'!H:H,M28),"")))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Run'!$S$4:$U$32,3,FALSE),"")</f>
        <v/>
      </c>
      <c r="L28" s="285"/>
      <c r="M28" s="221">
        <v>27</v>
      </c>
    </row>
    <row r="29" spans="1:13" ht="15.75" customHeight="1">
      <c r="A29" s="279" t="str">
        <f t="array" ref="A29">IFERROR(IF(D29="","",INDEX('2nd Run'!$A:$H,MATCH('Open 2 Results'!$E29,'2nd Run'!$H:$H,0),1)),"")</f>
        <v/>
      </c>
      <c r="B29" s="280" t="str">
        <f t="array" ref="B29">IFERROR(IF(D29="","",INDEX('2nd Run'!$A:$H,MATCH('Open 2 Results'!$E29,'2nd Run'!$H:$H,0),2)),"")</f>
        <v/>
      </c>
      <c r="C29" s="280" t="str">
        <f t="array" ref="C29">IFERROR(IF(D29="","",INDEX('2nd Run'!$A:$H,MATCH('Open 2 Results'!$E29,'2nd Run'!$H:$H,0),3)),"")</f>
        <v/>
      </c>
      <c r="D29" s="281" t="str">
        <f>IFERROR(IF(AND(SMALL('2nd Run'!H:H,M29)&gt;1000,SMALL('2nd Run'!H:H,M29)&lt;3000),"nt",IF(SMALL('2nd Run'!H:H,M29)&gt;3000,"",SMALL('2nd Run'!H:H,M29))),"")</f>
        <v/>
      </c>
      <c r="E29" s="282" t="str">
        <f>IF(D29="nt",IFERROR(SMALL('2nd Run'!H:H,M29),""),IF(D29&gt;3000,"",IFERROR(SMALL('2nd Run'!H:H,M29),"")))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Run'!$S$4:$U$32,3,FALSE),"")</f>
        <v/>
      </c>
      <c r="L29" s="285"/>
      <c r="M29" s="221">
        <v>28</v>
      </c>
    </row>
    <row r="30" spans="1:13" ht="15.75" customHeight="1">
      <c r="A30" s="279" t="str">
        <f t="array" ref="A30">IFERROR(IF(D30="","",INDEX('2nd Run'!$A:$H,MATCH('Open 2 Results'!$E30,'2nd Run'!$H:$H,0),1)),"")</f>
        <v/>
      </c>
      <c r="B30" s="280" t="str">
        <f t="array" ref="B30">IFERROR(IF(D30="","",INDEX('2nd Run'!$A:$H,MATCH('Open 2 Results'!$E30,'2nd Run'!$H:$H,0),2)),"")</f>
        <v/>
      </c>
      <c r="C30" s="280" t="str">
        <f t="array" ref="C30">IFERROR(IF(D30="","",INDEX('2nd Run'!$A:$H,MATCH('Open 2 Results'!$E30,'2nd Run'!$H:$H,0),3)),"")</f>
        <v/>
      </c>
      <c r="D30" s="281" t="str">
        <f>IFERROR(IF(AND(SMALL('2nd Run'!H:H,M30)&gt;1000,SMALL('2nd Run'!H:H,M30)&lt;3000),"nt",IF(SMALL('2nd Run'!H:H,M30)&gt;3000,"",SMALL('2nd Run'!H:H,M30))),"")</f>
        <v/>
      </c>
      <c r="E30" s="282" t="str">
        <f>IF(D30="nt",IFERROR(SMALL('2nd Run'!H:H,M30),""),IF(D30&gt;3000,"",IFERROR(SMALL('2nd Run'!H:H,M30),"")))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Run'!$S$4:$U$32,3,FALSE),"")</f>
        <v/>
      </c>
      <c r="L30" s="285"/>
      <c r="M30" s="221">
        <v>29</v>
      </c>
    </row>
    <row r="31" spans="1:13" ht="15.75" customHeight="1">
      <c r="A31" s="279" t="str">
        <f t="array" ref="A31">IFERROR(IF(D31="","",INDEX('2nd Run'!$A:$H,MATCH('Open 2 Results'!$E31,'2nd Run'!$H:$H,0),1)),"")</f>
        <v/>
      </c>
      <c r="B31" s="280" t="str">
        <f t="array" ref="B31">IFERROR(IF(D31="","",INDEX('2nd Run'!$A:$H,MATCH('Open 2 Results'!$E31,'2nd Run'!$H:$H,0),2)),"")</f>
        <v/>
      </c>
      <c r="C31" s="280" t="str">
        <f t="array" ref="C31">IFERROR(IF(D31="","",INDEX('2nd Run'!$A:$H,MATCH('Open 2 Results'!$E31,'2nd Run'!$H:$H,0),3)),"")</f>
        <v/>
      </c>
      <c r="D31" s="281" t="str">
        <f>IFERROR(IF(AND(SMALL('2nd Run'!H:H,M31)&gt;1000,SMALL('2nd Run'!H:H,M31)&lt;3000),"nt",IF(SMALL('2nd Run'!H:H,M31)&gt;3000,"",SMALL('2nd Run'!H:H,M31))),"")</f>
        <v/>
      </c>
      <c r="E31" s="282" t="str">
        <f>IF(D31="nt",IFERROR(SMALL('2nd Run'!H:H,M31),""),IF(D31&gt;3000,"",IFERROR(SMALL('2nd Run'!H:H,M31),"")))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Run'!$S$4:$U$32,3,FALSE),"")</f>
        <v/>
      </c>
      <c r="L31" s="285"/>
      <c r="M31" s="221">
        <v>30</v>
      </c>
    </row>
    <row r="32" spans="1:13" ht="15.75" customHeight="1">
      <c r="A32" s="279" t="str">
        <f t="array" ref="A32">IFERROR(IF(D32="","",INDEX('2nd Run'!$A:$H,MATCH('Open 2 Results'!$E32,'2nd Run'!$H:$H,0),1)),"")</f>
        <v/>
      </c>
      <c r="B32" s="280" t="str">
        <f t="array" ref="B32">IFERROR(IF(D32="","",INDEX('2nd Run'!$A:$H,MATCH('Open 2 Results'!$E32,'2nd Run'!$H:$H,0),2)),"")</f>
        <v/>
      </c>
      <c r="C32" s="280" t="str">
        <f t="array" ref="C32">IFERROR(IF(D32="","",INDEX('2nd Run'!$A:$H,MATCH('Open 2 Results'!$E32,'2nd Run'!$H:$H,0),3)),"")</f>
        <v/>
      </c>
      <c r="D32" s="281" t="str">
        <f>IFERROR(IF(AND(SMALL('2nd Run'!H:H,M32)&gt;1000,SMALL('2nd Run'!H:H,M32)&lt;3000),"nt",IF(SMALL('2nd Run'!H:H,M32)&gt;3000,"",SMALL('2nd Run'!H:H,M32))),"")</f>
        <v/>
      </c>
      <c r="E32" s="282" t="str">
        <f>IF(D32="nt",IFERROR(SMALL('2nd Run'!H:H,M32),""),IF(D32&gt;3000,"",IFERROR(SMALL('2nd Run'!H:H,M32),"")))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Run'!$S$4:$U$32,3,FALSE),"")</f>
        <v/>
      </c>
      <c r="L32" s="285"/>
      <c r="M32" s="221">
        <v>31</v>
      </c>
    </row>
    <row r="33" spans="1:13" ht="15.75" customHeight="1">
      <c r="A33" s="279" t="str">
        <f t="array" ref="A33">IFERROR(IF(D33="","",INDEX('2nd Run'!$A:$H,MATCH('Open 2 Results'!$E33,'2nd Run'!$H:$H,0),1)),"")</f>
        <v/>
      </c>
      <c r="B33" s="280" t="str">
        <f t="array" ref="B33">IFERROR(IF(D33="","",INDEX('2nd Run'!$A:$H,MATCH('Open 2 Results'!$E33,'2nd Run'!$H:$H,0),2)),"")</f>
        <v/>
      </c>
      <c r="C33" s="280" t="str">
        <f t="array" ref="C33">IFERROR(IF(D33="","",INDEX('2nd Run'!$A:$H,MATCH('Open 2 Results'!$E33,'2nd Run'!$H:$H,0),3)),"")</f>
        <v/>
      </c>
      <c r="D33" s="281" t="str">
        <f>IFERROR(IF(AND(SMALL('2nd Run'!H:H,M33)&gt;1000,SMALL('2nd Run'!H:H,M33)&lt;3000),"nt",IF(SMALL('2nd Run'!H:H,M33)&gt;3000,"",SMALL('2nd Run'!H:H,M33))),"")</f>
        <v/>
      </c>
      <c r="E33" s="282" t="str">
        <f>IF(D33="nt",IFERROR(SMALL('2nd Run'!H:H,M33),""),IF(D33&gt;3000,"",IFERROR(SMALL('2nd Run'!H:H,M33),"")))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Run'!$S$4:$U$32,3,FALSE),"")</f>
        <v/>
      </c>
      <c r="L33" s="285"/>
      <c r="M33" s="221">
        <v>32</v>
      </c>
    </row>
    <row r="34" spans="1:13" ht="15.75" customHeight="1">
      <c r="A34" s="279" t="str">
        <f t="array" ref="A34">IFERROR(IF(D34="","",INDEX('2nd Run'!$A:$H,MATCH('Open 2 Results'!$E34,'2nd Run'!$H:$H,0),1)),"")</f>
        <v/>
      </c>
      <c r="B34" s="280" t="str">
        <f t="array" ref="B34">IFERROR(IF(D34="","",INDEX('2nd Run'!$A:$H,MATCH('Open 2 Results'!$E34,'2nd Run'!$H:$H,0),2)),"")</f>
        <v/>
      </c>
      <c r="C34" s="280" t="str">
        <f t="array" ref="C34">IFERROR(IF(D34="","",INDEX('2nd Run'!$A:$H,MATCH('Open 2 Results'!$E34,'2nd Run'!$H:$H,0),3)),"")</f>
        <v/>
      </c>
      <c r="D34" s="281" t="str">
        <f>IFERROR(IF(AND(SMALL('2nd Run'!H:H,M34)&gt;1000,SMALL('2nd Run'!H:H,M34)&lt;3000),"nt",IF(SMALL('2nd Run'!H:H,M34)&gt;3000,"",SMALL('2nd Run'!H:H,M34))),"")</f>
        <v/>
      </c>
      <c r="E34" s="282" t="str">
        <f>IF(D34="nt",IFERROR(SMALL('2nd Run'!H:H,M34),""),IF(D34&gt;3000,"",IFERROR(SMALL('2nd Run'!H:H,M34),"")))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Run'!$S$4:$U$32,3,FALSE),"")</f>
        <v/>
      </c>
      <c r="L34" s="285"/>
      <c r="M34" s="221">
        <v>33</v>
      </c>
    </row>
    <row r="35" spans="1:13" ht="15.75" customHeight="1">
      <c r="A35" s="279" t="str">
        <f t="array" ref="A35">IFERROR(IF(D35="","",INDEX('2nd Run'!$A:$H,MATCH('Open 2 Results'!$E35,'2nd Run'!$H:$H,0),1)),"")</f>
        <v/>
      </c>
      <c r="B35" s="280" t="str">
        <f t="array" ref="B35">IFERROR(IF(D35="","",INDEX('2nd Run'!$A:$H,MATCH('Open 2 Results'!$E35,'2nd Run'!$H:$H,0),2)),"")</f>
        <v/>
      </c>
      <c r="C35" s="280" t="str">
        <f t="array" ref="C35">IFERROR(IF(D35="","",INDEX('2nd Run'!$A:$H,MATCH('Open 2 Results'!$E35,'2nd Run'!$H:$H,0),3)),"")</f>
        <v/>
      </c>
      <c r="D35" s="281" t="str">
        <f>IFERROR(IF(AND(SMALL('2nd Run'!H:H,M35)&gt;1000,SMALL('2nd Run'!H:H,M35)&lt;3000),"nt",IF(SMALL('2nd Run'!H:H,M35)&gt;3000,"",SMALL('2nd Run'!H:H,M35))),"")</f>
        <v/>
      </c>
      <c r="E35" s="282" t="str">
        <f>IF(D35="nt",IFERROR(SMALL('2nd Run'!H:H,M35),""),IF(D35&gt;3000,"",IFERROR(SMALL('2nd Run'!H:H,M35),"")))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Run'!$S$4:$U$32,3,FALSE),"")</f>
        <v/>
      </c>
      <c r="L35" s="285"/>
      <c r="M35" s="221">
        <v>34</v>
      </c>
    </row>
    <row r="36" spans="1:13" ht="15.75" customHeight="1">
      <c r="A36" s="279" t="str">
        <f t="array" ref="A36">IFERROR(IF(D36="","",INDEX('2nd Run'!$A:$H,MATCH('Open 2 Results'!$E36,'2nd Run'!$H:$H,0),1)),"")</f>
        <v/>
      </c>
      <c r="B36" s="280" t="str">
        <f t="array" ref="B36">IFERROR(IF(D36="","",INDEX('2nd Run'!$A:$H,MATCH('Open 2 Results'!$E36,'2nd Run'!$H:$H,0),2)),"")</f>
        <v/>
      </c>
      <c r="C36" s="280" t="str">
        <f t="array" ref="C36">IFERROR(IF(D36="","",INDEX('2nd Run'!$A:$H,MATCH('Open 2 Results'!$E36,'2nd Run'!$H:$H,0),3)),"")</f>
        <v/>
      </c>
      <c r="D36" s="281" t="str">
        <f>IFERROR(IF(AND(SMALL('2nd Run'!H:H,M36)&gt;1000,SMALL('2nd Run'!H:H,M36)&lt;3000),"nt",IF(SMALL('2nd Run'!H:H,M36)&gt;3000,"",SMALL('2nd Run'!H:H,M36))),"")</f>
        <v/>
      </c>
      <c r="E36" s="282" t="str">
        <f>IF(D36="nt",IFERROR(SMALL('2nd Run'!H:H,M36),""),IF(D36&gt;3000,"",IFERROR(SMALL('2nd Run'!H:H,M36),"")))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Run'!$S$4:$U$32,3,FALSE),"")</f>
        <v/>
      </c>
      <c r="L36" s="285"/>
      <c r="M36" s="221">
        <v>35</v>
      </c>
    </row>
    <row r="37" spans="1:13" ht="15.75" customHeight="1">
      <c r="A37" s="279" t="str">
        <f t="array" ref="A37">IFERROR(IF(D37="","",INDEX('2nd Run'!$A:$H,MATCH('Open 2 Results'!$E37,'2nd Run'!$H:$H,0),1)),"")</f>
        <v/>
      </c>
      <c r="B37" s="280" t="str">
        <f t="array" ref="B37">IFERROR(IF(D37="","",INDEX('2nd Run'!$A:$H,MATCH('Open 2 Results'!$E37,'2nd Run'!$H:$H,0),2)),"")</f>
        <v/>
      </c>
      <c r="C37" s="280" t="str">
        <f t="array" ref="C37">IFERROR(IF(D37="","",INDEX('2nd Run'!$A:$H,MATCH('Open 2 Results'!$E37,'2nd Run'!$H:$H,0),3)),"")</f>
        <v/>
      </c>
      <c r="D37" s="281" t="str">
        <f>IFERROR(IF(AND(SMALL('2nd Run'!H:H,M37)&gt;1000,SMALL('2nd Run'!H:H,M37)&lt;3000),"nt",IF(SMALL('2nd Run'!H:H,M37)&gt;3000,"",SMALL('2nd Run'!H:H,M37))),"")</f>
        <v/>
      </c>
      <c r="E37" s="282" t="str">
        <f>IF(D37="nt",IFERROR(SMALL('2nd Run'!H:H,M37),""),IF(D37&gt;3000,"",IFERROR(SMALL('2nd Run'!H:H,M37),"")))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Run'!$S$4:$U$32,3,FALSE),"")</f>
        <v/>
      </c>
      <c r="L37" s="285"/>
      <c r="M37" s="221">
        <v>36</v>
      </c>
    </row>
    <row r="38" spans="1:13" ht="15.75" customHeight="1">
      <c r="A38" s="279" t="str">
        <f t="array" ref="A38">IFERROR(IF(D38="","",INDEX('2nd Run'!$A:$H,MATCH('Open 2 Results'!$E38,'2nd Run'!$H:$H,0),1)),"")</f>
        <v/>
      </c>
      <c r="B38" s="280" t="str">
        <f t="array" ref="B38">IFERROR(IF(D38="","",INDEX('2nd Run'!$A:$H,MATCH('Open 2 Results'!$E38,'2nd Run'!$H:$H,0),2)),"")</f>
        <v/>
      </c>
      <c r="C38" s="280" t="str">
        <f t="array" ref="C38">IFERROR(IF(D38="","",INDEX('2nd Run'!$A:$H,MATCH('Open 2 Results'!$E38,'2nd Run'!$H:$H,0),3)),"")</f>
        <v/>
      </c>
      <c r="D38" s="281" t="str">
        <f>IFERROR(IF(AND(SMALL('2nd Run'!H:H,M38)&gt;1000,SMALL('2nd Run'!H:H,M38)&lt;3000),"nt",IF(SMALL('2nd Run'!H:H,M38)&gt;3000,"",SMALL('2nd Run'!H:H,M38))),"")</f>
        <v/>
      </c>
      <c r="E38" s="282" t="str">
        <f>IF(D38="nt",IFERROR(SMALL('2nd Run'!H:H,M38),""),IF(D38&gt;3000,"",IFERROR(SMALL('2nd Run'!H:H,M38),"")))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Run'!$S$4:$U$32,3,FALSE),"")</f>
        <v/>
      </c>
      <c r="L38" s="285"/>
      <c r="M38" s="221">
        <v>37</v>
      </c>
    </row>
    <row r="39" spans="1:13" ht="15.75" customHeight="1">
      <c r="A39" s="279" t="str">
        <f t="array" ref="A39">IFERROR(IF(D39="","",INDEX('2nd Run'!$A:$H,MATCH('Open 2 Results'!$E39,'2nd Run'!$H:$H,0),1)),"")</f>
        <v/>
      </c>
      <c r="B39" s="280" t="str">
        <f t="array" ref="B39">IFERROR(IF(D39="","",INDEX('2nd Run'!$A:$H,MATCH('Open 2 Results'!$E39,'2nd Run'!$H:$H,0),2)),"")</f>
        <v/>
      </c>
      <c r="C39" s="280" t="str">
        <f t="array" ref="C39">IFERROR(IF(D39="","",INDEX('2nd Run'!$A:$H,MATCH('Open 2 Results'!$E39,'2nd Run'!$H:$H,0),3)),"")</f>
        <v/>
      </c>
      <c r="D39" s="281" t="str">
        <f>IFERROR(IF(AND(SMALL('2nd Run'!H:H,M39)&gt;1000,SMALL('2nd Run'!H:H,M39)&lt;3000),"nt",IF(SMALL('2nd Run'!H:H,M39)&gt;3000,"",SMALL('2nd Run'!H:H,M39))),"")</f>
        <v/>
      </c>
      <c r="E39" s="282" t="str">
        <f>IF(D39="nt",IFERROR(SMALL('2nd Run'!H:H,M39),""),IF(D39&gt;3000,"",IFERROR(SMALL('2nd Run'!H:H,M39),"")))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Run'!$S$4:$U$32,3,FALSE),"")</f>
        <v/>
      </c>
      <c r="L39" s="285"/>
      <c r="M39" s="221">
        <v>38</v>
      </c>
    </row>
    <row r="40" spans="1:13" ht="15.75" customHeight="1">
      <c r="A40" s="279" t="str">
        <f t="array" ref="A40">IFERROR(IF(D40="","",INDEX('2nd Run'!$A:$H,MATCH('Open 2 Results'!$E40,'2nd Run'!$H:$H,0),1)),"")</f>
        <v/>
      </c>
      <c r="B40" s="280" t="str">
        <f t="array" ref="B40">IFERROR(IF(D40="","",INDEX('2nd Run'!$A:$H,MATCH('Open 2 Results'!$E40,'2nd Run'!$H:$H,0),2)),"")</f>
        <v/>
      </c>
      <c r="C40" s="280" t="str">
        <f t="array" ref="C40">IFERROR(IF(D40="","",INDEX('2nd Run'!$A:$H,MATCH('Open 2 Results'!$E40,'2nd Run'!$H:$H,0),3)),"")</f>
        <v/>
      </c>
      <c r="D40" s="281" t="str">
        <f>IFERROR(IF(AND(SMALL('2nd Run'!H:H,M40)&gt;1000,SMALL('2nd Run'!H:H,M40)&lt;3000),"nt",IF(SMALL('2nd Run'!H:H,M40)&gt;3000,"",SMALL('2nd Run'!H:H,M40))),"")</f>
        <v/>
      </c>
      <c r="E40" s="282" t="str">
        <f>IF(D40="nt",IFERROR(SMALL('2nd Run'!H:H,M40),""),IF(D40&gt;3000,"",IFERROR(SMALL('2nd Run'!H:H,M40),"")))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Run'!$S$4:$U$32,3,FALSE),"")</f>
        <v/>
      </c>
      <c r="L40" s="285"/>
      <c r="M40" s="221">
        <v>39</v>
      </c>
    </row>
    <row r="41" spans="1:13" ht="15.75" customHeight="1">
      <c r="A41" s="279" t="str">
        <f t="array" ref="A41">IFERROR(IF(D41="","",INDEX('2nd Run'!$A:$H,MATCH('Open 2 Results'!$E41,'2nd Run'!$H:$H,0),1)),"")</f>
        <v/>
      </c>
      <c r="B41" s="280" t="str">
        <f t="array" ref="B41">IFERROR(IF(D41="","",INDEX('2nd Run'!$A:$H,MATCH('Open 2 Results'!$E41,'2nd Run'!$H:$H,0),2)),"")</f>
        <v/>
      </c>
      <c r="C41" s="280" t="str">
        <f t="array" ref="C41">IFERROR(IF(D41="","",INDEX('2nd Run'!$A:$H,MATCH('Open 2 Results'!$E41,'2nd Run'!$H:$H,0),3)),"")</f>
        <v/>
      </c>
      <c r="D41" s="281" t="str">
        <f>IFERROR(IF(AND(SMALL('2nd Run'!H:H,M41)&gt;1000,SMALL('2nd Run'!H:H,M41)&lt;3000),"nt",IF(SMALL('2nd Run'!H:H,M41)&gt;3000,"",SMALL('2nd Run'!H:H,M41))),"")</f>
        <v/>
      </c>
      <c r="E41" s="282" t="str">
        <f>IF(D41="nt",IFERROR(SMALL('2nd Run'!H:H,M41),""),IF(D41&gt;3000,"",IFERROR(SMALL('2nd Run'!H:H,M41),"")))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Run'!$S$4:$U$32,3,FALSE),"")</f>
        <v/>
      </c>
      <c r="L41" s="285"/>
      <c r="M41" s="221">
        <v>40</v>
      </c>
    </row>
    <row r="42" spans="1:13" ht="15.75" customHeight="1">
      <c r="A42" s="279" t="str">
        <f t="array" ref="A42">IFERROR(IF(D42="","",INDEX('2nd Run'!$A:$H,MATCH('Open 2 Results'!$E42,'2nd Run'!$H:$H,0),1)),"")</f>
        <v/>
      </c>
      <c r="B42" s="280" t="str">
        <f t="array" ref="B42">IFERROR(IF(D42="","",INDEX('2nd Run'!$A:$H,MATCH('Open 2 Results'!$E42,'2nd Run'!$H:$H,0),2)),"")</f>
        <v/>
      </c>
      <c r="C42" s="280" t="str">
        <f t="array" ref="C42">IFERROR(IF(D42="","",INDEX('2nd Run'!$A:$H,MATCH('Open 2 Results'!$E42,'2nd Run'!$H:$H,0),3)),"")</f>
        <v/>
      </c>
      <c r="D42" s="281" t="str">
        <f>IFERROR(IF(AND(SMALL('2nd Run'!H:H,M42)&gt;1000,SMALL('2nd Run'!H:H,M42)&lt;3000),"nt",IF(SMALL('2nd Run'!H:H,M42)&gt;3000,"",SMALL('2nd Run'!H:H,M42))),"")</f>
        <v/>
      </c>
      <c r="E42" s="282" t="str">
        <f>IF(D42="nt",IFERROR(SMALL('2nd Run'!H:H,M42),""),IF(D42&gt;3000,"",IFERROR(SMALL('2nd Run'!H:H,M42),"")))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Run'!$S$4:$U$32,3,FALSE),"")</f>
        <v/>
      </c>
      <c r="L42" s="285"/>
      <c r="M42" s="221">
        <v>41</v>
      </c>
    </row>
    <row r="43" spans="1:13" ht="15.75" customHeight="1">
      <c r="A43" s="279" t="str">
        <f t="array" ref="A43">IFERROR(IF(D43="","",INDEX('2nd Run'!$A:$H,MATCH('Open 2 Results'!$E43,'2nd Run'!$H:$H,0),1)),"")</f>
        <v/>
      </c>
      <c r="B43" s="280" t="str">
        <f t="array" ref="B43">IFERROR(IF(D43="","",INDEX('2nd Run'!$A:$H,MATCH('Open 2 Results'!$E43,'2nd Run'!$H:$H,0),2)),"")</f>
        <v/>
      </c>
      <c r="C43" s="280" t="str">
        <f t="array" ref="C43">IFERROR(IF(D43="","",INDEX('2nd Run'!$A:$H,MATCH('Open 2 Results'!$E43,'2nd Run'!$H:$H,0),3)),"")</f>
        <v/>
      </c>
      <c r="D43" s="281" t="str">
        <f>IFERROR(IF(AND(SMALL('2nd Run'!H:H,M43)&gt;1000,SMALL('2nd Run'!H:H,M43)&lt;3000),"nt",IF(SMALL('2nd Run'!H:H,M43)&gt;3000,"",SMALL('2nd Run'!H:H,M43))),"")</f>
        <v/>
      </c>
      <c r="E43" s="282" t="str">
        <f>IF(D43="nt",IFERROR(SMALL('2nd Run'!H:H,M43),""),IF(D43&gt;3000,"",IFERROR(SMALL('2nd Run'!H:H,M43),"")))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Run'!$S$4:$U$32,3,FALSE),"")</f>
        <v/>
      </c>
      <c r="L43" s="285"/>
      <c r="M43" s="221">
        <v>42</v>
      </c>
    </row>
    <row r="44" spans="1:13" ht="15.75" customHeight="1">
      <c r="A44" s="279" t="str">
        <f t="array" ref="A44">IFERROR(IF(D44="","",INDEX('2nd Run'!$A:$H,MATCH('Open 2 Results'!$E44,'2nd Run'!$H:$H,0),1)),"")</f>
        <v/>
      </c>
      <c r="B44" s="280" t="str">
        <f t="array" ref="B44">IFERROR(IF(D44="","",INDEX('2nd Run'!$A:$H,MATCH('Open 2 Results'!$E44,'2nd Run'!$H:$H,0),2)),"")</f>
        <v/>
      </c>
      <c r="C44" s="280" t="str">
        <f t="array" ref="C44">IFERROR(IF(D44="","",INDEX('2nd Run'!$A:$H,MATCH('Open 2 Results'!$E44,'2nd Run'!$H:$H,0),3)),"")</f>
        <v/>
      </c>
      <c r="D44" s="281" t="str">
        <f>IFERROR(IF(AND(SMALL('2nd Run'!H:H,M44)&gt;1000,SMALL('2nd Run'!H:H,M44)&lt;3000),"nt",IF(SMALL('2nd Run'!H:H,M44)&gt;3000,"",SMALL('2nd Run'!H:H,M44))),"")</f>
        <v/>
      </c>
      <c r="E44" s="282" t="str">
        <f>IF(D44="nt",IFERROR(SMALL('2nd Run'!H:H,M44),""),IF(D44&gt;3000,"",IFERROR(SMALL('2nd Run'!H:H,M44),"")))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Run'!$S$4:$U$32,3,FALSE),"")</f>
        <v/>
      </c>
      <c r="L44" s="285"/>
      <c r="M44" s="221">
        <v>43</v>
      </c>
    </row>
    <row r="45" spans="1:13" ht="15.75" customHeight="1">
      <c r="A45" s="279" t="str">
        <f t="array" ref="A45">IFERROR(IF(D45="","",INDEX('2nd Run'!$A:$H,MATCH('Open 2 Results'!$E45,'2nd Run'!$H:$H,0),1)),"")</f>
        <v/>
      </c>
      <c r="B45" s="280" t="str">
        <f t="array" ref="B45">IFERROR(IF(D45="","",INDEX('2nd Run'!$A:$H,MATCH('Open 2 Results'!$E45,'2nd Run'!$H:$H,0),2)),"")</f>
        <v/>
      </c>
      <c r="C45" s="280" t="str">
        <f t="array" ref="C45">IFERROR(IF(D45="","",INDEX('2nd Run'!$A:$H,MATCH('Open 2 Results'!$E45,'2nd Run'!$H:$H,0),3)),"")</f>
        <v/>
      </c>
      <c r="D45" s="281" t="str">
        <f>IFERROR(IF(AND(SMALL('2nd Run'!H:H,M45)&gt;1000,SMALL('2nd Run'!H:H,M45)&lt;3000),"nt",IF(SMALL('2nd Run'!H:H,M45)&gt;3000,"",SMALL('2nd Run'!H:H,M45))),"")</f>
        <v/>
      </c>
      <c r="E45" s="282" t="str">
        <f>IF(D45="nt",IFERROR(SMALL('2nd Run'!H:H,M45),""),IF(D45&gt;3000,"",IFERROR(SMALL('2nd Run'!H:H,M45),"")))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Run'!$S$4:$U$32,3,FALSE),"")</f>
        <v/>
      </c>
      <c r="L45" s="285"/>
      <c r="M45" s="221">
        <v>44</v>
      </c>
    </row>
    <row r="46" spans="1:13" ht="15.75" customHeight="1">
      <c r="A46" s="279" t="str">
        <f t="array" ref="A46">IFERROR(IF(D46="","",INDEX('2nd Run'!$A:$H,MATCH('Open 2 Results'!$E46,'2nd Run'!$H:$H,0),1)),"")</f>
        <v/>
      </c>
      <c r="B46" s="280" t="str">
        <f t="array" ref="B46">IFERROR(IF(D46="","",INDEX('2nd Run'!$A:$H,MATCH('Open 2 Results'!$E46,'2nd Run'!$H:$H,0),2)),"")</f>
        <v/>
      </c>
      <c r="C46" s="280" t="str">
        <f t="array" ref="C46">IFERROR(IF(D46="","",INDEX('2nd Run'!$A:$H,MATCH('Open 2 Results'!$E46,'2nd Run'!$H:$H,0),3)),"")</f>
        <v/>
      </c>
      <c r="D46" s="281" t="str">
        <f>IFERROR(IF(AND(SMALL('2nd Run'!H:H,M46)&gt;1000,SMALL('2nd Run'!H:H,M46)&lt;3000),"nt",IF(SMALL('2nd Run'!H:H,M46)&gt;3000,"",SMALL('2nd Run'!H:H,M46))),"")</f>
        <v/>
      </c>
      <c r="E46" s="282" t="str">
        <f>IF(D46="nt",IFERROR(SMALL('2nd Run'!H:H,M46),""),IF(D46&gt;3000,"",IFERROR(SMALL('2nd Run'!H:H,M46),"")))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Run'!$S$4:$U$32,3,FALSE),"")</f>
        <v/>
      </c>
      <c r="L46" s="285"/>
      <c r="M46" s="221">
        <v>45</v>
      </c>
    </row>
    <row r="47" spans="1:13" ht="15.75" customHeight="1">
      <c r="A47" s="279" t="str">
        <f t="array" ref="A47">IFERROR(IF(D47="","",INDEX('2nd Run'!$A:$H,MATCH('Open 2 Results'!$E47,'2nd Run'!$H:$H,0),1)),"")</f>
        <v/>
      </c>
      <c r="B47" s="280" t="str">
        <f t="array" ref="B47">IFERROR(IF(D47="","",INDEX('2nd Run'!$A:$H,MATCH('Open 2 Results'!$E47,'2nd Run'!$H:$H,0),2)),"")</f>
        <v/>
      </c>
      <c r="C47" s="280" t="str">
        <f t="array" ref="C47">IFERROR(IF(D47="","",INDEX('2nd Run'!$A:$H,MATCH('Open 2 Results'!$E47,'2nd Run'!$H:$H,0),3)),"")</f>
        <v/>
      </c>
      <c r="D47" s="281" t="str">
        <f>IFERROR(IF(AND(SMALL('2nd Run'!H:H,M47)&gt;1000,SMALL('2nd Run'!H:H,M47)&lt;3000),"nt",IF(SMALL('2nd Run'!H:H,M47)&gt;3000,"",SMALL('2nd Run'!H:H,M47))),"")</f>
        <v/>
      </c>
      <c r="E47" s="282" t="str">
        <f>IF(D47="nt",IFERROR(SMALL('2nd Run'!H:H,M47),""),IF(D47&gt;3000,"",IFERROR(SMALL('2nd Run'!H:H,M47),"")))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Run'!$S$4:$U$32,3,FALSE),"")</f>
        <v/>
      </c>
      <c r="L47" s="285"/>
      <c r="M47" s="221">
        <v>46</v>
      </c>
    </row>
    <row r="48" spans="1:13" ht="15.75" customHeight="1">
      <c r="A48" s="279" t="str">
        <f t="array" ref="A48">IFERROR(IF(D48="","",INDEX('2nd Run'!$A:$H,MATCH('Open 2 Results'!$E48,'2nd Run'!$H:$H,0),1)),"")</f>
        <v/>
      </c>
      <c r="B48" s="280" t="str">
        <f t="array" ref="B48">IFERROR(IF(D48="","",INDEX('2nd Run'!$A:$H,MATCH('Open 2 Results'!$E48,'2nd Run'!$H:$H,0),2)),"")</f>
        <v/>
      </c>
      <c r="C48" s="280" t="str">
        <f t="array" ref="C48">IFERROR(IF(D48="","",INDEX('2nd Run'!$A:$H,MATCH('Open 2 Results'!$E48,'2nd Run'!$H:$H,0),3)),"")</f>
        <v/>
      </c>
      <c r="D48" s="281" t="str">
        <f>IFERROR(IF(AND(SMALL('2nd Run'!H:H,M48)&gt;1000,SMALL('2nd Run'!H:H,M48)&lt;3000),"nt",IF(SMALL('2nd Run'!H:H,M48)&gt;3000,"",SMALL('2nd Run'!H:H,M48))),"")</f>
        <v/>
      </c>
      <c r="E48" s="282" t="str">
        <f>IF(D48="nt",IFERROR(SMALL('2nd Run'!H:H,M48),""),IF(D48&gt;3000,"",IFERROR(SMALL('2nd Run'!H:H,M48),"")))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Run'!$S$4:$U$32,3,FALSE),"")</f>
        <v/>
      </c>
      <c r="L48" s="285"/>
      <c r="M48" s="221">
        <v>47</v>
      </c>
    </row>
    <row r="49" spans="1:13" ht="15.75" customHeight="1">
      <c r="A49" s="279" t="str">
        <f t="array" ref="A49">IFERROR(IF(D49="","",INDEX('2nd Run'!$A:$H,MATCH('Open 2 Results'!$E49,'2nd Run'!$H:$H,0),1)),"")</f>
        <v/>
      </c>
      <c r="B49" s="280" t="str">
        <f t="array" ref="B49">IFERROR(IF(D49="","",INDEX('2nd Run'!$A:$H,MATCH('Open 2 Results'!$E49,'2nd Run'!$H:$H,0),2)),"")</f>
        <v/>
      </c>
      <c r="C49" s="280" t="str">
        <f t="array" ref="C49">IFERROR(IF(D49="","",INDEX('2nd Run'!$A:$H,MATCH('Open 2 Results'!$E49,'2nd Run'!$H:$H,0),3)),"")</f>
        <v/>
      </c>
      <c r="D49" s="281" t="str">
        <f>IFERROR(IF(AND(SMALL('2nd Run'!H:H,M49)&gt;1000,SMALL('2nd Run'!H:H,M49)&lt;3000),"nt",IF(SMALL('2nd Run'!H:H,M49)&gt;3000,"",SMALL('2nd Run'!H:H,M49))),"")</f>
        <v/>
      </c>
      <c r="E49" s="282" t="str">
        <f>IF(D49="nt",IFERROR(SMALL('2nd Run'!H:H,M49),""),IF(D49&gt;3000,"",IFERROR(SMALL('2nd Run'!H:H,M49),"")))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Run'!$S$4:$U$32,3,FALSE),"")</f>
        <v/>
      </c>
      <c r="L49" s="285"/>
      <c r="M49" s="221">
        <v>48</v>
      </c>
    </row>
    <row r="50" spans="1:13" ht="15.75" customHeight="1">
      <c r="A50" s="279" t="str">
        <f t="array" ref="A50">IFERROR(IF(D50="","",INDEX('2nd Run'!$A:$H,MATCH('Open 2 Results'!$E50,'2nd Run'!$H:$H,0),1)),"")</f>
        <v/>
      </c>
      <c r="B50" s="280" t="str">
        <f t="array" ref="B50">IFERROR(IF(D50="","",INDEX('2nd Run'!$A:$H,MATCH('Open 2 Results'!$E50,'2nd Run'!$H:$H,0),2)),"")</f>
        <v/>
      </c>
      <c r="C50" s="280" t="str">
        <f t="array" ref="C50">IFERROR(IF(D50="","",INDEX('2nd Run'!$A:$H,MATCH('Open 2 Results'!$E50,'2nd Run'!$H:$H,0),3)),"")</f>
        <v/>
      </c>
      <c r="D50" s="281" t="str">
        <f>IFERROR(IF(AND(SMALL('2nd Run'!H:H,M50)&gt;1000,SMALL('2nd Run'!H:H,M50)&lt;3000),"nt",IF(SMALL('2nd Run'!H:H,M50)&gt;3000,"",SMALL('2nd Run'!H:H,M50))),"")</f>
        <v/>
      </c>
      <c r="E50" s="282" t="str">
        <f>IF(D50="nt",IFERROR(SMALL('2nd Run'!H:H,M50),""),IF(D50&gt;3000,"",IFERROR(SMALL('2nd Run'!H:H,M50),"")))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Run'!$S$4:$U$32,3,FALSE),"")</f>
        <v/>
      </c>
      <c r="L50" s="285"/>
      <c r="M50" s="221">
        <v>49</v>
      </c>
    </row>
    <row r="51" spans="1:13" ht="15.75" customHeight="1">
      <c r="A51" s="279" t="str">
        <f t="array" ref="A51">IFERROR(IF(D51="","",INDEX('2nd Run'!$A:$H,MATCH('Open 2 Results'!$E51,'2nd Run'!$H:$H,0),1)),"")</f>
        <v/>
      </c>
      <c r="B51" s="280" t="str">
        <f t="array" ref="B51">IFERROR(IF(D51="","",INDEX('2nd Run'!$A:$H,MATCH('Open 2 Results'!$E51,'2nd Run'!$H:$H,0),2)),"")</f>
        <v/>
      </c>
      <c r="C51" s="280" t="str">
        <f t="array" ref="C51">IFERROR(IF(D51="","",INDEX('2nd Run'!$A:$H,MATCH('Open 2 Results'!$E51,'2nd Run'!$H:$H,0),3)),"")</f>
        <v/>
      </c>
      <c r="D51" s="281" t="str">
        <f>IFERROR(IF(AND(SMALL('2nd Run'!H:H,M51)&gt;1000,SMALL('2nd Run'!H:H,M51)&lt;3000),"nt",IF(SMALL('2nd Run'!H:H,M51)&gt;3000,"",SMALL('2nd Run'!H:H,M51))),"")</f>
        <v/>
      </c>
      <c r="E51" s="282" t="str">
        <f>IF(D51="nt",IFERROR(SMALL('2nd Run'!H:H,M51),""),IF(D51&gt;3000,"",IFERROR(SMALL('2nd Run'!H:H,M51),"")))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Run'!$S$4:$U$32,3,FALSE),"")</f>
        <v/>
      </c>
      <c r="L51" s="285"/>
      <c r="M51" s="221">
        <v>50</v>
      </c>
    </row>
    <row r="52" spans="1:13" ht="15.75" customHeight="1">
      <c r="A52" s="279" t="str">
        <f t="array" ref="A52">IFERROR(IF(D52="","",INDEX('2nd Run'!$A:$H,MATCH('Open 2 Results'!$E52,'2nd Run'!$H:$H,0),1)),"")</f>
        <v/>
      </c>
      <c r="B52" s="280" t="str">
        <f t="array" ref="B52">IFERROR(IF(D52="","",INDEX('2nd Run'!$A:$H,MATCH('Open 2 Results'!$E52,'2nd Run'!$H:$H,0),2)),"")</f>
        <v/>
      </c>
      <c r="C52" s="280" t="str">
        <f t="array" ref="C52">IFERROR(IF(D52="","",INDEX('2nd Run'!$A:$H,MATCH('Open 2 Results'!$E52,'2nd Run'!$H:$H,0),3)),"")</f>
        <v/>
      </c>
      <c r="D52" s="281" t="str">
        <f>IFERROR(IF(AND(SMALL('2nd Run'!H:H,M52)&gt;1000,SMALL('2nd Run'!H:H,M52)&lt;3000),"nt",IF(SMALL('2nd Run'!H:H,M52)&gt;3000,"",SMALL('2nd Run'!H:H,M52))),"")</f>
        <v/>
      </c>
      <c r="E52" s="282" t="str">
        <f>IF(D52="nt",IFERROR(SMALL('2nd Run'!H:H,M52),""),IF(D52&gt;3000,"",IFERROR(SMALL('2nd Run'!H:H,M52),"")))</f>
        <v/>
      </c>
      <c r="F52" s="286"/>
      <c r="G52" s="284" t="str">
        <f t="shared" si="1"/>
        <v/>
      </c>
      <c r="H52" s="159" t="str">
        <f>IFERROR(VLOOKUP(D52,'2nd Run'!$S$4:$U$32,3,FALSE),"")</f>
        <v/>
      </c>
      <c r="L52" s="285"/>
      <c r="M52" s="221">
        <v>51</v>
      </c>
    </row>
    <row r="53" spans="1:13" ht="15.75" customHeight="1">
      <c r="A53" s="279" t="str">
        <f t="array" ref="A53">IFERROR(IF(D53="","",INDEX('2nd Run'!$A:$H,MATCH('Open 2 Results'!$E53,'2nd Run'!$H:$H,0),1)),"")</f>
        <v/>
      </c>
      <c r="B53" s="280" t="str">
        <f t="array" ref="B53">IFERROR(IF(D53="","",INDEX('2nd Run'!$A:$H,MATCH('Open 2 Results'!$E53,'2nd Run'!$H:$H,0),2)),"")</f>
        <v/>
      </c>
      <c r="C53" s="280" t="str">
        <f t="array" ref="C53">IFERROR(IF(D53="","",INDEX('2nd Run'!$A:$H,MATCH('Open 2 Results'!$E53,'2nd Run'!$H:$H,0),3)),"")</f>
        <v/>
      </c>
      <c r="D53" s="281" t="str">
        <f>IFERROR(IF(AND(SMALL('2nd Run'!H:H,M53)&gt;1000,SMALL('2nd Run'!H:H,M53)&lt;3000),"nt",IF(SMALL('2nd Run'!H:H,M53)&gt;3000,"",SMALL('2nd Run'!H:H,M53))),"")</f>
        <v/>
      </c>
      <c r="E53" s="282" t="str">
        <f>IF(D53="nt",IFERROR(SMALL('2nd Run'!H:H,M53),""),IF(D53&gt;3000,"",IFERROR(SMALL('2nd Run'!H:H,M53),"")))</f>
        <v/>
      </c>
      <c r="F53" s="286"/>
      <c r="G53" s="284" t="str">
        <f t="shared" si="1"/>
        <v/>
      </c>
      <c r="H53" s="159" t="str">
        <f>IFERROR(VLOOKUP(D53,'2nd Run'!$S$4:$U$32,3,FALSE),"")</f>
        <v/>
      </c>
      <c r="L53" s="285"/>
      <c r="M53" s="221">
        <v>52</v>
      </c>
    </row>
    <row r="54" spans="1:13" ht="15.75" customHeight="1">
      <c r="A54" s="279" t="str">
        <f t="array" ref="A54">IFERROR(IF(D54="","",INDEX('2nd Run'!$A:$H,MATCH('Open 2 Results'!$E54,'2nd Run'!$H:$H,0),1)),"")</f>
        <v/>
      </c>
      <c r="B54" s="280" t="str">
        <f t="array" ref="B54">IFERROR(IF(D54="","",INDEX('2nd Run'!$A:$H,MATCH('Open 2 Results'!$E54,'2nd Run'!$H:$H,0),2)),"")</f>
        <v/>
      </c>
      <c r="C54" s="280" t="str">
        <f t="array" ref="C54">IFERROR(IF(D54="","",INDEX('2nd Run'!$A:$H,MATCH('Open 2 Results'!$E54,'2nd Run'!$H:$H,0),3)),"")</f>
        <v/>
      </c>
      <c r="D54" s="281" t="str">
        <f>IFERROR(IF(AND(SMALL('2nd Run'!H:H,M54)&gt;1000,SMALL('2nd Run'!H:H,M54)&lt;3000),"nt",IF(SMALL('2nd Run'!H:H,M54)&gt;3000,"",SMALL('2nd Run'!H:H,M54))),"")</f>
        <v/>
      </c>
      <c r="E54" s="282" t="str">
        <f>IF(D54="nt",IFERROR(SMALL('2nd Run'!H:H,M54),""),IF(D54&gt;3000,"",IFERROR(SMALL('2nd Run'!H:H,M54),"")))</f>
        <v/>
      </c>
      <c r="F54" s="286"/>
      <c r="G54" s="284" t="str">
        <f t="shared" si="1"/>
        <v/>
      </c>
      <c r="H54" s="159" t="str">
        <f>IFERROR(VLOOKUP(D54,'2nd Run'!$S$4:$U$32,3,FALSE),"")</f>
        <v/>
      </c>
      <c r="L54" s="285"/>
      <c r="M54" s="221">
        <v>53</v>
      </c>
    </row>
    <row r="55" spans="1:13" ht="15.75" customHeight="1">
      <c r="A55" s="279" t="str">
        <f t="array" ref="A55">IFERROR(IF(D55="","",INDEX('2nd Run'!$A:$H,MATCH('Open 2 Results'!$E55,'2nd Run'!$H:$H,0),1)),"")</f>
        <v/>
      </c>
      <c r="B55" s="280" t="str">
        <f t="array" ref="B55">IFERROR(IF(D55="","",INDEX('2nd Run'!$A:$H,MATCH('Open 2 Results'!$E55,'2nd Run'!$H:$H,0),2)),"")</f>
        <v/>
      </c>
      <c r="C55" s="280" t="str">
        <f t="array" ref="C55">IFERROR(IF(D55="","",INDEX('2nd Run'!$A:$H,MATCH('Open 2 Results'!$E55,'2nd Run'!$H:$H,0),3)),"")</f>
        <v/>
      </c>
      <c r="D55" s="281" t="str">
        <f>IFERROR(IF(AND(SMALL('2nd Run'!H:H,M55)&gt;1000,SMALL('2nd Run'!H:H,M55)&lt;3000),"nt",IF(SMALL('2nd Run'!H:H,M55)&gt;3000,"",SMALL('2nd Run'!H:H,M55))),"")</f>
        <v/>
      </c>
      <c r="E55" s="282" t="str">
        <f>IF(D55="nt",IFERROR(SMALL('2nd Run'!H:H,M55),""),IF(D55&gt;3000,"",IFERROR(SMALL('2nd Run'!H:H,M55),"")))</f>
        <v/>
      </c>
      <c r="F55" s="286"/>
      <c r="G55" s="284" t="str">
        <f t="shared" si="1"/>
        <v/>
      </c>
      <c r="H55" s="159" t="str">
        <f>IFERROR(VLOOKUP(D55,'2nd Run'!$S$4:$U$32,3,FALSE),"")</f>
        <v/>
      </c>
      <c r="L55" s="285"/>
      <c r="M55" s="221">
        <v>54</v>
      </c>
    </row>
    <row r="56" spans="1:13" ht="15.75" customHeight="1">
      <c r="A56" s="279" t="str">
        <f t="array" ref="A56">IFERROR(IF(D56="","",INDEX('2nd Run'!$A:$H,MATCH('Open 2 Results'!$E56,'2nd Run'!$H:$H,0),1)),"")</f>
        <v/>
      </c>
      <c r="B56" s="280" t="str">
        <f t="array" ref="B56">IFERROR(IF(D56="","",INDEX('2nd Run'!$A:$H,MATCH('Open 2 Results'!$E56,'2nd Run'!$H:$H,0),2)),"")</f>
        <v/>
      </c>
      <c r="C56" s="280" t="str">
        <f t="array" ref="C56">IFERROR(IF(D56="","",INDEX('2nd Run'!$A:$H,MATCH('Open 2 Results'!$E56,'2nd Run'!$H:$H,0),3)),"")</f>
        <v/>
      </c>
      <c r="D56" s="281" t="str">
        <f>IFERROR(IF(AND(SMALL('2nd Run'!H:H,M56)&gt;1000,SMALL('2nd Run'!H:H,M56)&lt;3000),"nt",IF(SMALL('2nd Run'!H:H,M56)&gt;3000,"",SMALL('2nd Run'!H:H,M56))),"")</f>
        <v/>
      </c>
      <c r="E56" s="282" t="str">
        <f>IF(D56="nt",IFERROR(SMALL('2nd Run'!H:H,M56),""),IF(D56&gt;3000,"",IFERROR(SMALL('2nd Run'!H:H,M56),"")))</f>
        <v/>
      </c>
      <c r="F56" s="286"/>
      <c r="G56" s="284" t="str">
        <f t="shared" si="1"/>
        <v/>
      </c>
      <c r="H56" s="159" t="str">
        <f>IFERROR(VLOOKUP(D56,'2nd Run'!$S$4:$U$32,3,FALSE),"")</f>
        <v/>
      </c>
      <c r="L56" s="285"/>
      <c r="M56" s="221">
        <v>55</v>
      </c>
    </row>
    <row r="57" spans="1:13" ht="15.75" customHeight="1">
      <c r="A57" s="279" t="str">
        <f t="array" ref="A57">IFERROR(IF(D57="","",INDEX('2nd Run'!$A:$H,MATCH('Open 2 Results'!$E57,'2nd Run'!$H:$H,0),1)),"")</f>
        <v/>
      </c>
      <c r="B57" s="280" t="str">
        <f t="array" ref="B57">IFERROR(IF(D57="","",INDEX('2nd Run'!$A:$H,MATCH('Open 2 Results'!$E57,'2nd Run'!$H:$H,0),2)),"")</f>
        <v/>
      </c>
      <c r="C57" s="280" t="str">
        <f t="array" ref="C57">IFERROR(IF(D57="","",INDEX('2nd Run'!$A:$H,MATCH('Open 2 Results'!$E57,'2nd Run'!$H:$H,0),3)),"")</f>
        <v/>
      </c>
      <c r="D57" s="281" t="str">
        <f>IFERROR(IF(AND(SMALL('2nd Run'!H:H,M57)&gt;1000,SMALL('2nd Run'!H:H,M57)&lt;3000),"nt",IF(SMALL('2nd Run'!H:H,M57)&gt;3000,"",SMALL('2nd Run'!H:H,M57))),"")</f>
        <v/>
      </c>
      <c r="E57" s="282" t="str">
        <f>IF(D57="nt",IFERROR(SMALL('2nd Run'!H:H,M57),""),IF(D57&gt;3000,"",IFERROR(SMALL('2nd Run'!H:H,M57),"")))</f>
        <v/>
      </c>
      <c r="F57" s="286"/>
      <c r="G57" s="284" t="str">
        <f t="shared" si="1"/>
        <v/>
      </c>
      <c r="H57" s="159" t="str">
        <f>IFERROR(VLOOKUP(D57,'2nd Run'!$S$4:$U$32,3,FALSE),"")</f>
        <v/>
      </c>
      <c r="L57" s="285"/>
      <c r="M57" s="221">
        <v>56</v>
      </c>
    </row>
    <row r="58" spans="1:13" ht="15.75" customHeight="1">
      <c r="A58" s="279" t="str">
        <f t="array" ref="A58">IFERROR(IF(D58="","",INDEX('2nd Run'!$A:$H,MATCH('Open 2 Results'!$E58,'2nd Run'!$H:$H,0),1)),"")</f>
        <v/>
      </c>
      <c r="B58" s="280" t="str">
        <f t="array" ref="B58">IFERROR(IF(D58="","",INDEX('2nd Run'!$A:$H,MATCH('Open 2 Results'!$E58,'2nd Run'!$H:$H,0),2)),"")</f>
        <v/>
      </c>
      <c r="C58" s="280" t="str">
        <f t="array" ref="C58">IFERROR(IF(D58="","",INDEX('2nd Run'!$A:$H,MATCH('Open 2 Results'!$E58,'2nd Run'!$H:$H,0),3)),"")</f>
        <v/>
      </c>
      <c r="D58" s="281" t="str">
        <f>IFERROR(IF(AND(SMALL('2nd Run'!H:H,M58)&gt;1000,SMALL('2nd Run'!H:H,M58)&lt;3000),"nt",IF(SMALL('2nd Run'!H:H,M58)&gt;3000,"",SMALL('2nd Run'!H:H,M58))),"")</f>
        <v/>
      </c>
      <c r="E58" s="282" t="str">
        <f>IF(D58="nt",IFERROR(SMALL('2nd Run'!H:H,M58),""),IF(D58&gt;3000,"",IFERROR(SMALL('2nd Run'!H:H,M58),"")))</f>
        <v/>
      </c>
      <c r="F58" s="286"/>
      <c r="G58" s="284" t="str">
        <f t="shared" si="1"/>
        <v/>
      </c>
      <c r="H58" s="159" t="str">
        <f>IFERROR(VLOOKUP(D58,'2nd Run'!$S$4:$U$32,3,FALSE),"")</f>
        <v/>
      </c>
      <c r="L58" s="285"/>
      <c r="M58" s="221">
        <v>57</v>
      </c>
    </row>
    <row r="59" spans="1:13" ht="15.75" customHeight="1">
      <c r="A59" s="279" t="str">
        <f t="array" ref="A59">IFERROR(IF(D59="","",INDEX('2nd Run'!$A:$H,MATCH('Open 2 Results'!$E59,'2nd Run'!$H:$H,0),1)),"")</f>
        <v/>
      </c>
      <c r="B59" s="280" t="str">
        <f t="array" ref="B59">IFERROR(IF(D59="","",INDEX('2nd Run'!$A:$H,MATCH('Open 2 Results'!$E59,'2nd Run'!$H:$H,0),2)),"")</f>
        <v/>
      </c>
      <c r="C59" s="280" t="str">
        <f t="array" ref="C59">IFERROR(IF(D59="","",INDEX('2nd Run'!$A:$H,MATCH('Open 2 Results'!$E59,'2nd Run'!$H:$H,0),3)),"")</f>
        <v/>
      </c>
      <c r="D59" s="281" t="str">
        <f>IFERROR(IF(AND(SMALL('2nd Run'!H:H,M59)&gt;1000,SMALL('2nd Run'!H:H,M59)&lt;3000),"nt",IF(SMALL('2nd Run'!H:H,M59)&gt;3000,"",SMALL('2nd Run'!H:H,M59))),"")</f>
        <v/>
      </c>
      <c r="E59" s="282" t="str">
        <f>IF(D59="nt",IFERROR(SMALL('2nd Run'!H:H,M59),""),IF(D59&gt;3000,"",IFERROR(SMALL('2nd Run'!H:H,M59),"")))</f>
        <v/>
      </c>
      <c r="F59" s="286"/>
      <c r="G59" s="284" t="str">
        <f t="shared" si="1"/>
        <v/>
      </c>
      <c r="H59" s="159" t="str">
        <f>IFERROR(VLOOKUP(D59,'2nd Run'!$S$4:$U$32,3,FALSE),"")</f>
        <v/>
      </c>
      <c r="L59" s="285"/>
      <c r="M59" s="221">
        <v>58</v>
      </c>
    </row>
    <row r="60" spans="1:13" ht="15.75" customHeight="1">
      <c r="A60" s="279" t="str">
        <f t="array" ref="A60">IFERROR(IF(D60="","",INDEX('2nd Run'!$A:$H,MATCH('Open 2 Results'!$E60,'2nd Run'!$H:$H,0),1)),"")</f>
        <v/>
      </c>
      <c r="B60" s="280" t="str">
        <f t="array" ref="B60">IFERROR(IF(D60="","",INDEX('2nd Run'!$A:$H,MATCH('Open 2 Results'!$E60,'2nd Run'!$H:$H,0),2)),"")</f>
        <v/>
      </c>
      <c r="C60" s="280" t="str">
        <f t="array" ref="C60">IFERROR(IF(D60="","",INDEX('2nd Run'!$A:$H,MATCH('Open 2 Results'!$E60,'2nd Run'!$H:$H,0),3)),"")</f>
        <v/>
      </c>
      <c r="D60" s="281" t="str">
        <f>IFERROR(IF(AND(SMALL('2nd Run'!H:H,M60)&gt;1000,SMALL('2nd Run'!H:H,M60)&lt;3000),"nt",IF(SMALL('2nd Run'!H:H,M60)&gt;3000,"",SMALL('2nd Run'!H:H,M60))),"")</f>
        <v/>
      </c>
      <c r="E60" s="282" t="str">
        <f>IF(D60="nt",IFERROR(SMALL('2nd Run'!H:H,M60),""),IF(D60&gt;3000,"",IFERROR(SMALL('2nd Run'!H:H,M60),"")))</f>
        <v/>
      </c>
      <c r="F60" s="286"/>
      <c r="G60" s="284" t="str">
        <f t="shared" si="1"/>
        <v/>
      </c>
      <c r="H60" s="159" t="str">
        <f>IFERROR(VLOOKUP(D60,'2nd Run'!$S$4:$U$32,3,FALSE),"")</f>
        <v/>
      </c>
      <c r="L60" s="285"/>
      <c r="M60" s="221">
        <v>59</v>
      </c>
    </row>
    <row r="61" spans="1:13" ht="15.75" customHeight="1">
      <c r="A61" s="279" t="str">
        <f t="array" ref="A61">IFERROR(IF(D61="","",INDEX('2nd Run'!$A:$H,MATCH('Open 2 Results'!$E61,'2nd Run'!$H:$H,0),1)),"")</f>
        <v/>
      </c>
      <c r="B61" s="280" t="str">
        <f t="array" ref="B61">IFERROR(IF(D61="","",INDEX('2nd Run'!$A:$H,MATCH('Open 2 Results'!$E61,'2nd Run'!$H:$H,0),2)),"")</f>
        <v/>
      </c>
      <c r="C61" s="280" t="str">
        <f t="array" ref="C61">IFERROR(IF(D61="","",INDEX('2nd Run'!$A:$H,MATCH('Open 2 Results'!$E61,'2nd Run'!$H:$H,0),3)),"")</f>
        <v/>
      </c>
      <c r="D61" s="281" t="str">
        <f>IFERROR(IF(AND(SMALL('2nd Run'!H:H,M61)&gt;1000,SMALL('2nd Run'!H:H,M61)&lt;3000),"nt",IF(SMALL('2nd Run'!H:H,M61)&gt;3000,"",SMALL('2nd Run'!H:H,M61))),"")</f>
        <v/>
      </c>
      <c r="E61" s="282" t="str">
        <f>IF(D61="nt",IFERROR(SMALL('2nd Run'!H:H,M61),""),IF(D61&gt;3000,"",IFERROR(SMALL('2nd Run'!H:H,M61),"")))</f>
        <v/>
      </c>
      <c r="F61" s="286"/>
      <c r="G61" s="284" t="str">
        <f t="shared" si="1"/>
        <v/>
      </c>
      <c r="H61" s="159" t="str">
        <f>IFERROR(VLOOKUP(D61,'2nd Run'!$S$4:$U$32,3,FALSE),"")</f>
        <v/>
      </c>
      <c r="L61" s="285"/>
      <c r="M61" s="221">
        <v>60</v>
      </c>
    </row>
    <row r="62" spans="1:13" ht="15.75" customHeight="1">
      <c r="A62" s="279" t="str">
        <f t="array" ref="A62">IFERROR(IF(D62="","",INDEX('2nd Run'!$A:$H,MATCH('Open 2 Results'!$E62,'2nd Run'!$H:$H,0),1)),"")</f>
        <v/>
      </c>
      <c r="B62" s="280" t="str">
        <f t="array" ref="B62">IFERROR(IF(D62="","",INDEX('2nd Run'!$A:$H,MATCH('Open 2 Results'!$E62,'2nd Run'!$H:$H,0),2)),"")</f>
        <v/>
      </c>
      <c r="C62" s="280" t="str">
        <f t="array" ref="C62">IFERROR(IF(D62="","",INDEX('2nd Run'!$A:$H,MATCH('Open 2 Results'!$E62,'2nd Run'!$H:$H,0),3)),"")</f>
        <v/>
      </c>
      <c r="D62" s="281" t="str">
        <f>IFERROR(IF(AND(SMALL('2nd Run'!H:H,M62)&gt;1000,SMALL('2nd Run'!H:H,M62)&lt;3000),"nt",IF(SMALL('2nd Run'!H:H,M62)&gt;3000,"",SMALL('2nd Run'!H:H,M62))),"")</f>
        <v/>
      </c>
      <c r="E62" s="282" t="str">
        <f>IF(D62="nt",IFERROR(SMALL('2nd Run'!H:H,M62),""),IF(D62&gt;3000,"",IFERROR(SMALL('2nd Run'!H:H,M62),"")))</f>
        <v/>
      </c>
      <c r="F62" s="286"/>
      <c r="G62" s="284" t="str">
        <f t="shared" si="1"/>
        <v/>
      </c>
      <c r="H62" s="159" t="str">
        <f>IFERROR(VLOOKUP(D62,'2nd Run'!$S$4:$U$32,3,FALSE),"")</f>
        <v/>
      </c>
      <c r="L62" s="285"/>
      <c r="M62" s="221">
        <v>61</v>
      </c>
    </row>
    <row r="63" spans="1:13" ht="15.75" customHeight="1">
      <c r="A63" s="279" t="str">
        <f t="array" ref="A63">IFERROR(IF(D63="","",INDEX('2nd Run'!$A:$H,MATCH('Open 2 Results'!$E63,'2nd Run'!$H:$H,0),1)),"")</f>
        <v/>
      </c>
      <c r="B63" s="280" t="str">
        <f t="array" ref="B63">IFERROR(IF(D63="","",INDEX('2nd Run'!$A:$H,MATCH('Open 2 Results'!$E63,'2nd Run'!$H:$H,0),2)),"")</f>
        <v/>
      </c>
      <c r="C63" s="280" t="str">
        <f t="array" ref="C63">IFERROR(IF(D63="","",INDEX('2nd Run'!$A:$H,MATCH('Open 2 Results'!$E63,'2nd Run'!$H:$H,0),3)),"")</f>
        <v/>
      </c>
      <c r="D63" s="281" t="str">
        <f>IFERROR(IF(AND(SMALL('2nd Run'!H:H,M63)&gt;1000,SMALL('2nd Run'!H:H,M63)&lt;3000),"nt",IF(SMALL('2nd Run'!H:H,M63)&gt;3000,"",SMALL('2nd Run'!H:H,M63))),"")</f>
        <v/>
      </c>
      <c r="E63" s="282" t="str">
        <f>IF(D63="nt",IFERROR(SMALL('2nd Run'!H:H,M63),""),IF(D63&gt;3000,"",IFERROR(SMALL('2nd Run'!H:H,M63),"")))</f>
        <v/>
      </c>
      <c r="F63" s="286"/>
      <c r="G63" s="284" t="str">
        <f t="shared" si="1"/>
        <v/>
      </c>
      <c r="H63" s="159" t="str">
        <f>IFERROR(VLOOKUP(D63,'2nd Run'!$S$4:$U$32,3,FALSE),"")</f>
        <v/>
      </c>
      <c r="L63" s="285"/>
      <c r="M63" s="221">
        <v>62</v>
      </c>
    </row>
    <row r="64" spans="1:13" ht="15.75" customHeight="1">
      <c r="A64" s="279" t="str">
        <f t="array" ref="A64">IFERROR(IF(D64="","",INDEX('2nd Run'!$A:$H,MATCH('Open 2 Results'!$E64,'2nd Run'!$H:$H,0),1)),"")</f>
        <v/>
      </c>
      <c r="B64" s="280" t="str">
        <f t="array" ref="B64">IFERROR(IF(D64="","",INDEX('2nd Run'!$A:$H,MATCH('Open 2 Results'!$E64,'2nd Run'!$H:$H,0),2)),"")</f>
        <v/>
      </c>
      <c r="C64" s="280" t="str">
        <f t="array" ref="C64">IFERROR(IF(D64="","",INDEX('2nd Run'!$A:$H,MATCH('Open 2 Results'!$E64,'2nd Run'!$H:$H,0),3)),"")</f>
        <v/>
      </c>
      <c r="D64" s="281" t="str">
        <f>IFERROR(IF(AND(SMALL('2nd Run'!H:H,M64)&gt;1000,SMALL('2nd Run'!H:H,M64)&lt;3000),"nt",IF(SMALL('2nd Run'!H:H,M64)&gt;3000,"",SMALL('2nd Run'!H:H,M64))),"")</f>
        <v/>
      </c>
      <c r="E64" s="282" t="str">
        <f>IF(D64="nt",IFERROR(SMALL('2nd Run'!H:H,M64),""),IF(D64&gt;3000,"",IFERROR(SMALL('2nd Run'!H:H,M64),"")))</f>
        <v/>
      </c>
      <c r="F64" s="286"/>
      <c r="G64" s="284" t="str">
        <f t="shared" si="1"/>
        <v/>
      </c>
      <c r="H64" s="159" t="str">
        <f>IFERROR(VLOOKUP(D64,'2nd Run'!$S$4:$U$32,3,FALSE),"")</f>
        <v/>
      </c>
      <c r="L64" s="285"/>
      <c r="M64" s="221">
        <v>63</v>
      </c>
    </row>
    <row r="65" spans="1:13" ht="15.75" customHeight="1">
      <c r="A65" s="279" t="str">
        <f t="array" ref="A65">IFERROR(IF(D65="","",INDEX('2nd Run'!$A:$H,MATCH('Open 2 Results'!$E65,'2nd Run'!$H:$H,0),1)),"")</f>
        <v/>
      </c>
      <c r="B65" s="280" t="str">
        <f t="array" ref="B65">IFERROR(IF(D65="","",INDEX('2nd Run'!$A:$H,MATCH('Open 2 Results'!$E65,'2nd Run'!$H:$H,0),2)),"")</f>
        <v/>
      </c>
      <c r="C65" s="280" t="str">
        <f t="array" ref="C65">IFERROR(IF(D65="","",INDEX('2nd Run'!$A:$H,MATCH('Open 2 Results'!$E65,'2nd Run'!$H:$H,0),3)),"")</f>
        <v/>
      </c>
      <c r="D65" s="281" t="str">
        <f>IFERROR(IF(AND(SMALL('2nd Run'!H:H,M65)&gt;1000,SMALL('2nd Run'!H:H,M65)&lt;3000),"nt",IF(SMALL('2nd Run'!H:H,M65)&gt;3000,"",SMALL('2nd Run'!H:H,M65))),"")</f>
        <v/>
      </c>
      <c r="E65" s="282" t="str">
        <f>IF(D65="nt",IFERROR(SMALL('2nd Run'!H:H,M65),""),IF(D65&gt;3000,"",IFERROR(SMALL('2nd Run'!H:H,M65),"")))</f>
        <v/>
      </c>
      <c r="F65" s="286"/>
      <c r="G65" s="284" t="str">
        <f t="shared" si="1"/>
        <v/>
      </c>
      <c r="H65" s="159" t="str">
        <f>IFERROR(VLOOKUP(D65,'2nd Run'!$S$4:$U$32,3,FALSE),"")</f>
        <v/>
      </c>
      <c r="L65" s="285"/>
      <c r="M65" s="221">
        <v>64</v>
      </c>
    </row>
    <row r="66" spans="1:13" ht="15.75" customHeight="1">
      <c r="A66" s="279" t="str">
        <f t="array" ref="A66">IFERROR(IF(D66="","",INDEX('2nd Run'!$A:$H,MATCH('Open 2 Results'!$E66,'2nd Run'!$H:$H,0),1)),"")</f>
        <v/>
      </c>
      <c r="B66" s="280" t="str">
        <f t="array" ref="B66">IFERROR(IF(D66="","",INDEX('2nd Run'!$A:$H,MATCH('Open 2 Results'!$E66,'2nd Run'!$H:$H,0),2)),"")</f>
        <v/>
      </c>
      <c r="C66" s="280" t="str">
        <f t="array" ref="C66">IFERROR(IF(D66="","",INDEX('2nd Run'!$A:$H,MATCH('Open 2 Results'!$E66,'2nd Run'!$H:$H,0),3)),"")</f>
        <v/>
      </c>
      <c r="D66" s="281" t="str">
        <f>IFERROR(IF(AND(SMALL('2nd Run'!H:H,M66)&gt;1000,SMALL('2nd Run'!H:H,M66)&lt;3000),"nt",IF(SMALL('2nd Run'!H:H,M66)&gt;3000,"",SMALL('2nd Run'!H:H,M66))),"")</f>
        <v/>
      </c>
      <c r="E66" s="282" t="str">
        <f>IF(D66="nt",IFERROR(SMALL('2nd Run'!H:H,M66),""),IF(D66&gt;3000,"",IFERROR(SMALL('2nd Run'!H:H,M66),"")))</f>
        <v/>
      </c>
      <c r="F66" s="286"/>
      <c r="G66" s="284" t="str">
        <f t="shared" si="1"/>
        <v/>
      </c>
      <c r="H66" s="159" t="str">
        <f>IFERROR(VLOOKUP(D66,'2nd Run'!$S$4:$U$32,3,FALSE),"")</f>
        <v/>
      </c>
      <c r="L66" s="285"/>
      <c r="M66" s="221">
        <v>65</v>
      </c>
    </row>
    <row r="67" spans="1:13" ht="15.75" customHeight="1">
      <c r="A67" s="279" t="str">
        <f t="array" ref="A67">IFERROR(IF(D67="","",INDEX('2nd Run'!$A:$H,MATCH('Open 2 Results'!$E67,'2nd Run'!$H:$H,0),1)),"")</f>
        <v/>
      </c>
      <c r="B67" s="280" t="str">
        <f t="array" ref="B67">IFERROR(IF(D67="","",INDEX('2nd Run'!$A:$H,MATCH('Open 2 Results'!$E67,'2nd Run'!$H:$H,0),2)),"")</f>
        <v/>
      </c>
      <c r="C67" s="280" t="str">
        <f t="array" ref="C67">IFERROR(IF(D67="","",INDEX('2nd Run'!$A:$H,MATCH('Open 2 Results'!$E67,'2nd Run'!$H:$H,0),3)),"")</f>
        <v/>
      </c>
      <c r="D67" s="281" t="str">
        <f>IFERROR(IF(AND(SMALL('2nd Run'!H:H,M67)&gt;1000,SMALL('2nd Run'!H:H,M67)&lt;3000),"nt",IF(SMALL('2nd Run'!H:H,M67)&gt;3000,"",SMALL('2nd Run'!H:H,M67))),"")</f>
        <v/>
      </c>
      <c r="E67" s="282" t="str">
        <f>IF(D67="nt",IFERROR(SMALL('2nd Run'!H:H,M67),""),IF(D67&gt;3000,"",IFERROR(SMALL('2nd Run'!H:H,M67),"")))</f>
        <v/>
      </c>
      <c r="F67" s="286"/>
      <c r="G67" s="284" t="str">
        <f t="shared" si="1"/>
        <v/>
      </c>
      <c r="H67" s="159" t="str">
        <f>IFERROR(VLOOKUP(D67,'2nd Run'!$S$4:$U$32,3,FALSE),"")</f>
        <v/>
      </c>
      <c r="L67" s="285"/>
      <c r="M67" s="221">
        <v>66</v>
      </c>
    </row>
    <row r="68" spans="1:13" ht="15.75" customHeight="1">
      <c r="A68" s="279" t="str">
        <f t="array" ref="A68">IFERROR(IF(D68="","",INDEX('2nd Run'!$A:$H,MATCH('Open 2 Results'!$E68,'2nd Run'!$H:$H,0),1)),"")</f>
        <v/>
      </c>
      <c r="B68" s="280" t="str">
        <f t="array" ref="B68">IFERROR(IF(D68="","",INDEX('2nd Run'!$A:$H,MATCH('Open 2 Results'!$E68,'2nd Run'!$H:$H,0),2)),"")</f>
        <v/>
      </c>
      <c r="C68" s="280" t="str">
        <f t="array" ref="C68">IFERROR(IF(D68="","",INDEX('2nd Run'!$A:$H,MATCH('Open 2 Results'!$E68,'2nd Run'!$H:$H,0),3)),"")</f>
        <v/>
      </c>
      <c r="D68" s="281" t="str">
        <f>IFERROR(IF(AND(SMALL('2nd Run'!H:H,M68)&gt;1000,SMALL('2nd Run'!H:H,M68)&lt;3000),"nt",IF(SMALL('2nd Run'!H:H,M68)&gt;3000,"",SMALL('2nd Run'!H:H,M68))),"")</f>
        <v/>
      </c>
      <c r="E68" s="282" t="str">
        <f>IF(D68="nt",IFERROR(SMALL('2nd Run'!H:H,M68),""),IF(D68&gt;3000,"",IFERROR(SMALL('2nd Run'!H:H,M68),"")))</f>
        <v/>
      </c>
      <c r="F68" s="286"/>
      <c r="G68" s="284" t="str">
        <f t="shared" si="1"/>
        <v/>
      </c>
      <c r="H68" s="159" t="str">
        <f>IFERROR(VLOOKUP(D68,'2nd Run'!$S$4:$U$32,3,FALSE),"")</f>
        <v/>
      </c>
      <c r="L68" s="285"/>
      <c r="M68" s="221">
        <v>67</v>
      </c>
    </row>
    <row r="69" spans="1:13" ht="15.75" customHeight="1">
      <c r="A69" s="279" t="str">
        <f t="array" ref="A69">IFERROR(IF(D69="","",INDEX('2nd Run'!$A:$H,MATCH('Open 2 Results'!$E69,'2nd Run'!$H:$H,0),1)),"")</f>
        <v/>
      </c>
      <c r="B69" s="280" t="str">
        <f t="array" ref="B69">IFERROR(IF(D69="","",INDEX('2nd Run'!$A:$H,MATCH('Open 2 Results'!$E69,'2nd Run'!$H:$H,0),2)),"")</f>
        <v/>
      </c>
      <c r="C69" s="280" t="str">
        <f t="array" ref="C69">IFERROR(IF(D69="","",INDEX('2nd Run'!$A:$H,MATCH('Open 2 Results'!$E69,'2nd Run'!$H:$H,0),3)),"")</f>
        <v/>
      </c>
      <c r="D69" s="281" t="str">
        <f>IFERROR(IF(AND(SMALL('2nd Run'!H:H,M69)&gt;1000,SMALL('2nd Run'!H:H,M69)&lt;3000),"nt",IF(SMALL('2nd Run'!H:H,M69)&gt;3000,"",SMALL('2nd Run'!H:H,M69))),"")</f>
        <v/>
      </c>
      <c r="E69" s="282" t="str">
        <f>IF(D69="nt",IFERROR(SMALL('2nd Run'!H:H,M69),""),IF(D69&gt;3000,"",IFERROR(SMALL('2nd Run'!H:H,M69),"")))</f>
        <v/>
      </c>
      <c r="F69" s="286"/>
      <c r="G69" s="284" t="str">
        <f t="shared" si="1"/>
        <v/>
      </c>
      <c r="H69" s="159" t="str">
        <f>IFERROR(VLOOKUP(D69,'2nd Run'!$S$4:$U$32,3,FALSE),"")</f>
        <v/>
      </c>
      <c r="L69" s="285"/>
      <c r="M69" s="221">
        <v>68</v>
      </c>
    </row>
    <row r="70" spans="1:13" ht="15.75" customHeight="1">
      <c r="A70" s="279" t="str">
        <f t="array" ref="A70">IFERROR(IF(D70="","",INDEX('2nd Run'!$A:$H,MATCH('Open 2 Results'!$E70,'2nd Run'!$H:$H,0),1)),"")</f>
        <v/>
      </c>
      <c r="B70" s="280" t="str">
        <f t="array" ref="B70">IFERROR(IF(D70="","",INDEX('2nd Run'!$A:$H,MATCH('Open 2 Results'!$E70,'2nd Run'!$H:$H,0),2)),"")</f>
        <v/>
      </c>
      <c r="C70" s="280" t="str">
        <f t="array" ref="C70">IFERROR(IF(D70="","",INDEX('2nd Run'!$A:$H,MATCH('Open 2 Results'!$E70,'2nd Run'!$H:$H,0),3)),"")</f>
        <v/>
      </c>
      <c r="D70" s="281" t="str">
        <f>IFERROR(IF(AND(SMALL('2nd Run'!H:H,M70)&gt;1000,SMALL('2nd Run'!H:H,M70)&lt;3000),"nt",IF(SMALL('2nd Run'!H:H,M70)&gt;3000,"",SMALL('2nd Run'!H:H,M70))),"")</f>
        <v/>
      </c>
      <c r="E70" s="282" t="str">
        <f>IF(D70="nt",IFERROR(SMALL('2nd Run'!H:H,M70),""),IF(D70&gt;3000,"",IFERROR(SMALL('2nd Run'!H:H,M70),"")))</f>
        <v/>
      </c>
      <c r="F70" s="286"/>
      <c r="G70" s="284" t="str">
        <f t="shared" si="1"/>
        <v/>
      </c>
      <c r="H70" s="159" t="str">
        <f>IFERROR(VLOOKUP(D70,'2nd Run'!$S$4:$U$32,3,FALSE),"")</f>
        <v/>
      </c>
      <c r="L70" s="285"/>
      <c r="M70" s="221">
        <v>69</v>
      </c>
    </row>
    <row r="71" spans="1:13" ht="15.75" customHeight="1">
      <c r="A71" s="279" t="str">
        <f t="array" ref="A71">IFERROR(IF(D71="","",INDEX('2nd Run'!$A:$H,MATCH('Open 2 Results'!$E71,'2nd Run'!$H:$H,0),1)),"")</f>
        <v/>
      </c>
      <c r="B71" s="280" t="str">
        <f t="array" ref="B71">IFERROR(IF(D71="","",INDEX('2nd Run'!$A:$H,MATCH('Open 2 Results'!$E71,'2nd Run'!$H:$H,0),2)),"")</f>
        <v/>
      </c>
      <c r="C71" s="280" t="str">
        <f t="array" ref="C71">IFERROR(IF(D71="","",INDEX('2nd Run'!$A:$H,MATCH('Open 2 Results'!$E71,'2nd Run'!$H:$H,0),3)),"")</f>
        <v/>
      </c>
      <c r="D71" s="281" t="str">
        <f>IFERROR(IF(AND(SMALL('2nd Run'!H:H,M71)&gt;1000,SMALL('2nd Run'!H:H,M71)&lt;3000),"nt",IF(SMALL('2nd Run'!H:H,M71)&gt;3000,"",SMALL('2nd Run'!H:H,M71))),"")</f>
        <v/>
      </c>
      <c r="E71" s="282" t="str">
        <f>IF(D71="nt",IFERROR(SMALL('2nd Run'!H:H,M71),""),IF(D71&gt;3000,"",IFERROR(SMALL('2nd Run'!H:H,M71),"")))</f>
        <v/>
      </c>
      <c r="F71" s="286"/>
      <c r="G71" s="284" t="str">
        <f t="shared" si="1"/>
        <v/>
      </c>
      <c r="H71" s="159" t="str">
        <f>IFERROR(VLOOKUP(D71,'2nd Run'!$S$4:$U$32,3,FALSE),"")</f>
        <v/>
      </c>
      <c r="L71" s="285"/>
      <c r="M71" s="221">
        <v>70</v>
      </c>
    </row>
    <row r="72" spans="1:13" ht="15.75" customHeight="1">
      <c r="A72" s="279" t="str">
        <f t="array" ref="A72">IFERROR(IF(D72="","",INDEX('2nd Run'!$A:$H,MATCH('Open 2 Results'!$E72,'2nd Run'!$H:$H,0),1)),"")</f>
        <v/>
      </c>
      <c r="B72" s="280" t="str">
        <f t="array" ref="B72">IFERROR(IF(D72="","",INDEX('2nd Run'!$A:$H,MATCH('Open 2 Results'!$E72,'2nd Run'!$H:$H,0),2)),"")</f>
        <v/>
      </c>
      <c r="C72" s="280" t="str">
        <f t="array" ref="C72">IFERROR(IF(D72="","",INDEX('2nd Run'!$A:$H,MATCH('Open 2 Results'!$E72,'2nd Run'!$H:$H,0),3)),"")</f>
        <v/>
      </c>
      <c r="D72" s="281" t="str">
        <f>IFERROR(IF(AND(SMALL('2nd Run'!H:H,M72)&gt;1000,SMALL('2nd Run'!H:H,M72)&lt;3000),"nt",IF(SMALL('2nd Run'!H:H,M72)&gt;3000,"",SMALL('2nd Run'!H:H,M72))),"")</f>
        <v/>
      </c>
      <c r="E72" s="282" t="str">
        <f>IF(D72="nt",IFERROR(SMALL('2nd Run'!H:H,M72),""),IF(D72&gt;3000,"",IFERROR(SMALL('2nd Run'!H:H,M72),"")))</f>
        <v/>
      </c>
      <c r="F72" s="286"/>
      <c r="G72" s="284" t="str">
        <f t="shared" si="1"/>
        <v/>
      </c>
      <c r="H72" s="159" t="str">
        <f>IFERROR(VLOOKUP(D72,'2nd Run'!$S$4:$U$32,3,FALSE),"")</f>
        <v/>
      </c>
      <c r="L72" s="285"/>
      <c r="M72" s="221">
        <v>71</v>
      </c>
    </row>
    <row r="73" spans="1:13" ht="15.75" customHeight="1">
      <c r="A73" s="279" t="str">
        <f t="array" ref="A73">IFERROR(IF(D73="","",INDEX('2nd Run'!$A:$H,MATCH('Open 2 Results'!$E73,'2nd Run'!$H:$H,0),1)),"")</f>
        <v/>
      </c>
      <c r="B73" s="280" t="str">
        <f t="array" ref="B73">IFERROR(IF(D73="","",INDEX('2nd Run'!$A:$H,MATCH('Open 2 Results'!$E73,'2nd Run'!$H:$H,0),2)),"")</f>
        <v/>
      </c>
      <c r="C73" s="280" t="str">
        <f t="array" ref="C73">IFERROR(IF(D73="","",INDEX('2nd Run'!$A:$H,MATCH('Open 2 Results'!$E73,'2nd Run'!$H:$H,0),3)),"")</f>
        <v/>
      </c>
      <c r="D73" s="281" t="str">
        <f>IFERROR(IF(AND(SMALL('2nd Run'!H:H,M73)&gt;1000,SMALL('2nd Run'!H:H,M73)&lt;3000),"nt",IF(SMALL('2nd Run'!H:H,M73)&gt;3000,"",SMALL('2nd Run'!H:H,M73))),"")</f>
        <v/>
      </c>
      <c r="E73" s="282" t="str">
        <f>IF(D73="nt",IFERROR(SMALL('2nd Run'!H:H,M73),""),IF(D73&gt;3000,"",IFERROR(SMALL('2nd Run'!H:H,M73),"")))</f>
        <v/>
      </c>
      <c r="F73" s="286"/>
      <c r="G73" s="284" t="str">
        <f t="shared" si="1"/>
        <v/>
      </c>
      <c r="H73" s="159" t="str">
        <f>IFERROR(VLOOKUP(D73,'2nd Run'!$S$4:$U$32,3,FALSE),"")</f>
        <v/>
      </c>
      <c r="L73" s="285"/>
      <c r="M73" s="221">
        <v>72</v>
      </c>
    </row>
    <row r="74" spans="1:13" ht="15.75" customHeight="1">
      <c r="A74" s="279" t="str">
        <f t="array" ref="A74">IFERROR(IF(D74="","",INDEX('2nd Run'!$A:$H,MATCH('Open 2 Results'!$E74,'2nd Run'!$H:$H,0),1)),"")</f>
        <v/>
      </c>
      <c r="B74" s="280" t="str">
        <f t="array" ref="B74">IFERROR(IF(D74="","",INDEX('2nd Run'!$A:$H,MATCH('Open 2 Results'!$E74,'2nd Run'!$H:$H,0),2)),"")</f>
        <v/>
      </c>
      <c r="C74" s="280" t="str">
        <f t="array" ref="C74">IFERROR(IF(D74="","",INDEX('2nd Run'!$A:$H,MATCH('Open 2 Results'!$E74,'2nd Run'!$H:$H,0),3)),"")</f>
        <v/>
      </c>
      <c r="D74" s="281" t="str">
        <f>IFERROR(IF(AND(SMALL('2nd Run'!H:H,M74)&gt;1000,SMALL('2nd Run'!H:H,M74)&lt;3000),"nt",IF(SMALL('2nd Run'!H:H,M74)&gt;3000,"",SMALL('2nd Run'!H:H,M74))),"")</f>
        <v/>
      </c>
      <c r="E74" s="282" t="str">
        <f>IF(D74="nt",IFERROR(SMALL('2nd Run'!H:H,M74),""),IF(D74&gt;3000,"",IFERROR(SMALL('2nd Run'!H:H,M74),"")))</f>
        <v/>
      </c>
      <c r="F74" s="286"/>
      <c r="G74" s="284" t="str">
        <f t="shared" si="1"/>
        <v/>
      </c>
      <c r="H74" s="159" t="str">
        <f>IFERROR(VLOOKUP(D74,'2nd Run'!$S$4:$U$32,3,FALSE),"")</f>
        <v/>
      </c>
      <c r="L74" s="285"/>
      <c r="M74" s="221">
        <v>73</v>
      </c>
    </row>
    <row r="75" spans="1:13" ht="15.75" customHeight="1">
      <c r="A75" s="279" t="str">
        <f t="array" ref="A75">IFERROR(IF(D75="","",INDEX('2nd Run'!$A:$H,MATCH('Open 2 Results'!$E75,'2nd Run'!$H:$H,0),1)),"")</f>
        <v/>
      </c>
      <c r="B75" s="280" t="str">
        <f t="array" ref="B75">IFERROR(IF(D75="","",INDEX('2nd Run'!$A:$H,MATCH('Open 2 Results'!$E75,'2nd Run'!$H:$H,0),2)),"")</f>
        <v/>
      </c>
      <c r="C75" s="280" t="str">
        <f t="array" ref="C75">IFERROR(IF(D75="","",INDEX('2nd Run'!$A:$H,MATCH('Open 2 Results'!$E75,'2nd Run'!$H:$H,0),3)),"")</f>
        <v/>
      </c>
      <c r="D75" s="281" t="str">
        <f>IFERROR(IF(AND(SMALL('2nd Run'!H:H,M75)&gt;1000,SMALL('2nd Run'!H:H,M75)&lt;3000),"nt",IF(SMALL('2nd Run'!H:H,M75)&gt;3000,"",SMALL('2nd Run'!H:H,M75))),"")</f>
        <v/>
      </c>
      <c r="E75" s="282" t="str">
        <f>IF(D75="nt",IFERROR(SMALL('2nd Run'!H:H,M75),""),IF(D75&gt;3000,"",IFERROR(SMALL('2nd Run'!H:H,M75),"")))</f>
        <v/>
      </c>
      <c r="F75" s="286"/>
      <c r="G75" s="284" t="str">
        <f t="shared" si="1"/>
        <v/>
      </c>
      <c r="H75" s="159" t="str">
        <f>IFERROR(VLOOKUP(D75,'2nd Run'!$S$4:$U$32,3,FALSE),"")</f>
        <v/>
      </c>
      <c r="L75" s="285"/>
      <c r="M75" s="221">
        <v>74</v>
      </c>
    </row>
    <row r="76" spans="1:13" ht="15.75" customHeight="1">
      <c r="A76" s="279" t="str">
        <f t="array" ref="A76">IFERROR(IF(D76="","",INDEX('2nd Run'!$A:$H,MATCH('Open 2 Results'!$E76,'2nd Run'!$H:$H,0),1)),"")</f>
        <v/>
      </c>
      <c r="B76" s="280" t="str">
        <f t="array" ref="B76">IFERROR(IF(D76="","",INDEX('2nd Run'!$A:$H,MATCH('Open 2 Results'!$E76,'2nd Run'!$H:$H,0),2)),"")</f>
        <v/>
      </c>
      <c r="C76" s="280" t="str">
        <f t="array" ref="C76">IFERROR(IF(D76="","",INDEX('2nd Run'!$A:$H,MATCH('Open 2 Results'!$E76,'2nd Run'!$H:$H,0),3)),"")</f>
        <v/>
      </c>
      <c r="D76" s="281" t="str">
        <f>IFERROR(IF(AND(SMALL('2nd Run'!H:H,M76)&gt;1000,SMALL('2nd Run'!H:H,M76)&lt;3000),"nt",IF(SMALL('2nd Run'!H:H,M76)&gt;3000,"",SMALL('2nd Run'!H:H,M76))),"")</f>
        <v/>
      </c>
      <c r="E76" s="282" t="str">
        <f>IF(D76="nt",IFERROR(SMALL('2nd Run'!H:H,M76),""),IF(D76&gt;3000,"",IFERROR(SMALL('2nd Run'!H:H,M76),"")))</f>
        <v/>
      </c>
      <c r="F76" s="286"/>
      <c r="G76" s="284" t="str">
        <f t="shared" si="1"/>
        <v/>
      </c>
      <c r="H76" s="159" t="str">
        <f>IFERROR(VLOOKUP(D76,'2nd Run'!$S$4:$U$32,3,FALSE),"")</f>
        <v/>
      </c>
      <c r="L76" s="285"/>
      <c r="M76" s="221">
        <v>75</v>
      </c>
    </row>
    <row r="77" spans="1:13" ht="15.75" customHeight="1">
      <c r="A77" s="279" t="str">
        <f t="array" ref="A77">IFERROR(IF(D77="","",INDEX('2nd Run'!$A:$H,MATCH('Open 2 Results'!$E77,'2nd Run'!$H:$H,0),1)),"")</f>
        <v/>
      </c>
      <c r="B77" s="280" t="str">
        <f t="array" ref="B77">IFERROR(IF(D77="","",INDEX('2nd Run'!$A:$H,MATCH('Open 2 Results'!$E77,'2nd Run'!$H:$H,0),2)),"")</f>
        <v/>
      </c>
      <c r="C77" s="280" t="str">
        <f t="array" ref="C77">IFERROR(IF(D77="","",INDEX('2nd Run'!$A:$H,MATCH('Open 2 Results'!$E77,'2nd Run'!$H:$H,0),3)),"")</f>
        <v/>
      </c>
      <c r="D77" s="281" t="str">
        <f>IFERROR(IF(AND(SMALL('2nd Run'!H:H,M77)&gt;1000,SMALL('2nd Run'!H:H,M77)&lt;3000),"nt",IF(SMALL('2nd Run'!H:H,M77)&gt;3000,"",SMALL('2nd Run'!H:H,M77))),"")</f>
        <v/>
      </c>
      <c r="E77" s="282" t="str">
        <f>IF(D77="nt",IFERROR(SMALL('2nd Run'!H:H,M77),""),IF(D77&gt;3000,"",IFERROR(SMALL('2nd Run'!H:H,M77),"")))</f>
        <v/>
      </c>
      <c r="F77" s="286"/>
      <c r="G77" s="284" t="str">
        <f t="shared" si="1"/>
        <v/>
      </c>
      <c r="H77" s="159" t="str">
        <f>IFERROR(VLOOKUP(D77,'2nd Run'!$S$4:$U$32,3,FALSE),"")</f>
        <v/>
      </c>
      <c r="L77" s="285"/>
      <c r="M77" s="221">
        <v>76</v>
      </c>
    </row>
    <row r="78" spans="1:13" ht="15.75" customHeight="1">
      <c r="A78" s="279" t="str">
        <f t="array" ref="A78">IFERROR(IF(D78="","",INDEX('2nd Run'!$A:$H,MATCH('Open 2 Results'!$E78,'2nd Run'!$H:$H,0),1)),"")</f>
        <v/>
      </c>
      <c r="B78" s="280" t="str">
        <f t="array" ref="B78">IFERROR(IF(D78="","",INDEX('2nd Run'!$A:$H,MATCH('Open 2 Results'!$E78,'2nd Run'!$H:$H,0),2)),"")</f>
        <v/>
      </c>
      <c r="C78" s="280" t="str">
        <f t="array" ref="C78">IFERROR(IF(D78="","",INDEX('2nd Run'!$A:$H,MATCH('Open 2 Results'!$E78,'2nd Run'!$H:$H,0),3)),"")</f>
        <v/>
      </c>
      <c r="D78" s="281" t="str">
        <f>IFERROR(IF(AND(SMALL('2nd Run'!H:H,M78)&gt;1000,SMALL('2nd Run'!H:H,M78)&lt;3000),"nt",IF(SMALL('2nd Run'!H:H,M78)&gt;3000,"",SMALL('2nd Run'!H:H,M78))),"")</f>
        <v/>
      </c>
      <c r="E78" s="282" t="str">
        <f>IF(D78="nt",IFERROR(SMALL('2nd Run'!H:H,M78),""),IF(D78&gt;3000,"",IFERROR(SMALL('2nd Run'!H:H,M78),"")))</f>
        <v/>
      </c>
      <c r="F78" s="286"/>
      <c r="G78" s="284" t="str">
        <f t="shared" si="1"/>
        <v/>
      </c>
      <c r="H78" s="159" t="str">
        <f>IFERROR(VLOOKUP(D78,'2nd Run'!$S$4:$U$32,3,FALSE),"")</f>
        <v/>
      </c>
      <c r="L78" s="285"/>
      <c r="M78" s="221">
        <v>77</v>
      </c>
    </row>
    <row r="79" spans="1:13" ht="15.75" customHeight="1">
      <c r="A79" s="279" t="str">
        <f t="array" ref="A79">IFERROR(IF(D79="","",INDEX('2nd Run'!$A:$H,MATCH('Open 2 Results'!$E79,'2nd Run'!$H:$H,0),1)),"")</f>
        <v/>
      </c>
      <c r="B79" s="280" t="str">
        <f t="array" ref="B79">IFERROR(IF(D79="","",INDEX('2nd Run'!$A:$H,MATCH('Open 2 Results'!$E79,'2nd Run'!$H:$H,0),2)),"")</f>
        <v/>
      </c>
      <c r="C79" s="280" t="str">
        <f t="array" ref="C79">IFERROR(IF(D79="","",INDEX('2nd Run'!$A:$H,MATCH('Open 2 Results'!$E79,'2nd Run'!$H:$H,0),3)),"")</f>
        <v/>
      </c>
      <c r="D79" s="281" t="str">
        <f>IFERROR(IF(AND(SMALL('2nd Run'!H:H,M79)&gt;1000,SMALL('2nd Run'!H:H,M79)&lt;3000),"nt",IF(SMALL('2nd Run'!H:H,M79)&gt;3000,"",SMALL('2nd Run'!H:H,M79))),"")</f>
        <v/>
      </c>
      <c r="E79" s="282" t="str">
        <f>IF(D79="nt",IFERROR(SMALL('2nd Run'!H:H,M79),""),IF(D79&gt;3000,"",IFERROR(SMALL('2nd Run'!H:H,M79),"")))</f>
        <v/>
      </c>
      <c r="F79" s="286"/>
      <c r="G79" s="284" t="str">
        <f t="shared" si="1"/>
        <v/>
      </c>
      <c r="H79" s="159" t="str">
        <f>IFERROR(VLOOKUP(D79,'2nd Run'!$S$4:$U$32,3,FALSE),"")</f>
        <v/>
      </c>
      <c r="L79" s="285"/>
      <c r="M79" s="221">
        <v>78</v>
      </c>
    </row>
    <row r="80" spans="1:13" ht="15.75" customHeight="1">
      <c r="A80" s="279" t="str">
        <f t="array" ref="A80">IFERROR(IF(D80="","",INDEX('2nd Run'!$A:$H,MATCH('Open 2 Results'!$E80,'2nd Run'!$H:$H,0),1)),"")</f>
        <v/>
      </c>
      <c r="B80" s="280" t="str">
        <f t="array" ref="B80">IFERROR(IF(D80="","",INDEX('2nd Run'!$A:$H,MATCH('Open 2 Results'!$E80,'2nd Run'!$H:$H,0),2)),"")</f>
        <v/>
      </c>
      <c r="C80" s="280" t="str">
        <f t="array" ref="C80">IFERROR(IF(D80="","",INDEX('2nd Run'!$A:$H,MATCH('Open 2 Results'!$E80,'2nd Run'!$H:$H,0),3)),"")</f>
        <v/>
      </c>
      <c r="D80" s="281" t="str">
        <f>IFERROR(IF(AND(SMALL('2nd Run'!H:H,M80)&gt;1000,SMALL('2nd Run'!H:H,M80)&lt;3000),"nt",IF(SMALL('2nd Run'!H:H,M80)&gt;3000,"",SMALL('2nd Run'!H:H,M80))),"")</f>
        <v/>
      </c>
      <c r="E80" s="282" t="str">
        <f>IF(D80="nt",IFERROR(SMALL('2nd Run'!H:H,M80),""),IF(D80&gt;3000,"",IFERROR(SMALL('2nd Run'!H:H,M80),"")))</f>
        <v/>
      </c>
      <c r="F80" s="286"/>
      <c r="G80" s="284" t="str">
        <f t="shared" si="1"/>
        <v/>
      </c>
      <c r="H80" s="159" t="str">
        <f>IFERROR(VLOOKUP(D80,'2nd Run'!$S$4:$U$32,3,FALSE),"")</f>
        <v/>
      </c>
      <c r="L80" s="285"/>
      <c r="M80" s="221">
        <v>79</v>
      </c>
    </row>
    <row r="81" spans="1:13" ht="15.75" customHeight="1">
      <c r="A81" s="279" t="str">
        <f t="array" ref="A81">IFERROR(IF(D81="","",INDEX('2nd Run'!$A:$H,MATCH('Open 2 Results'!$E81,'2nd Run'!$H:$H,0),1)),"")</f>
        <v/>
      </c>
      <c r="B81" s="280" t="str">
        <f t="array" ref="B81">IFERROR(IF(D81="","",INDEX('2nd Run'!$A:$H,MATCH('Open 2 Results'!$E81,'2nd Run'!$H:$H,0),2)),"")</f>
        <v/>
      </c>
      <c r="C81" s="280" t="str">
        <f t="array" ref="C81">IFERROR(IF(D81="","",INDEX('2nd Run'!$A:$H,MATCH('Open 2 Results'!$E81,'2nd Run'!$H:$H,0),3)),"")</f>
        <v/>
      </c>
      <c r="D81" s="281" t="str">
        <f>IFERROR(IF(AND(SMALL('2nd Run'!H:H,M81)&gt;1000,SMALL('2nd Run'!H:H,M81)&lt;3000),"nt",IF(SMALL('2nd Run'!H:H,M81)&gt;3000,"",SMALL('2nd Run'!H:H,M81))),"")</f>
        <v/>
      </c>
      <c r="E81" s="282" t="str">
        <f>IF(D81="nt",IFERROR(SMALL('2nd Run'!H:H,M81),""),IF(D81&gt;3000,"",IFERROR(SMALL('2nd Run'!H:H,M81),"")))</f>
        <v/>
      </c>
      <c r="F81" s="286"/>
      <c r="G81" s="284" t="str">
        <f t="shared" si="1"/>
        <v/>
      </c>
      <c r="H81" s="159" t="str">
        <f>IFERROR(VLOOKUP(D81,'2nd Run'!$S$4:$U$32,3,FALSE),"")</f>
        <v/>
      </c>
      <c r="L81" s="285"/>
      <c r="M81" s="221">
        <v>80</v>
      </c>
    </row>
    <row r="82" spans="1:13" ht="15.75" customHeight="1">
      <c r="A82" s="279" t="str">
        <f t="array" ref="A82">IFERROR(IF(D82="","",INDEX('2nd Run'!$A:$H,MATCH('Open 2 Results'!$E82,'2nd Run'!$H:$H,0),1)),"")</f>
        <v/>
      </c>
      <c r="B82" s="280" t="str">
        <f t="array" ref="B82">IFERROR(IF(D82="","",INDEX('2nd Run'!$A:$H,MATCH('Open 2 Results'!$E82,'2nd Run'!$H:$H,0),2)),"")</f>
        <v/>
      </c>
      <c r="C82" s="280" t="str">
        <f t="array" ref="C82">IFERROR(IF(D82="","",INDEX('2nd Run'!$A:$H,MATCH('Open 2 Results'!$E82,'2nd Run'!$H:$H,0),3)),"")</f>
        <v/>
      </c>
      <c r="D82" s="281" t="str">
        <f>IFERROR(IF(AND(SMALL('2nd Run'!H:H,M82)&gt;1000,SMALL('2nd Run'!H:H,M82)&lt;3000),"nt",IF(SMALL('2nd Run'!H:H,M82)&gt;3000,"",SMALL('2nd Run'!H:H,M82))),"")</f>
        <v/>
      </c>
      <c r="E82" s="282" t="str">
        <f>IF(D82="nt",IFERROR(SMALL('2nd Run'!H:H,M82),""),IF(D82&gt;3000,"",IFERROR(SMALL('2nd Run'!H:H,M82),"")))</f>
        <v/>
      </c>
      <c r="F82" s="286"/>
      <c r="G82" s="284" t="str">
        <f t="shared" si="1"/>
        <v/>
      </c>
      <c r="H82" s="159" t="str">
        <f>IFERROR(VLOOKUP(D82,'2nd Run'!$S$4:$U$32,3,FALSE),"")</f>
        <v/>
      </c>
      <c r="L82" s="285"/>
      <c r="M82" s="221">
        <v>81</v>
      </c>
    </row>
    <row r="83" spans="1:13" ht="15.75" customHeight="1">
      <c r="A83" s="279" t="str">
        <f t="array" ref="A83">IFERROR(IF(D83="","",INDEX('2nd Run'!$A:$H,MATCH('Open 2 Results'!$E83,'2nd Run'!$H:$H,0),1)),"")</f>
        <v/>
      </c>
      <c r="B83" s="280" t="str">
        <f t="array" ref="B83">IFERROR(IF(D83="","",INDEX('2nd Run'!$A:$H,MATCH('Open 2 Results'!$E83,'2nd Run'!$H:$H,0),2)),"")</f>
        <v/>
      </c>
      <c r="C83" s="280" t="str">
        <f t="array" ref="C83">IFERROR(IF(D83="","",INDEX('2nd Run'!$A:$H,MATCH('Open 2 Results'!$E83,'2nd Run'!$H:$H,0),3)),"")</f>
        <v/>
      </c>
      <c r="D83" s="281" t="str">
        <f>IFERROR(IF(AND(SMALL('2nd Run'!H:H,M83)&gt;1000,SMALL('2nd Run'!H:H,M83)&lt;3000),"nt",IF(SMALL('2nd Run'!H:H,M83)&gt;3000,"",SMALL('2nd Run'!H:H,M83))),"")</f>
        <v/>
      </c>
      <c r="E83" s="282" t="str">
        <f>IF(D83="nt",IFERROR(SMALL('2nd Run'!H:H,M83),""),IF(D83&gt;3000,"",IFERROR(SMALL('2nd Run'!H:H,M83),"")))</f>
        <v/>
      </c>
      <c r="F83" s="286"/>
      <c r="G83" s="284" t="str">
        <f t="shared" si="1"/>
        <v/>
      </c>
      <c r="H83" s="159" t="str">
        <f>IFERROR(VLOOKUP(D83,'2nd Run'!$S$4:$U$32,3,FALSE),"")</f>
        <v/>
      </c>
      <c r="L83" s="285"/>
      <c r="M83" s="221">
        <v>82</v>
      </c>
    </row>
    <row r="84" spans="1:13" ht="15.75" customHeight="1">
      <c r="A84" s="279" t="str">
        <f t="array" ref="A84">IFERROR(IF(D84="","",INDEX('2nd Run'!$A:$H,MATCH('Open 2 Results'!$E84,'2nd Run'!$H:$H,0),1)),"")</f>
        <v/>
      </c>
      <c r="B84" s="280" t="str">
        <f t="array" ref="B84">IFERROR(IF(D84="","",INDEX('2nd Run'!$A:$H,MATCH('Open 2 Results'!$E84,'2nd Run'!$H:$H,0),2)),"")</f>
        <v/>
      </c>
      <c r="C84" s="280" t="str">
        <f t="array" ref="C84">IFERROR(IF(D84="","",INDEX('2nd Run'!$A:$H,MATCH('Open 2 Results'!$E84,'2nd Run'!$H:$H,0),3)),"")</f>
        <v/>
      </c>
      <c r="D84" s="281" t="str">
        <f>IFERROR(IF(AND(SMALL('2nd Run'!H:H,M84)&gt;1000,SMALL('2nd Run'!H:H,M84)&lt;3000),"nt",IF(SMALL('2nd Run'!H:H,M84)&gt;3000,"",SMALL('2nd Run'!H:H,M84))),"")</f>
        <v/>
      </c>
      <c r="E84" s="282" t="str">
        <f>IF(D84="nt",IFERROR(SMALL('2nd Run'!H:H,M84),""),IF(D84&gt;3000,"",IFERROR(SMALL('2nd Run'!H:H,M84),"")))</f>
        <v/>
      </c>
      <c r="F84" s="286"/>
      <c r="G84" s="284" t="str">
        <f t="shared" si="1"/>
        <v/>
      </c>
      <c r="H84" s="159" t="str">
        <f>IFERROR(VLOOKUP(D84,'2nd Run'!$S$4:$U$32,3,FALSE),"")</f>
        <v/>
      </c>
      <c r="L84" s="285"/>
      <c r="M84" s="221">
        <v>83</v>
      </c>
    </row>
    <row r="85" spans="1:13" ht="15.75" customHeight="1">
      <c r="A85" s="279" t="str">
        <f t="array" ref="A85">IFERROR(IF(D85="","",INDEX('2nd Run'!$A:$H,MATCH('Open 2 Results'!$E85,'2nd Run'!$H:$H,0),1)),"")</f>
        <v/>
      </c>
      <c r="B85" s="280" t="str">
        <f t="array" ref="B85">IFERROR(IF(D85="","",INDEX('2nd Run'!$A:$H,MATCH('Open 2 Results'!$E85,'2nd Run'!$H:$H,0),2)),"")</f>
        <v/>
      </c>
      <c r="C85" s="280" t="str">
        <f t="array" ref="C85">IFERROR(IF(D85="","",INDEX('2nd Run'!$A:$H,MATCH('Open 2 Results'!$E85,'2nd Run'!$H:$H,0),3)),"")</f>
        <v/>
      </c>
      <c r="D85" s="281" t="str">
        <f>IFERROR(IF(AND(SMALL('2nd Run'!H:H,M85)&gt;1000,SMALL('2nd Run'!H:H,M85)&lt;3000),"nt",IF(SMALL('2nd Run'!H:H,M85)&gt;3000,"",SMALL('2nd Run'!H:H,M85))),"")</f>
        <v/>
      </c>
      <c r="E85" s="282" t="str">
        <f>IF(D85="nt",IFERROR(SMALL('2nd Run'!H:H,M85),""),IF(D85&gt;3000,"",IFERROR(SMALL('2nd Run'!H:H,M85),"")))</f>
        <v/>
      </c>
      <c r="F85" s="286"/>
      <c r="G85" s="284" t="str">
        <f t="shared" si="1"/>
        <v/>
      </c>
      <c r="H85" s="159" t="str">
        <f>IFERROR(VLOOKUP(D85,'2nd Run'!$S$4:$U$32,3,FALSE),"")</f>
        <v/>
      </c>
      <c r="L85" s="285"/>
      <c r="M85" s="221">
        <v>84</v>
      </c>
    </row>
    <row r="86" spans="1:13" ht="15.75" customHeight="1">
      <c r="A86" s="279" t="str">
        <f t="array" ref="A86">IFERROR(IF(D86="","",INDEX('2nd Run'!$A:$H,MATCH('Open 2 Results'!$E86,'2nd Run'!$H:$H,0),1)),"")</f>
        <v/>
      </c>
      <c r="B86" s="280" t="str">
        <f t="array" ref="B86">IFERROR(IF(D86="","",INDEX('2nd Run'!$A:$H,MATCH('Open 2 Results'!$E86,'2nd Run'!$H:$H,0),2)),"")</f>
        <v/>
      </c>
      <c r="C86" s="280" t="str">
        <f t="array" ref="C86">IFERROR(IF(D86="","",INDEX('2nd Run'!$A:$H,MATCH('Open 2 Results'!$E86,'2nd Run'!$H:$H,0),3)),"")</f>
        <v/>
      </c>
      <c r="D86" s="281" t="str">
        <f>IFERROR(IF(AND(SMALL('2nd Run'!H:H,M86)&gt;1000,SMALL('2nd Run'!H:H,M86)&lt;3000),"nt",IF(SMALL('2nd Run'!H:H,M86)&gt;3000,"",SMALL('2nd Run'!H:H,M86))),"")</f>
        <v/>
      </c>
      <c r="E86" s="282" t="str">
        <f>IF(D86="nt",IFERROR(SMALL('2nd Run'!H:H,M86),""),IF(D86&gt;3000,"",IFERROR(SMALL('2nd Run'!H:H,M86),"")))</f>
        <v/>
      </c>
      <c r="F86" s="286"/>
      <c r="G86" s="284" t="str">
        <f t="shared" si="1"/>
        <v/>
      </c>
      <c r="H86" s="159" t="str">
        <f>IFERROR(VLOOKUP(D86,'2nd Run'!$S$4:$U$32,3,FALSE),"")</f>
        <v/>
      </c>
      <c r="L86" s="285"/>
      <c r="M86" s="221">
        <v>85</v>
      </c>
    </row>
    <row r="87" spans="1:13" ht="15.75" customHeight="1">
      <c r="A87" s="279" t="str">
        <f t="array" ref="A87">IFERROR(IF(D87="","",INDEX('2nd Run'!$A:$H,MATCH('Open 2 Results'!$E87,'2nd Run'!$H:$H,0),1)),"")</f>
        <v/>
      </c>
      <c r="B87" s="280" t="str">
        <f t="array" ref="B87">IFERROR(IF(D87="","",INDEX('2nd Run'!$A:$H,MATCH('Open 2 Results'!$E87,'2nd Run'!$H:$H,0),2)),"")</f>
        <v/>
      </c>
      <c r="C87" s="280" t="str">
        <f t="array" ref="C87">IFERROR(IF(D87="","",INDEX('2nd Run'!$A:$H,MATCH('Open 2 Results'!$E87,'2nd Run'!$H:$H,0),3)),"")</f>
        <v/>
      </c>
      <c r="D87" s="281" t="str">
        <f>IFERROR(IF(AND(SMALL('2nd Run'!H:H,M87)&gt;1000,SMALL('2nd Run'!H:H,M87)&lt;3000),"nt",IF(SMALL('2nd Run'!H:H,M87)&gt;3000,"",SMALL('2nd Run'!H:H,M87))),"")</f>
        <v/>
      </c>
      <c r="E87" s="282" t="str">
        <f>IF(D87="nt",IFERROR(SMALL('2nd Run'!H:H,M87),""),IF(D87&gt;3000,"",IFERROR(SMALL('2nd Run'!H:H,M87),"")))</f>
        <v/>
      </c>
      <c r="F87" s="286"/>
      <c r="G87" s="284" t="str">
        <f t="shared" si="1"/>
        <v/>
      </c>
      <c r="H87" s="159" t="str">
        <f>IFERROR(VLOOKUP(D87,'2nd Run'!$S$4:$U$32,3,FALSE),"")</f>
        <v/>
      </c>
      <c r="L87" s="285"/>
      <c r="M87" s="221">
        <v>86</v>
      </c>
    </row>
    <row r="88" spans="1:13" ht="15.75" customHeight="1">
      <c r="A88" s="279" t="str">
        <f t="array" ref="A88">IFERROR(IF(D88="","",INDEX('2nd Run'!$A:$H,MATCH('Open 2 Results'!$E88,'2nd Run'!$H:$H,0),1)),"")</f>
        <v/>
      </c>
      <c r="B88" s="280" t="str">
        <f t="array" ref="B88">IFERROR(IF(D88="","",INDEX('2nd Run'!$A:$H,MATCH('Open 2 Results'!$E88,'2nd Run'!$H:$H,0),2)),"")</f>
        <v/>
      </c>
      <c r="C88" s="280" t="str">
        <f t="array" ref="C88">IFERROR(IF(D88="","",INDEX('2nd Run'!$A:$H,MATCH('Open 2 Results'!$E88,'2nd Run'!$H:$H,0),3)),"")</f>
        <v/>
      </c>
      <c r="D88" s="281" t="str">
        <f>IFERROR(IF(AND(SMALL('2nd Run'!H:H,M88)&gt;1000,SMALL('2nd Run'!H:H,M88)&lt;3000),"nt",IF(SMALL('2nd Run'!H:H,M88)&gt;3000,"",SMALL('2nd Run'!H:H,M88))),"")</f>
        <v/>
      </c>
      <c r="E88" s="282" t="str">
        <f>IF(D88="nt",IFERROR(SMALL('2nd Run'!H:H,M88),""),IF(D88&gt;3000,"",IFERROR(SMALL('2nd Run'!H:H,M88),"")))</f>
        <v/>
      </c>
      <c r="F88" s="286"/>
      <c r="G88" s="284" t="str">
        <f t="shared" si="1"/>
        <v/>
      </c>
      <c r="H88" s="159" t="str">
        <f>IFERROR(VLOOKUP(D88,'2nd Run'!$S$4:$U$32,3,FALSE),"")</f>
        <v/>
      </c>
      <c r="L88" s="285"/>
      <c r="M88" s="221">
        <v>87</v>
      </c>
    </row>
    <row r="89" spans="1:13" ht="15.75" customHeight="1">
      <c r="A89" s="279" t="str">
        <f t="array" ref="A89">IFERROR(IF(D89="","",INDEX('2nd Run'!$A:$H,MATCH('Open 2 Results'!$E89,'2nd Run'!$H:$H,0),1)),"")</f>
        <v/>
      </c>
      <c r="B89" s="280" t="str">
        <f t="array" ref="B89">IFERROR(IF(D89="","",INDEX('2nd Run'!$A:$H,MATCH('Open 2 Results'!$E89,'2nd Run'!$H:$H,0),2)),"")</f>
        <v/>
      </c>
      <c r="C89" s="280" t="str">
        <f t="array" ref="C89">IFERROR(IF(D89="","",INDEX('2nd Run'!$A:$H,MATCH('Open 2 Results'!$E89,'2nd Run'!$H:$H,0),3)),"")</f>
        <v/>
      </c>
      <c r="D89" s="281" t="str">
        <f>IFERROR(IF(AND(SMALL('2nd Run'!H:H,M89)&gt;1000,SMALL('2nd Run'!H:H,M89)&lt;3000),"nt",IF(SMALL('2nd Run'!H:H,M89)&gt;3000,"",SMALL('2nd Run'!H:H,M89))),"")</f>
        <v/>
      </c>
      <c r="E89" s="282" t="str">
        <f>IF(D89="nt",IFERROR(SMALL('2nd Run'!H:H,M89),""),IF(D89&gt;3000,"",IFERROR(SMALL('2nd Run'!H:H,M89),"")))</f>
        <v/>
      </c>
      <c r="F89" s="286"/>
      <c r="G89" s="284" t="str">
        <f t="shared" si="1"/>
        <v/>
      </c>
      <c r="H89" s="159" t="str">
        <f>IFERROR(VLOOKUP(D89,'2nd Run'!$S$4:$U$32,3,FALSE),"")</f>
        <v/>
      </c>
      <c r="L89" s="285"/>
      <c r="M89" s="221">
        <v>88</v>
      </c>
    </row>
    <row r="90" spans="1:13" ht="15.75" customHeight="1">
      <c r="A90" s="279" t="str">
        <f t="array" ref="A90">IFERROR(IF(D90="","",INDEX('2nd Run'!$A:$H,MATCH('Open 2 Results'!$E90,'2nd Run'!$H:$H,0),1)),"")</f>
        <v/>
      </c>
      <c r="B90" s="280" t="str">
        <f t="array" ref="B90">IFERROR(IF(D90="","",INDEX('2nd Run'!$A:$H,MATCH('Open 2 Results'!$E90,'2nd Run'!$H:$H,0),2)),"")</f>
        <v/>
      </c>
      <c r="C90" s="280" t="str">
        <f t="array" ref="C90">IFERROR(IF(D90="","",INDEX('2nd Run'!$A:$H,MATCH('Open 2 Results'!$E90,'2nd Run'!$H:$H,0),3)),"")</f>
        <v/>
      </c>
      <c r="D90" s="281" t="str">
        <f>IFERROR(IF(AND(SMALL('2nd Run'!H:H,M90)&gt;1000,SMALL('2nd Run'!H:H,M90)&lt;3000),"nt",IF(SMALL('2nd Run'!H:H,M90)&gt;3000,"",SMALL('2nd Run'!H:H,M90))),"")</f>
        <v/>
      </c>
      <c r="E90" s="282" t="str">
        <f>IF(D90="nt",IFERROR(SMALL('2nd Run'!H:H,M90),""),IF(D90&gt;3000,"",IFERROR(SMALL('2nd Run'!H:H,M90),"")))</f>
        <v/>
      </c>
      <c r="F90" s="286"/>
      <c r="G90" s="284" t="str">
        <f t="shared" si="1"/>
        <v/>
      </c>
      <c r="H90" s="159" t="str">
        <f>IFERROR(VLOOKUP(D90,'2nd Run'!$S$4:$U$32,3,FALSE),"")</f>
        <v/>
      </c>
      <c r="L90" s="285"/>
      <c r="M90" s="221">
        <v>89</v>
      </c>
    </row>
    <row r="91" spans="1:13" ht="15.75" customHeight="1">
      <c r="A91" s="279" t="str">
        <f t="array" ref="A91">IFERROR(IF(D91="","",INDEX('2nd Run'!$A:$H,MATCH('Open 2 Results'!$E91,'2nd Run'!$H:$H,0),1)),"")</f>
        <v/>
      </c>
      <c r="B91" s="280" t="str">
        <f t="array" ref="B91">IFERROR(IF(D91="","",INDEX('2nd Run'!$A:$H,MATCH('Open 2 Results'!$E91,'2nd Run'!$H:$H,0),2)),"")</f>
        <v/>
      </c>
      <c r="C91" s="280" t="str">
        <f t="array" ref="C91">IFERROR(IF(D91="","",INDEX('2nd Run'!$A:$H,MATCH('Open 2 Results'!$E91,'2nd Run'!$H:$H,0),3)),"")</f>
        <v/>
      </c>
      <c r="D91" s="281" t="str">
        <f>IFERROR(IF(AND(SMALL('2nd Run'!H:H,M91)&gt;1000,SMALL('2nd Run'!H:H,M91)&lt;3000),"nt",IF(SMALL('2nd Run'!H:H,M91)&gt;3000,"",SMALL('2nd Run'!H:H,M91))),"")</f>
        <v/>
      </c>
      <c r="E91" s="282" t="str">
        <f>IF(D91="nt",IFERROR(SMALL('2nd Run'!H:H,M91),""),IF(D91&gt;3000,"",IFERROR(SMALL('2nd Run'!H:H,M91),"")))</f>
        <v/>
      </c>
      <c r="F91" s="286"/>
      <c r="G91" s="284" t="str">
        <f t="shared" si="1"/>
        <v/>
      </c>
      <c r="H91" s="159" t="str">
        <f>IFERROR(VLOOKUP(D91,'2nd Run'!$S$4:$U$32,3,FALSE),"")</f>
        <v/>
      </c>
      <c r="L91" s="285"/>
      <c r="M91" s="221">
        <v>90</v>
      </c>
    </row>
    <row r="92" spans="1:13" ht="15.75" customHeight="1">
      <c r="A92" s="279" t="str">
        <f t="array" ref="A92">IFERROR(IF(D92="","",INDEX('2nd Run'!$A:$H,MATCH('Open 2 Results'!$E92,'2nd Run'!$H:$H,0),1)),"")</f>
        <v/>
      </c>
      <c r="B92" s="280" t="str">
        <f t="array" ref="B92">IFERROR(IF(D92="","",INDEX('2nd Run'!$A:$H,MATCH('Open 2 Results'!$E92,'2nd Run'!$H:$H,0),2)),"")</f>
        <v/>
      </c>
      <c r="C92" s="280" t="str">
        <f t="array" ref="C92">IFERROR(IF(D92="","",INDEX('2nd Run'!$A:$H,MATCH('Open 2 Results'!$E92,'2nd Run'!$H:$H,0),3)),"")</f>
        <v/>
      </c>
      <c r="D92" s="281" t="str">
        <f>IFERROR(IF(AND(SMALL('2nd Run'!H:H,M92)&gt;1000,SMALL('2nd Run'!H:H,M92)&lt;3000),"nt",IF(SMALL('2nd Run'!H:H,M92)&gt;3000,"",SMALL('2nd Run'!H:H,M92))),"")</f>
        <v/>
      </c>
      <c r="E92" s="282" t="str">
        <f>IF(D92="nt",IFERROR(SMALL('2nd Run'!H:H,M92),""),IF(D92&gt;3000,"",IFERROR(SMALL('2nd Run'!H:H,M92),"")))</f>
        <v/>
      </c>
      <c r="F92" s="286"/>
      <c r="G92" s="284" t="str">
        <f t="shared" si="1"/>
        <v/>
      </c>
      <c r="H92" s="159" t="str">
        <f>IFERROR(VLOOKUP(D92,'2nd Run'!$S$4:$U$32,3,FALSE),"")</f>
        <v/>
      </c>
      <c r="L92" s="285"/>
      <c r="M92" s="221">
        <v>91</v>
      </c>
    </row>
    <row r="93" spans="1:13" ht="15.75" customHeight="1">
      <c r="A93" s="279" t="str">
        <f t="array" ref="A93">IFERROR(IF(D93="","",INDEX('2nd Run'!$A:$H,MATCH('Open 2 Results'!$E93,'2nd Run'!$H:$H,0),1)),"")</f>
        <v/>
      </c>
      <c r="B93" s="280" t="str">
        <f t="array" ref="B93">IFERROR(IF(D93="","",INDEX('2nd Run'!$A:$H,MATCH('Open 2 Results'!$E93,'2nd Run'!$H:$H,0),2)),"")</f>
        <v/>
      </c>
      <c r="C93" s="280" t="str">
        <f t="array" ref="C93">IFERROR(IF(D93="","",INDEX('2nd Run'!$A:$H,MATCH('Open 2 Results'!$E93,'2nd Run'!$H:$H,0),3)),"")</f>
        <v/>
      </c>
      <c r="D93" s="281" t="str">
        <f>IFERROR(IF(AND(SMALL('2nd Run'!H:H,M93)&gt;1000,SMALL('2nd Run'!H:H,M93)&lt;3000),"nt",IF(SMALL('2nd Run'!H:H,M93)&gt;3000,"",SMALL('2nd Run'!H:H,M93))),"")</f>
        <v/>
      </c>
      <c r="E93" s="282" t="str">
        <f>IF(D93="nt",IFERROR(SMALL('2nd Run'!H:H,M93),""),IF(D93&gt;3000,"",IFERROR(SMALL('2nd Run'!H:H,M93),"")))</f>
        <v/>
      </c>
      <c r="F93" s="286"/>
      <c r="G93" s="284" t="str">
        <f t="shared" si="1"/>
        <v/>
      </c>
      <c r="H93" s="159" t="str">
        <f>IFERROR(VLOOKUP(D93,'2nd Run'!$S$4:$U$32,3,FALSE),"")</f>
        <v/>
      </c>
      <c r="L93" s="285"/>
      <c r="M93" s="221">
        <v>92</v>
      </c>
    </row>
    <row r="94" spans="1:13" ht="15.75" customHeight="1">
      <c r="A94" s="279" t="str">
        <f t="array" ref="A94">IFERROR(IF(D94="","",INDEX('2nd Run'!$A:$H,MATCH('Open 2 Results'!$E94,'2nd Run'!$H:$H,0),1)),"")</f>
        <v/>
      </c>
      <c r="B94" s="280" t="str">
        <f t="array" ref="B94">IFERROR(IF(D94="","",INDEX('2nd Run'!$A:$H,MATCH('Open 2 Results'!$E94,'2nd Run'!$H:$H,0),2)),"")</f>
        <v/>
      </c>
      <c r="C94" s="280" t="str">
        <f t="array" ref="C94">IFERROR(IF(D94="","",INDEX('2nd Run'!$A:$H,MATCH('Open 2 Results'!$E94,'2nd Run'!$H:$H,0),3)),"")</f>
        <v/>
      </c>
      <c r="D94" s="281" t="str">
        <f>IFERROR(IF(AND(SMALL('2nd Run'!H:H,M94)&gt;1000,SMALL('2nd Run'!H:H,M94)&lt;3000),"nt",IF(SMALL('2nd Run'!H:H,M94)&gt;3000,"",SMALL('2nd Run'!H:H,M94))),"")</f>
        <v/>
      </c>
      <c r="E94" s="282" t="str">
        <f>IF(D94="nt",IFERROR(SMALL('2nd Run'!H:H,M94),""),IF(D94&gt;3000,"",IFERROR(SMALL('2nd Run'!H:H,M94),"")))</f>
        <v/>
      </c>
      <c r="F94" s="286"/>
      <c r="G94" s="284" t="str">
        <f t="shared" si="1"/>
        <v/>
      </c>
      <c r="H94" s="159" t="str">
        <f>IFERROR(VLOOKUP(D94,'2nd Run'!$S$4:$U$32,3,FALSE),"")</f>
        <v/>
      </c>
      <c r="L94" s="285"/>
      <c r="M94" s="221">
        <v>93</v>
      </c>
    </row>
    <row r="95" spans="1:13" ht="15.75" customHeight="1">
      <c r="A95" s="279" t="str">
        <f t="array" ref="A95">IFERROR(IF(D95="","",INDEX('2nd Run'!$A:$H,MATCH('Open 2 Results'!$E95,'2nd Run'!$H:$H,0),1)),"")</f>
        <v/>
      </c>
      <c r="B95" s="280" t="str">
        <f t="array" ref="B95">IFERROR(IF(D95="","",INDEX('2nd Run'!$A:$H,MATCH('Open 2 Results'!$E95,'2nd Run'!$H:$H,0),2)),"")</f>
        <v/>
      </c>
      <c r="C95" s="280" t="str">
        <f t="array" ref="C95">IFERROR(IF(D95="","",INDEX('2nd Run'!$A:$H,MATCH('Open 2 Results'!$E95,'2nd Run'!$H:$H,0),3)),"")</f>
        <v/>
      </c>
      <c r="D95" s="281" t="str">
        <f>IFERROR(IF(AND(SMALL('2nd Run'!H:H,M95)&gt;1000,SMALL('2nd Run'!H:H,M95)&lt;3000),"nt",IF(SMALL('2nd Run'!H:H,M95)&gt;3000,"",SMALL('2nd Run'!H:H,M95))),"")</f>
        <v/>
      </c>
      <c r="E95" s="282" t="str">
        <f>IF(D95="nt",IFERROR(SMALL('2nd Run'!H:H,M95),""),IF(D95&gt;3000,"",IFERROR(SMALL('2nd Run'!H:H,M95),"")))</f>
        <v/>
      </c>
      <c r="F95" s="286"/>
      <c r="G95" s="284" t="str">
        <f t="shared" si="1"/>
        <v/>
      </c>
      <c r="H95" s="159" t="str">
        <f>IFERROR(VLOOKUP(D95,'2nd Run'!$S$4:$U$32,3,FALSE),"")</f>
        <v/>
      </c>
      <c r="L95" s="285"/>
      <c r="M95" s="221">
        <v>94</v>
      </c>
    </row>
    <row r="96" spans="1:13" ht="15.75" customHeight="1">
      <c r="A96" s="279" t="str">
        <f t="array" ref="A96">IFERROR(IF(D96="","",INDEX('2nd Run'!$A:$H,MATCH('Open 2 Results'!$E96,'2nd Run'!$H:$H,0),1)),"")</f>
        <v/>
      </c>
      <c r="B96" s="280" t="str">
        <f t="array" ref="B96">IFERROR(IF(D96="","",INDEX('2nd Run'!$A:$H,MATCH('Open 2 Results'!$E96,'2nd Run'!$H:$H,0),2)),"")</f>
        <v/>
      </c>
      <c r="C96" s="280" t="str">
        <f t="array" ref="C96">IFERROR(IF(D96="","",INDEX('2nd Run'!$A:$H,MATCH('Open 2 Results'!$E96,'2nd Run'!$H:$H,0),3)),"")</f>
        <v/>
      </c>
      <c r="D96" s="281" t="str">
        <f>IFERROR(IF(AND(SMALL('2nd Run'!H:H,M96)&gt;1000,SMALL('2nd Run'!H:H,M96)&lt;3000),"nt",IF(SMALL('2nd Run'!H:H,M96)&gt;3000,"",SMALL('2nd Run'!H:H,M96))),"")</f>
        <v/>
      </c>
      <c r="E96" s="282" t="str">
        <f>IF(D96="nt",IFERROR(SMALL('2nd Run'!H:H,M96),""),IF(D96&gt;3000,"",IFERROR(SMALL('2nd Run'!H:H,M96),"")))</f>
        <v/>
      </c>
      <c r="F96" s="286"/>
      <c r="G96" s="284" t="str">
        <f t="shared" si="1"/>
        <v/>
      </c>
      <c r="H96" s="159" t="str">
        <f>IFERROR(VLOOKUP(D96,'2nd Run'!$S$4:$U$32,3,FALSE),"")</f>
        <v/>
      </c>
      <c r="L96" s="285"/>
      <c r="M96" s="221">
        <v>95</v>
      </c>
    </row>
    <row r="97" spans="1:13" ht="15.75" customHeight="1">
      <c r="A97" s="279" t="str">
        <f t="array" ref="A97">IFERROR(IF(D97="","",INDEX('2nd Run'!$A:$H,MATCH('Open 2 Results'!$E97,'2nd Run'!$H:$H,0),1)),"")</f>
        <v/>
      </c>
      <c r="B97" s="280" t="str">
        <f t="array" ref="B97">IFERROR(IF(D97="","",INDEX('2nd Run'!$A:$H,MATCH('Open 2 Results'!$E97,'2nd Run'!$H:$H,0),2)),"")</f>
        <v/>
      </c>
      <c r="C97" s="280" t="str">
        <f t="array" ref="C97">IFERROR(IF(D97="","",INDEX('2nd Run'!$A:$H,MATCH('Open 2 Results'!$E97,'2nd Run'!$H:$H,0),3)),"")</f>
        <v/>
      </c>
      <c r="D97" s="281" t="str">
        <f>IFERROR(IF(AND(SMALL('2nd Run'!H:H,M97)&gt;1000,SMALL('2nd Run'!H:H,M97)&lt;3000),"nt",IF(SMALL('2nd Run'!H:H,M97)&gt;3000,"",SMALL('2nd Run'!H:H,M97))),"")</f>
        <v/>
      </c>
      <c r="E97" s="282" t="str">
        <f>IF(D97="nt",IFERROR(SMALL('2nd Run'!H:H,M97),""),IF(D97&gt;3000,"",IFERROR(SMALL('2nd Run'!H:H,M97),"")))</f>
        <v/>
      </c>
      <c r="F97" s="286"/>
      <c r="G97" s="284" t="str">
        <f t="shared" si="1"/>
        <v/>
      </c>
      <c r="H97" s="159" t="str">
        <f>IFERROR(VLOOKUP(D97,'2nd Run'!$S$4:$U$32,3,FALSE),"")</f>
        <v/>
      </c>
      <c r="L97" s="285"/>
      <c r="M97" s="221">
        <v>96</v>
      </c>
    </row>
    <row r="98" spans="1:13" ht="15.75" customHeight="1">
      <c r="A98" s="279" t="str">
        <f t="array" ref="A98">IFERROR(IF(D98="","",INDEX('2nd Run'!$A:$H,MATCH('Open 2 Results'!$E98,'2nd Run'!$H:$H,0),1)),"")</f>
        <v/>
      </c>
      <c r="B98" s="280" t="str">
        <f t="array" ref="B98">IFERROR(IF(D98="","",INDEX('2nd Run'!$A:$H,MATCH('Open 2 Results'!$E98,'2nd Run'!$H:$H,0),2)),"")</f>
        <v/>
      </c>
      <c r="C98" s="280" t="str">
        <f t="array" ref="C98">IFERROR(IF(D98="","",INDEX('2nd Run'!$A:$H,MATCH('Open 2 Results'!$E98,'2nd Run'!$H:$H,0),3)),"")</f>
        <v/>
      </c>
      <c r="D98" s="281" t="str">
        <f>IFERROR(IF(AND(SMALL('2nd Run'!H:H,M98)&gt;1000,SMALL('2nd Run'!H:H,M98)&lt;3000),"nt",IF(SMALL('2nd Run'!H:H,M98)&gt;3000,"",SMALL('2nd Run'!H:H,M98))),"")</f>
        <v/>
      </c>
      <c r="E98" s="282" t="str">
        <f>IF(D98="nt",IFERROR(SMALL('2nd Run'!H:H,M98),""),IF(D98&gt;3000,"",IFERROR(SMALL('2nd Run'!H:H,M98),"")))</f>
        <v/>
      </c>
      <c r="F98" s="286"/>
      <c r="G98" s="284" t="str">
        <f t="shared" si="1"/>
        <v/>
      </c>
      <c r="H98" s="159" t="str">
        <f>IFERROR(VLOOKUP(D98,'2nd Run'!$S$4:$U$32,3,FALSE),"")</f>
        <v/>
      </c>
      <c r="L98" s="285"/>
      <c r="M98" s="221">
        <v>97</v>
      </c>
    </row>
    <row r="99" spans="1:13" ht="15.75" customHeight="1">
      <c r="A99" s="279" t="str">
        <f t="array" ref="A99">IFERROR(IF(D99="","",INDEX('2nd Run'!$A:$H,MATCH('Open 2 Results'!$E99,'2nd Run'!$H:$H,0),1)),"")</f>
        <v/>
      </c>
      <c r="B99" s="280" t="str">
        <f t="array" ref="B99">IFERROR(IF(D99="","",INDEX('2nd Run'!$A:$H,MATCH('Open 2 Results'!$E99,'2nd Run'!$H:$H,0),2)),"")</f>
        <v/>
      </c>
      <c r="C99" s="280" t="str">
        <f t="array" ref="C99">IFERROR(IF(D99="","",INDEX('2nd Run'!$A:$H,MATCH('Open 2 Results'!$E99,'2nd Run'!$H:$H,0),3)),"")</f>
        <v/>
      </c>
      <c r="D99" s="281" t="str">
        <f>IFERROR(IF(AND(SMALL('2nd Run'!H:H,M99)&gt;1000,SMALL('2nd Run'!H:H,M99)&lt;3000),"nt",IF(SMALL('2nd Run'!H:H,M99)&gt;3000,"",SMALL('2nd Run'!H:H,M99))),"")</f>
        <v/>
      </c>
      <c r="E99" s="282" t="str">
        <f>IF(D99="nt",IFERROR(SMALL('2nd Run'!H:H,M99),""),IF(D99&gt;3000,"",IFERROR(SMALL('2nd Run'!H:H,M99),"")))</f>
        <v/>
      </c>
      <c r="F99" s="286"/>
      <c r="G99" s="284" t="str">
        <f t="shared" si="1"/>
        <v/>
      </c>
      <c r="H99" s="159" t="str">
        <f>IFERROR(VLOOKUP(D99,'2nd Run'!$S$4:$U$32,3,FALSE),"")</f>
        <v/>
      </c>
      <c r="L99" s="285"/>
      <c r="M99" s="221">
        <v>98</v>
      </c>
    </row>
    <row r="100" spans="1:13" ht="15.75" customHeight="1">
      <c r="A100" s="279" t="str">
        <f t="array" ref="A100">IFERROR(IF(D100="","",INDEX('2nd Run'!$A:$H,MATCH('Open 2 Results'!$E100,'2nd Run'!$H:$H,0),1)),"")</f>
        <v/>
      </c>
      <c r="B100" s="280" t="str">
        <f t="array" ref="B100">IFERROR(IF(D100="","",INDEX('2nd Run'!$A:$H,MATCH('Open 2 Results'!$E100,'2nd Run'!$H:$H,0),2)),"")</f>
        <v/>
      </c>
      <c r="C100" s="280" t="str">
        <f t="array" ref="C100">IFERROR(IF(D100="","",INDEX('2nd Run'!$A:$H,MATCH('Open 2 Results'!$E100,'2nd Run'!$H:$H,0),3)),"")</f>
        <v/>
      </c>
      <c r="D100" s="281" t="str">
        <f>IFERROR(IF(AND(SMALL('2nd Run'!H:H,M100)&gt;1000,SMALL('2nd Run'!H:H,M100)&lt;3000),"nt",IF(SMALL('2nd Run'!H:H,M100)&gt;3000,"",SMALL('2nd Run'!H:H,M100))),"")</f>
        <v/>
      </c>
      <c r="E100" s="282" t="str">
        <f>IF(D100="nt",IFERROR(SMALL('2nd Run'!H:H,M100),""),IF(D100&gt;3000,"",IFERROR(SMALL('2nd Run'!H:H,M100),"")))</f>
        <v/>
      </c>
      <c r="F100" s="286"/>
      <c r="G100" s="284" t="str">
        <f t="shared" si="1"/>
        <v/>
      </c>
      <c r="H100" s="159" t="str">
        <f>IFERROR(VLOOKUP(D100,'2nd Run'!$S$4:$U$32,3,FALSE),"")</f>
        <v/>
      </c>
      <c r="L100" s="285"/>
      <c r="M100" s="221">
        <v>99</v>
      </c>
    </row>
    <row r="101" spans="1:13" ht="15.75" customHeight="1">
      <c r="A101" s="279" t="str">
        <f t="array" ref="A101">IFERROR(IF(D101="","",INDEX('2nd Run'!$A:$H,MATCH('Open 2 Results'!$E101,'2nd Run'!$H:$H,0),1)),"")</f>
        <v/>
      </c>
      <c r="B101" s="280" t="str">
        <f t="array" ref="B101">IFERROR(IF(D101="","",INDEX('2nd Run'!$A:$H,MATCH('Open 2 Results'!$E101,'2nd Run'!$H:$H,0),2)),"")</f>
        <v/>
      </c>
      <c r="C101" s="280" t="str">
        <f t="array" ref="C101">IFERROR(IF(D101="","",INDEX('2nd Run'!$A:$H,MATCH('Open 2 Results'!$E101,'2nd Run'!$H:$H,0),3)),"")</f>
        <v/>
      </c>
      <c r="D101" s="281" t="str">
        <f>IFERROR(IF(AND(SMALL('2nd Run'!H:H,M101)&gt;1000,SMALL('2nd Run'!H:H,M101)&lt;3000),"nt",IF(SMALL('2nd Run'!H:H,M101)&gt;3000,"",SMALL('2nd Run'!H:H,M101))),"")</f>
        <v/>
      </c>
      <c r="E101" s="282" t="str">
        <f>IF(D101="nt",IFERROR(SMALL('2nd Run'!H:H,M101),""),IF(D101&gt;3000,"",IFERROR(SMALL('2nd Run'!H:H,M101),"")))</f>
        <v/>
      </c>
      <c r="F101" s="286"/>
      <c r="G101" s="284" t="str">
        <f t="shared" si="1"/>
        <v/>
      </c>
      <c r="H101" s="159" t="str">
        <f>IFERROR(VLOOKUP(D101,'2nd Run'!$S$4:$U$32,3,FALSE),"")</f>
        <v/>
      </c>
      <c r="L101" s="285"/>
      <c r="M101" s="221">
        <v>100</v>
      </c>
    </row>
    <row r="102" spans="1:13" ht="15.75" customHeight="1">
      <c r="A102" s="279" t="str">
        <f t="array" ref="A102">IFERROR(IF(D102="","",INDEX('2nd Run'!$A:$H,MATCH('Open 2 Results'!$E102,'2nd Run'!$H:$H,0),1)),"")</f>
        <v/>
      </c>
      <c r="B102" s="280" t="str">
        <f t="array" ref="B102">IFERROR(IF(D102="","",INDEX('2nd Run'!$A:$H,MATCH('Open 2 Results'!$E102,'2nd Run'!$H:$H,0),2)),"")</f>
        <v/>
      </c>
      <c r="C102" s="280" t="str">
        <f t="array" ref="C102">IFERROR(IF(D102="","",INDEX('2nd Run'!$A:$H,MATCH('Open 2 Results'!$E102,'2nd Run'!$H:$H,0),3)),"")</f>
        <v/>
      </c>
      <c r="D102" s="281" t="str">
        <f>IFERROR(IF(AND(SMALL('2nd Run'!H:H,M102)&gt;1000,SMALL('2nd Run'!H:H,M102)&lt;3000),"nt",IF(SMALL('2nd Run'!H:H,M102)&gt;3000,"",SMALL('2nd Run'!H:H,M102))),"")</f>
        <v/>
      </c>
      <c r="E102" s="282" t="str">
        <f>IF(D102="nt",IFERROR(SMALL('2nd Run'!H:H,M102),""),IF(D102&gt;3000,"",IFERROR(SMALL('2nd Run'!H:H,M102),"")))</f>
        <v/>
      </c>
      <c r="F102" s="286"/>
      <c r="G102" s="284" t="str">
        <f t="shared" si="1"/>
        <v/>
      </c>
      <c r="H102" s="159" t="str">
        <f>IFERROR(VLOOKUP(D102,'2nd Run'!$S$4:$U$32,3,FALSE),"")</f>
        <v/>
      </c>
      <c r="L102" s="285"/>
      <c r="M102" s="221">
        <v>101</v>
      </c>
    </row>
    <row r="103" spans="1:13" ht="15.75" customHeight="1">
      <c r="A103" s="279" t="str">
        <f t="array" ref="A103">IFERROR(IF(D103="","",INDEX('2nd Run'!$A:$H,MATCH('Open 2 Results'!$E103,'2nd Run'!$H:$H,0),1)),"")</f>
        <v/>
      </c>
      <c r="B103" s="280" t="str">
        <f t="array" ref="B103">IFERROR(IF(D103="","",INDEX('2nd Run'!$A:$H,MATCH('Open 2 Results'!$E103,'2nd Run'!$H:$H,0),2)),"")</f>
        <v/>
      </c>
      <c r="C103" s="280" t="str">
        <f t="array" ref="C103">IFERROR(IF(D103="","",INDEX('2nd Run'!$A:$H,MATCH('Open 2 Results'!$E103,'2nd Run'!$H:$H,0),3)),"")</f>
        <v/>
      </c>
      <c r="D103" s="281" t="str">
        <f>IFERROR(IF(AND(SMALL('2nd Run'!H:H,M103)&gt;1000,SMALL('2nd Run'!H:H,M103)&lt;3000),"nt",IF(SMALL('2nd Run'!H:H,M103)&gt;3000,"",SMALL('2nd Run'!H:H,M103))),"")</f>
        <v/>
      </c>
      <c r="E103" s="282" t="str">
        <f>IF(D103="nt",IFERROR(SMALL('2nd Run'!H:H,M103),""),IF(D103&gt;3000,"",IFERROR(SMALL('2nd Run'!H:H,M103),"")))</f>
        <v/>
      </c>
      <c r="F103" s="286"/>
      <c r="G103" s="284" t="str">
        <f t="shared" si="1"/>
        <v/>
      </c>
      <c r="H103" s="159" t="str">
        <f>IFERROR(VLOOKUP(D103,'2nd Run'!$S$4:$U$32,3,FALSE),"")</f>
        <v/>
      </c>
      <c r="L103" s="285"/>
      <c r="M103" s="221">
        <v>102</v>
      </c>
    </row>
    <row r="104" spans="1:13" ht="15.75" customHeight="1">
      <c r="A104" s="279" t="str">
        <f t="array" ref="A104">IFERROR(IF(D104="","",INDEX('2nd Run'!$A:$H,MATCH('Open 2 Results'!$E104,'2nd Run'!$H:$H,0),1)),"")</f>
        <v/>
      </c>
      <c r="B104" s="280" t="str">
        <f t="array" ref="B104">IFERROR(IF(D104="","",INDEX('2nd Run'!$A:$H,MATCH('Open 2 Results'!$E104,'2nd Run'!$H:$H,0),2)),"")</f>
        <v/>
      </c>
      <c r="C104" s="280" t="str">
        <f t="array" ref="C104">IFERROR(IF(D104="","",INDEX('2nd Run'!$A:$H,MATCH('Open 2 Results'!$E104,'2nd Run'!$H:$H,0),3)),"")</f>
        <v/>
      </c>
      <c r="D104" s="281" t="str">
        <f>IFERROR(IF(AND(SMALL('2nd Run'!H:H,M104)&gt;1000,SMALL('2nd Run'!H:H,M104)&lt;3000),"nt",IF(SMALL('2nd Run'!H:H,M104)&gt;3000,"",SMALL('2nd Run'!H:H,M104))),"")</f>
        <v/>
      </c>
      <c r="E104" s="282" t="str">
        <f>IF(D104="nt",IFERROR(SMALL('2nd Run'!H:H,M104),""),IF(D104&gt;3000,"",IFERROR(SMALL('2nd Run'!H:H,M104),"")))</f>
        <v/>
      </c>
      <c r="F104" s="286"/>
      <c r="G104" s="284" t="str">
        <f t="shared" si="1"/>
        <v/>
      </c>
      <c r="H104" s="159" t="str">
        <f>IFERROR(VLOOKUP(D104,'2nd Run'!$S$4:$U$32,3,FALSE),"")</f>
        <v/>
      </c>
      <c r="L104" s="285"/>
      <c r="M104" s="221">
        <v>103</v>
      </c>
    </row>
    <row r="105" spans="1:13" ht="15.75" customHeight="1">
      <c r="A105" s="279" t="str">
        <f t="array" ref="A105">IFERROR(IF(D105="","",INDEX('2nd Run'!$A:$H,MATCH('Open 2 Results'!$E105,'2nd Run'!$H:$H,0),1)),"")</f>
        <v/>
      </c>
      <c r="B105" s="280" t="str">
        <f t="array" ref="B105">IFERROR(IF(D105="","",INDEX('2nd Run'!$A:$H,MATCH('Open 2 Results'!$E105,'2nd Run'!$H:$H,0),2)),"")</f>
        <v/>
      </c>
      <c r="C105" s="280" t="str">
        <f t="array" ref="C105">IFERROR(IF(D105="","",INDEX('2nd Run'!$A:$H,MATCH('Open 2 Results'!$E105,'2nd Run'!$H:$H,0),3)),"")</f>
        <v/>
      </c>
      <c r="D105" s="281" t="str">
        <f>IFERROR(IF(AND(SMALL('2nd Run'!H:H,M105)&gt;1000,SMALL('2nd Run'!H:H,M105)&lt;3000),"nt",IF(SMALL('2nd Run'!H:H,M105)&gt;3000,"",SMALL('2nd Run'!H:H,M105))),"")</f>
        <v/>
      </c>
      <c r="E105" s="282" t="str">
        <f>IF(D105="nt",IFERROR(SMALL('2nd Run'!H:H,M105),""),IF(D105&gt;3000,"",IFERROR(SMALL('2nd Run'!H:H,M105),"")))</f>
        <v/>
      </c>
      <c r="F105" s="286"/>
      <c r="G105" s="284" t="str">
        <f t="shared" si="1"/>
        <v/>
      </c>
      <c r="H105" s="159" t="str">
        <f>IFERROR(VLOOKUP(D105,'2nd Run'!$S$4:$U$32,3,FALSE),"")</f>
        <v/>
      </c>
      <c r="L105" s="285"/>
      <c r="M105" s="221">
        <v>104</v>
      </c>
    </row>
    <row r="106" spans="1:13" ht="15.75" customHeight="1">
      <c r="A106" s="279" t="str">
        <f t="array" ref="A106">IFERROR(IF(D106="","",INDEX('2nd Run'!$A:$H,MATCH('Open 2 Results'!$E106,'2nd Run'!$H:$H,0),1)),"")</f>
        <v/>
      </c>
      <c r="B106" s="280" t="str">
        <f t="array" ref="B106">IFERROR(IF(D106="","",INDEX('2nd Run'!$A:$H,MATCH('Open 2 Results'!$E106,'2nd Run'!$H:$H,0),2)),"")</f>
        <v/>
      </c>
      <c r="C106" s="280" t="str">
        <f t="array" ref="C106">IFERROR(IF(D106="","",INDEX('2nd Run'!$A:$H,MATCH('Open 2 Results'!$E106,'2nd Run'!$H:$H,0),3)),"")</f>
        <v/>
      </c>
      <c r="D106" s="281" t="str">
        <f>IFERROR(IF(AND(SMALL('2nd Run'!H:H,M106)&gt;1000,SMALL('2nd Run'!H:H,M106)&lt;3000),"nt",IF(SMALL('2nd Run'!H:H,M106)&gt;3000,"",SMALL('2nd Run'!H:H,M106))),"")</f>
        <v/>
      </c>
      <c r="E106" s="282" t="str">
        <f>IF(D106="nt",IFERROR(SMALL('2nd Run'!H:H,M106),""),IF(D106&gt;3000,"",IFERROR(SMALL('2nd Run'!H:H,M106),"")))</f>
        <v/>
      </c>
      <c r="F106" s="286"/>
      <c r="G106" s="284" t="str">
        <f t="shared" si="1"/>
        <v/>
      </c>
      <c r="H106" s="159" t="str">
        <f>IFERROR(VLOOKUP(D106,'2nd Run'!$S$4:$U$32,3,FALSE),"")</f>
        <v/>
      </c>
      <c r="L106" s="285"/>
      <c r="M106" s="221">
        <v>105</v>
      </c>
    </row>
    <row r="107" spans="1:13" ht="15.75" customHeight="1">
      <c r="A107" s="279" t="str">
        <f t="array" ref="A107">IFERROR(IF(D107="","",INDEX('2nd Run'!$A:$H,MATCH('Open 2 Results'!$E107,'2nd Run'!$H:$H,0),1)),"")</f>
        <v/>
      </c>
      <c r="B107" s="280" t="str">
        <f t="array" ref="B107">IFERROR(IF(D107="","",INDEX('2nd Run'!$A:$H,MATCH('Open 2 Results'!$E107,'2nd Run'!$H:$H,0),2)),"")</f>
        <v/>
      </c>
      <c r="C107" s="280" t="str">
        <f t="array" ref="C107">IFERROR(IF(D107="","",INDEX('2nd Run'!$A:$H,MATCH('Open 2 Results'!$E107,'2nd Run'!$H:$H,0),3)),"")</f>
        <v/>
      </c>
      <c r="D107" s="281" t="str">
        <f>IFERROR(IF(AND(SMALL('2nd Run'!H:H,M107)&gt;1000,SMALL('2nd Run'!H:H,M107)&lt;3000),"nt",IF(SMALL('2nd Run'!H:H,M107)&gt;3000,"",SMALL('2nd Run'!H:H,M107))),"")</f>
        <v/>
      </c>
      <c r="E107" s="282" t="str">
        <f>IF(D107="nt",IFERROR(SMALL('2nd Run'!H:H,M107),""),IF(D107&gt;3000,"",IFERROR(SMALL('2nd Run'!H:H,M107),"")))</f>
        <v/>
      </c>
      <c r="F107" s="286"/>
      <c r="G107" s="284" t="str">
        <f t="shared" si="1"/>
        <v/>
      </c>
      <c r="H107" s="159" t="str">
        <f>IFERROR(VLOOKUP(D107,'2nd Run'!$S$4:$U$32,3,FALSE),"")</f>
        <v/>
      </c>
      <c r="L107" s="285"/>
      <c r="M107" s="221">
        <v>106</v>
      </c>
    </row>
    <row r="108" spans="1:13" ht="15.75" customHeight="1">
      <c r="A108" s="279" t="str">
        <f t="array" ref="A108">IFERROR(IF(D108="","",INDEX('2nd Run'!$A:$H,MATCH('Open 2 Results'!$E108,'2nd Run'!$H:$H,0),1)),"")</f>
        <v/>
      </c>
      <c r="B108" s="280" t="str">
        <f t="array" ref="B108">IFERROR(IF(D108="","",INDEX('2nd Run'!$A:$H,MATCH('Open 2 Results'!$E108,'2nd Run'!$H:$H,0),2)),"")</f>
        <v/>
      </c>
      <c r="C108" s="280" t="str">
        <f t="array" ref="C108">IFERROR(IF(D108="","",INDEX('2nd Run'!$A:$H,MATCH('Open 2 Results'!$E108,'2nd Run'!$H:$H,0),3)),"")</f>
        <v/>
      </c>
      <c r="D108" s="281" t="str">
        <f>IFERROR(IF(AND(SMALL('2nd Run'!H:H,M108)&gt;1000,SMALL('2nd Run'!H:H,M108)&lt;3000),"nt",IF(SMALL('2nd Run'!H:H,M108)&gt;3000,"",SMALL('2nd Run'!H:H,M108))),"")</f>
        <v/>
      </c>
      <c r="E108" s="282" t="str">
        <f>IF(D108="nt",IFERROR(SMALL('2nd Run'!H:H,M108),""),IF(D108&gt;3000,"",IFERROR(SMALL('2nd Run'!H:H,M108),"")))</f>
        <v/>
      </c>
      <c r="F108" s="286"/>
      <c r="G108" s="284" t="str">
        <f t="shared" si="1"/>
        <v/>
      </c>
      <c r="H108" s="159" t="str">
        <f>IFERROR(VLOOKUP(D108,'2nd Run'!$S$4:$U$32,3,FALSE),"")</f>
        <v/>
      </c>
      <c r="L108" s="285"/>
      <c r="M108" s="221">
        <v>107</v>
      </c>
    </row>
    <row r="109" spans="1:13" ht="15.75" customHeight="1">
      <c r="A109" s="279" t="str">
        <f t="array" ref="A109">IFERROR(IF(D109="","",INDEX('2nd Run'!$A:$H,MATCH('Open 2 Results'!$E109,'2nd Run'!$H:$H,0),1)),"")</f>
        <v/>
      </c>
      <c r="B109" s="280" t="str">
        <f t="array" ref="B109">IFERROR(IF(D109="","",INDEX('2nd Run'!$A:$H,MATCH('Open 2 Results'!$E109,'2nd Run'!$H:$H,0),2)),"")</f>
        <v/>
      </c>
      <c r="C109" s="280" t="str">
        <f t="array" ref="C109">IFERROR(IF(D109="","",INDEX('2nd Run'!$A:$H,MATCH('Open 2 Results'!$E109,'2nd Run'!$H:$H,0),3)),"")</f>
        <v/>
      </c>
      <c r="D109" s="281" t="str">
        <f>IFERROR(IF(AND(SMALL('2nd Run'!H:H,M109)&gt;1000,SMALL('2nd Run'!H:H,M109)&lt;3000),"nt",IF(SMALL('2nd Run'!H:H,M109)&gt;3000,"",SMALL('2nd Run'!H:H,M109))),"")</f>
        <v/>
      </c>
      <c r="E109" s="282" t="str">
        <f>IF(D109="nt",IFERROR(SMALL('2nd Run'!H:H,M109),""),IF(D109&gt;3000,"",IFERROR(SMALL('2nd Run'!H:H,M109),"")))</f>
        <v/>
      </c>
      <c r="F109" s="286"/>
      <c r="G109" s="284" t="str">
        <f t="shared" si="1"/>
        <v/>
      </c>
      <c r="H109" s="159" t="str">
        <f>IFERROR(VLOOKUP(D109,'2nd Run'!$S$4:$U$32,3,FALSE),"")</f>
        <v/>
      </c>
      <c r="L109" s="285"/>
      <c r="M109" s="221">
        <v>108</v>
      </c>
    </row>
    <row r="110" spans="1:13" ht="15.75" customHeight="1">
      <c r="A110" s="279" t="str">
        <f t="array" ref="A110">IFERROR(IF(D110="","",INDEX('2nd Run'!$A:$H,MATCH('Open 2 Results'!$E110,'2nd Run'!$H:$H,0),1)),"")</f>
        <v/>
      </c>
      <c r="B110" s="280" t="str">
        <f t="array" ref="B110">IFERROR(IF(D110="","",INDEX('2nd Run'!$A:$H,MATCH('Open 2 Results'!$E110,'2nd Run'!$H:$H,0),2)),"")</f>
        <v/>
      </c>
      <c r="C110" s="280" t="str">
        <f t="array" ref="C110">IFERROR(IF(D110="","",INDEX('2nd Run'!$A:$H,MATCH('Open 2 Results'!$E110,'2nd Run'!$H:$H,0),3)),"")</f>
        <v/>
      </c>
      <c r="D110" s="281" t="str">
        <f>IFERROR(IF(AND(SMALL('2nd Run'!H:H,M110)&gt;1000,SMALL('2nd Run'!H:H,M110)&lt;3000),"nt",IF(SMALL('2nd Run'!H:H,M110)&gt;3000,"",SMALL('2nd Run'!H:H,M110))),"")</f>
        <v/>
      </c>
      <c r="E110" s="282" t="str">
        <f>IF(D110="nt",IFERROR(SMALL('2nd Run'!H:H,M110),""),IF(D110&gt;3000,"",IFERROR(SMALL('2nd Run'!H:H,M110),"")))</f>
        <v/>
      </c>
      <c r="F110" s="286"/>
      <c r="G110" s="284" t="str">
        <f t="shared" si="1"/>
        <v/>
      </c>
      <c r="H110" s="159" t="str">
        <f>IFERROR(VLOOKUP(D110,'2nd Run'!$S$4:$U$32,3,FALSE),"")</f>
        <v/>
      </c>
      <c r="L110" s="285"/>
      <c r="M110" s="221">
        <v>109</v>
      </c>
    </row>
    <row r="111" spans="1:13" ht="15.75" customHeight="1">
      <c r="A111" s="279" t="str">
        <f t="array" ref="A111">IFERROR(IF(D111="","",INDEX('2nd Run'!$A:$H,MATCH('Open 2 Results'!$E111,'2nd Run'!$H:$H,0),1)),"")</f>
        <v/>
      </c>
      <c r="B111" s="280" t="str">
        <f t="array" ref="B111">IFERROR(IF(D111="","",INDEX('2nd Run'!$A:$H,MATCH('Open 2 Results'!$E111,'2nd Run'!$H:$H,0),2)),"")</f>
        <v/>
      </c>
      <c r="C111" s="280" t="str">
        <f t="array" ref="C111">IFERROR(IF(D111="","",INDEX('2nd Run'!$A:$H,MATCH('Open 2 Results'!$E111,'2nd Run'!$H:$H,0),3)),"")</f>
        <v/>
      </c>
      <c r="D111" s="281" t="str">
        <f>IFERROR(IF(AND(SMALL('2nd Run'!H:H,M111)&gt;1000,SMALL('2nd Run'!H:H,M111)&lt;3000),"nt",IF(SMALL('2nd Run'!H:H,M111)&gt;3000,"",SMALL('2nd Run'!H:H,M111))),"")</f>
        <v/>
      </c>
      <c r="E111" s="282" t="str">
        <f>IF(D111="nt",IFERROR(SMALL('2nd Run'!H:H,M111),""),IF(D111&gt;3000,"",IFERROR(SMALL('2nd Run'!H:H,M111),"")))</f>
        <v/>
      </c>
      <c r="F111" s="286"/>
      <c r="G111" s="284" t="str">
        <f t="shared" si="1"/>
        <v/>
      </c>
      <c r="H111" s="159" t="str">
        <f>IFERROR(VLOOKUP(D111,'2nd Run'!$S$4:$U$32,3,FALSE),"")</f>
        <v/>
      </c>
      <c r="L111" s="285"/>
      <c r="M111" s="221">
        <v>110</v>
      </c>
    </row>
    <row r="112" spans="1:13" ht="15.75" customHeight="1">
      <c r="A112" s="279" t="str">
        <f t="array" ref="A112">IFERROR(IF(D112="","",INDEX('2nd Run'!$A:$H,MATCH('Open 2 Results'!$E112,'2nd Run'!$H:$H,0),1)),"")</f>
        <v/>
      </c>
      <c r="B112" s="280" t="str">
        <f t="array" ref="B112">IFERROR(IF(D112="","",INDEX('2nd Run'!$A:$H,MATCH('Open 2 Results'!$E112,'2nd Run'!$H:$H,0),2)),"")</f>
        <v/>
      </c>
      <c r="C112" s="280" t="str">
        <f t="array" ref="C112">IFERROR(IF(D112="","",INDEX('2nd Run'!$A:$H,MATCH('Open 2 Results'!$E112,'2nd Run'!$H:$H,0),3)),"")</f>
        <v/>
      </c>
      <c r="D112" s="281" t="str">
        <f>IFERROR(IF(AND(SMALL('2nd Run'!H:H,M112)&gt;1000,SMALL('2nd Run'!H:H,M112)&lt;3000),"nt",IF(SMALL('2nd Run'!H:H,M112)&gt;3000,"",SMALL('2nd Run'!H:H,M112))),"")</f>
        <v/>
      </c>
      <c r="E112" s="282" t="str">
        <f>IF(D112="nt",IFERROR(SMALL('2nd Run'!H:H,M112),""),IF(D112&gt;3000,"",IFERROR(SMALL('2nd Run'!H:H,M112),"")))</f>
        <v/>
      </c>
      <c r="F112" s="286"/>
      <c r="G112" s="284" t="str">
        <f t="shared" si="1"/>
        <v/>
      </c>
      <c r="H112" s="159" t="str">
        <f>IFERROR(VLOOKUP(D112,'2nd Run'!$S$4:$U$32,3,FALSE),"")</f>
        <v/>
      </c>
      <c r="L112" s="285"/>
      <c r="M112" s="221">
        <v>111</v>
      </c>
    </row>
    <row r="113" spans="1:13" ht="15.75" customHeight="1">
      <c r="A113" s="279" t="str">
        <f t="array" ref="A113">IFERROR(IF(D113="","",INDEX('2nd Run'!$A:$H,MATCH('Open 2 Results'!$E113,'2nd Run'!$H:$H,0),1)),"")</f>
        <v/>
      </c>
      <c r="B113" s="280" t="str">
        <f t="array" ref="B113">IFERROR(IF(D113="","",INDEX('2nd Run'!$A:$H,MATCH('Open 2 Results'!$E113,'2nd Run'!$H:$H,0),2)),"")</f>
        <v/>
      </c>
      <c r="C113" s="280" t="str">
        <f t="array" ref="C113">IFERROR(IF(D113="","",INDEX('2nd Run'!$A:$H,MATCH('Open 2 Results'!$E113,'2nd Run'!$H:$H,0),3)),"")</f>
        <v/>
      </c>
      <c r="D113" s="281" t="str">
        <f>IFERROR(IF(AND(SMALL('2nd Run'!H:H,M113)&gt;1000,SMALL('2nd Run'!H:H,M113)&lt;3000),"nt",IF(SMALL('2nd Run'!H:H,M113)&gt;3000,"",SMALL('2nd Run'!H:H,M113))),"")</f>
        <v/>
      </c>
      <c r="E113" s="282" t="str">
        <f>IF(D113="nt",IFERROR(SMALL('2nd Run'!H:H,M113),""),IF(D113&gt;3000,"",IFERROR(SMALL('2nd Run'!H:H,M113),"")))</f>
        <v/>
      </c>
      <c r="F113" s="286"/>
      <c r="G113" s="284" t="str">
        <f t="shared" si="1"/>
        <v/>
      </c>
      <c r="H113" s="159" t="str">
        <f>IFERROR(VLOOKUP(D113,'2nd Run'!$S$4:$U$32,3,FALSE),"")</f>
        <v/>
      </c>
      <c r="L113" s="285"/>
      <c r="M113" s="221">
        <v>112</v>
      </c>
    </row>
    <row r="114" spans="1:13" ht="15.75" customHeight="1">
      <c r="A114" s="279" t="str">
        <f t="array" ref="A114">IFERROR(IF(D114="","",INDEX('2nd Run'!$A:$H,MATCH('Open 2 Results'!$E114,'2nd Run'!$H:$H,0),1)),"")</f>
        <v/>
      </c>
      <c r="B114" s="280" t="str">
        <f t="array" ref="B114">IFERROR(IF(D114="","",INDEX('2nd Run'!$A:$H,MATCH('Open 2 Results'!$E114,'2nd Run'!$H:$H,0),2)),"")</f>
        <v/>
      </c>
      <c r="C114" s="280" t="str">
        <f t="array" ref="C114">IFERROR(IF(D114="","",INDEX('2nd Run'!$A:$H,MATCH('Open 2 Results'!$E114,'2nd Run'!$H:$H,0),3)),"")</f>
        <v/>
      </c>
      <c r="D114" s="281" t="str">
        <f>IFERROR(IF(AND(SMALL('2nd Run'!H:H,M114)&gt;1000,SMALL('2nd Run'!H:H,M114)&lt;3000),"nt",IF(SMALL('2nd Run'!H:H,M114)&gt;3000,"",SMALL('2nd Run'!H:H,M114))),"")</f>
        <v/>
      </c>
      <c r="E114" s="282" t="str">
        <f>IF(D114="nt",IFERROR(SMALL('2nd Run'!H:H,M114),""),IF(D114&gt;3000,"",IFERROR(SMALL('2nd Run'!H:H,M114),"")))</f>
        <v/>
      </c>
      <c r="F114" s="286"/>
      <c r="G114" s="284" t="str">
        <f t="shared" si="1"/>
        <v/>
      </c>
      <c r="H114" s="159" t="str">
        <f>IFERROR(VLOOKUP(D114,'2nd Run'!$S$4:$U$32,3,FALSE),"")</f>
        <v/>
      </c>
      <c r="L114" s="285"/>
      <c r="M114" s="221">
        <v>113</v>
      </c>
    </row>
    <row r="115" spans="1:13" ht="15.75" customHeight="1">
      <c r="A115" s="279" t="str">
        <f t="array" ref="A115">IFERROR(IF(D115="","",INDEX('2nd Run'!$A:$H,MATCH('Open 2 Results'!$E115,'2nd Run'!$H:$H,0),1)),"")</f>
        <v/>
      </c>
      <c r="B115" s="280" t="str">
        <f t="array" ref="B115">IFERROR(IF(D115="","",INDEX('2nd Run'!$A:$H,MATCH('Open 2 Results'!$E115,'2nd Run'!$H:$H,0),2)),"")</f>
        <v/>
      </c>
      <c r="C115" s="280" t="str">
        <f t="array" ref="C115">IFERROR(IF(D115="","",INDEX('2nd Run'!$A:$H,MATCH('Open 2 Results'!$E115,'2nd Run'!$H:$H,0),3)),"")</f>
        <v/>
      </c>
      <c r="D115" s="281" t="str">
        <f>IFERROR(IF(AND(SMALL('2nd Run'!H:H,M115)&gt;1000,SMALL('2nd Run'!H:H,M115)&lt;3000),"nt",IF(SMALL('2nd Run'!H:H,M115)&gt;3000,"",SMALL('2nd Run'!H:H,M115))),"")</f>
        <v/>
      </c>
      <c r="E115" s="282" t="str">
        <f>IF(D115="nt",IFERROR(SMALL('2nd Run'!H:H,M115),""),IF(D115&gt;3000,"",IFERROR(SMALL('2nd Run'!H:H,M115),"")))</f>
        <v/>
      </c>
      <c r="F115" s="286"/>
      <c r="G115" s="284" t="str">
        <f t="shared" si="1"/>
        <v/>
      </c>
      <c r="H115" s="159" t="str">
        <f>IFERROR(VLOOKUP(D115,'2nd Run'!$S$4:$U$32,3,FALSE),"")</f>
        <v/>
      </c>
      <c r="L115" s="285"/>
      <c r="M115" s="221">
        <v>114</v>
      </c>
    </row>
    <row r="116" spans="1:13" ht="15.75" customHeight="1">
      <c r="A116" s="279" t="str">
        <f t="array" ref="A116">IFERROR(IF(D116="","",INDEX('2nd Run'!$A:$H,MATCH('Open 2 Results'!$E116,'2nd Run'!$H:$H,0),1)),"")</f>
        <v/>
      </c>
      <c r="B116" s="280" t="str">
        <f t="array" ref="B116">IFERROR(IF(D116="","",INDEX('2nd Run'!$A:$H,MATCH('Open 2 Results'!$E116,'2nd Run'!$H:$H,0),2)),"")</f>
        <v/>
      </c>
      <c r="C116" s="280" t="str">
        <f t="array" ref="C116">IFERROR(IF(D116="","",INDEX('2nd Run'!$A:$H,MATCH('Open 2 Results'!$E116,'2nd Run'!$H:$H,0),3)),"")</f>
        <v/>
      </c>
      <c r="D116" s="281" t="str">
        <f>IFERROR(IF(AND(SMALL('2nd Run'!H:H,M116)&gt;1000,SMALL('2nd Run'!H:H,M116)&lt;3000),"nt",IF(SMALL('2nd Run'!H:H,M116)&gt;3000,"",SMALL('2nd Run'!H:H,M116))),"")</f>
        <v/>
      </c>
      <c r="E116" s="282" t="str">
        <f>IF(D116="nt",IFERROR(SMALL('2nd Run'!H:H,M116),""),IF(D116&gt;3000,"",IFERROR(SMALL('2nd Run'!H:H,M116),"")))</f>
        <v/>
      </c>
      <c r="F116" s="286"/>
      <c r="G116" s="284" t="str">
        <f t="shared" si="1"/>
        <v/>
      </c>
      <c r="H116" s="159" t="str">
        <f>IFERROR(VLOOKUP(D116,'2nd Run'!$S$4:$U$32,3,FALSE),"")</f>
        <v/>
      </c>
      <c r="L116" s="285"/>
      <c r="M116" s="221">
        <v>115</v>
      </c>
    </row>
    <row r="117" spans="1:13" ht="15.75" customHeight="1">
      <c r="A117" s="279" t="str">
        <f t="array" ref="A117">IFERROR(IF(D117="","",INDEX('2nd Run'!$A:$H,MATCH('Open 2 Results'!$E117,'2nd Run'!$H:$H,0),1)),"")</f>
        <v/>
      </c>
      <c r="B117" s="280" t="str">
        <f t="array" ref="B117">IFERROR(IF(D117="","",INDEX('2nd Run'!$A:$H,MATCH('Open 2 Results'!$E117,'2nd Run'!$H:$H,0),2)),"")</f>
        <v/>
      </c>
      <c r="C117" s="280" t="str">
        <f t="array" ref="C117">IFERROR(IF(D117="","",INDEX('2nd Run'!$A:$H,MATCH('Open 2 Results'!$E117,'2nd Run'!$H:$H,0),3)),"")</f>
        <v/>
      </c>
      <c r="D117" s="281" t="str">
        <f>IFERROR(IF(AND(SMALL('2nd Run'!H:H,M117)&gt;1000,SMALL('2nd Run'!H:H,M117)&lt;3000),"nt",IF(SMALL('2nd Run'!H:H,M117)&gt;3000,"",SMALL('2nd Run'!H:H,M117))),"")</f>
        <v/>
      </c>
      <c r="E117" s="282" t="str">
        <f>IF(D117="nt",IFERROR(SMALL('2nd Run'!H:H,M117),""),IF(D117&gt;3000,"",IFERROR(SMALL('2nd Run'!H:H,M117),"")))</f>
        <v/>
      </c>
      <c r="F117" s="286"/>
      <c r="G117" s="284" t="str">
        <f t="shared" si="1"/>
        <v/>
      </c>
      <c r="H117" s="159" t="str">
        <f>IFERROR(VLOOKUP(D117,'2nd Run'!$S$4:$U$32,3,FALSE),"")</f>
        <v/>
      </c>
      <c r="L117" s="285"/>
      <c r="M117" s="221">
        <v>116</v>
      </c>
    </row>
    <row r="118" spans="1:13" ht="15.75" customHeight="1">
      <c r="A118" s="279" t="str">
        <f t="array" ref="A118">IFERROR(IF(D118="","",INDEX('2nd Run'!$A:$H,MATCH('Open 2 Results'!$E118,'2nd Run'!$H:$H,0),1)),"")</f>
        <v/>
      </c>
      <c r="B118" s="280" t="str">
        <f t="array" ref="B118">IFERROR(IF(D118="","",INDEX('2nd Run'!$A:$H,MATCH('Open 2 Results'!$E118,'2nd Run'!$H:$H,0),2)),"")</f>
        <v/>
      </c>
      <c r="C118" s="280" t="str">
        <f t="array" ref="C118">IFERROR(IF(D118="","",INDEX('2nd Run'!$A:$H,MATCH('Open 2 Results'!$E118,'2nd Run'!$H:$H,0),3)),"")</f>
        <v/>
      </c>
      <c r="D118" s="281" t="str">
        <f>IFERROR(IF(AND(SMALL('2nd Run'!H:H,M118)&gt;1000,SMALL('2nd Run'!H:H,M118)&lt;3000),"nt",IF(SMALL('2nd Run'!H:H,M118)&gt;3000,"",SMALL('2nd Run'!H:H,M118))),"")</f>
        <v/>
      </c>
      <c r="E118" s="282" t="str">
        <f>IF(D118="nt",IFERROR(SMALL('2nd Run'!H:H,M118),""),IF(D118&gt;3000,"",IFERROR(SMALL('2nd Run'!H:H,M118),"")))</f>
        <v/>
      </c>
      <c r="F118" s="286"/>
      <c r="G118" s="284" t="str">
        <f t="shared" si="1"/>
        <v/>
      </c>
      <c r="H118" s="159" t="str">
        <f>IFERROR(VLOOKUP(D118,'2nd Run'!$S$4:$U$32,3,FALSE),"")</f>
        <v/>
      </c>
      <c r="L118" s="285"/>
      <c r="M118" s="221">
        <v>117</v>
      </c>
    </row>
    <row r="119" spans="1:13" ht="15.75" customHeight="1">
      <c r="A119" s="279" t="str">
        <f t="array" ref="A119">IFERROR(IF(D119="","",INDEX('2nd Run'!$A:$H,MATCH('Open 2 Results'!$E119,'2nd Run'!$H:$H,0),1)),"")</f>
        <v/>
      </c>
      <c r="B119" s="280" t="str">
        <f t="array" ref="B119">IFERROR(IF(D119="","",INDEX('2nd Run'!$A:$H,MATCH('Open 2 Results'!$E119,'2nd Run'!$H:$H,0),2)),"")</f>
        <v/>
      </c>
      <c r="C119" s="280" t="str">
        <f t="array" ref="C119">IFERROR(IF(D119="","",INDEX('2nd Run'!$A:$H,MATCH('Open 2 Results'!$E119,'2nd Run'!$H:$H,0),3)),"")</f>
        <v/>
      </c>
      <c r="D119" s="281" t="str">
        <f>IFERROR(IF(AND(SMALL('2nd Run'!H:H,M119)&gt;1000,SMALL('2nd Run'!H:H,M119)&lt;3000),"nt",IF(SMALL('2nd Run'!H:H,M119)&gt;3000,"",SMALL('2nd Run'!H:H,M119))),"")</f>
        <v/>
      </c>
      <c r="E119" s="282" t="str">
        <f>IF(D119="nt",IFERROR(SMALL('2nd Run'!H:H,M119),""),IF(D119&gt;3000,"",IFERROR(SMALL('2nd Run'!H:H,M119),"")))</f>
        <v/>
      </c>
      <c r="F119" s="286"/>
      <c r="G119" s="284" t="str">
        <f t="shared" si="1"/>
        <v/>
      </c>
      <c r="H119" s="159" t="str">
        <f>IFERROR(VLOOKUP(D119,'2nd Run'!$S$4:$U$32,3,FALSE),"")</f>
        <v/>
      </c>
      <c r="L119" s="285"/>
      <c r="M119" s="221">
        <v>118</v>
      </c>
    </row>
    <row r="120" spans="1:13" ht="15.75" customHeight="1">
      <c r="A120" s="279" t="str">
        <f t="array" ref="A120">IFERROR(IF(D120="","",INDEX('2nd Run'!$A:$H,MATCH('Open 2 Results'!$E120,'2nd Run'!$H:$H,0),1)),"")</f>
        <v/>
      </c>
      <c r="B120" s="280" t="str">
        <f t="array" ref="B120">IFERROR(IF(D120="","",INDEX('2nd Run'!$A:$H,MATCH('Open 2 Results'!$E120,'2nd Run'!$H:$H,0),2)),"")</f>
        <v/>
      </c>
      <c r="C120" s="280" t="str">
        <f t="array" ref="C120">IFERROR(IF(D120="","",INDEX('2nd Run'!$A:$H,MATCH('Open 2 Results'!$E120,'2nd Run'!$H:$H,0),3)),"")</f>
        <v/>
      </c>
      <c r="D120" s="281" t="str">
        <f>IFERROR(IF(AND(SMALL('2nd Run'!H:H,M120)&gt;1000,SMALL('2nd Run'!H:H,M120)&lt;3000),"nt",IF(SMALL('2nd Run'!H:H,M120)&gt;3000,"",SMALL('2nd Run'!H:H,M120))),"")</f>
        <v/>
      </c>
      <c r="E120" s="282" t="str">
        <f>IF(D120="nt",IFERROR(SMALL('2nd Run'!H:H,M120),""),IF(D120&gt;3000,"",IFERROR(SMALL('2nd Run'!H:H,M120),"")))</f>
        <v/>
      </c>
      <c r="F120" s="286"/>
      <c r="G120" s="284" t="str">
        <f t="shared" si="1"/>
        <v/>
      </c>
      <c r="H120" s="159" t="str">
        <f>IFERROR(VLOOKUP(D120,'2nd Run'!$S$4:$U$32,3,FALSE),"")</f>
        <v/>
      </c>
      <c r="L120" s="285"/>
      <c r="M120" s="221">
        <v>119</v>
      </c>
    </row>
    <row r="121" spans="1:13" ht="15.75" customHeight="1">
      <c r="A121" s="279" t="str">
        <f t="array" ref="A121">IFERROR(IF(D121="","",INDEX('2nd Run'!$A:$H,MATCH('Open 2 Results'!$E121,'2nd Run'!$H:$H,0),1)),"")</f>
        <v/>
      </c>
      <c r="B121" s="280" t="str">
        <f t="array" ref="B121">IFERROR(IF(D121="","",INDEX('2nd Run'!$A:$H,MATCH('Open 2 Results'!$E121,'2nd Run'!$H:$H,0),2)),"")</f>
        <v/>
      </c>
      <c r="C121" s="280" t="str">
        <f t="array" ref="C121">IFERROR(IF(D121="","",INDEX('2nd Run'!$A:$H,MATCH('Open 2 Results'!$E121,'2nd Run'!$H:$H,0),3)),"")</f>
        <v/>
      </c>
      <c r="D121" s="281" t="str">
        <f>IFERROR(IF(AND(SMALL('2nd Run'!H:H,M121)&gt;1000,SMALL('2nd Run'!H:H,M121)&lt;3000),"nt",IF(SMALL('2nd Run'!H:H,M121)&gt;3000,"",SMALL('2nd Run'!H:H,M121))),"")</f>
        <v/>
      </c>
      <c r="E121" s="282" t="str">
        <f>IF(D121="nt",IFERROR(SMALL('2nd Run'!H:H,M121),""),IF(D121&gt;3000,"",IFERROR(SMALL('2nd Run'!H:H,M121),"")))</f>
        <v/>
      </c>
      <c r="F121" s="286"/>
      <c r="G121" s="284" t="str">
        <f t="shared" si="1"/>
        <v/>
      </c>
      <c r="H121" s="159" t="str">
        <f>IFERROR(VLOOKUP(D121,'2nd Run'!$S$4:$U$32,3,FALSE),"")</f>
        <v/>
      </c>
      <c r="L121" s="285"/>
      <c r="M121" s="221">
        <v>120</v>
      </c>
    </row>
    <row r="122" spans="1:13" ht="15.75" customHeight="1">
      <c r="A122" s="279" t="str">
        <f t="array" ref="A122">IFERROR(IF(D122="","",INDEX('2nd Run'!$A:$H,MATCH('Open 2 Results'!$E122,'2nd Run'!$H:$H,0),1)),"")</f>
        <v/>
      </c>
      <c r="B122" s="280" t="str">
        <f t="array" ref="B122">IFERROR(IF(D122="","",INDEX('2nd Run'!$A:$H,MATCH('Open 2 Results'!$E122,'2nd Run'!$H:$H,0),2)),"")</f>
        <v/>
      </c>
      <c r="C122" s="280" t="str">
        <f t="array" ref="C122">IFERROR(IF(D122="","",INDEX('2nd Run'!$A:$H,MATCH('Open 2 Results'!$E122,'2nd Run'!$H:$H,0),3)),"")</f>
        <v/>
      </c>
      <c r="D122" s="281" t="str">
        <f>IFERROR(IF(AND(SMALL('2nd Run'!H:H,M122)&gt;1000,SMALL('2nd Run'!H:H,M122)&lt;3000),"nt",IF(SMALL('2nd Run'!H:H,M122)&gt;3000,"",SMALL('2nd Run'!H:H,M122))),"")</f>
        <v/>
      </c>
      <c r="E122" s="282" t="str">
        <f>IF(D122="nt",IFERROR(SMALL('2nd Run'!H:H,M122),""),IF(D122&gt;3000,"",IFERROR(SMALL('2nd Run'!H:H,M122),"")))</f>
        <v/>
      </c>
      <c r="F122" s="286"/>
      <c r="G122" s="284" t="str">
        <f t="shared" si="1"/>
        <v/>
      </c>
      <c r="H122" s="159" t="str">
        <f>IFERROR(VLOOKUP(D122,'2nd Run'!$S$4:$U$32,3,FALSE),"")</f>
        <v/>
      </c>
      <c r="L122" s="285"/>
      <c r="M122" s="221">
        <v>121</v>
      </c>
    </row>
    <row r="123" spans="1:13" ht="15.75" customHeight="1">
      <c r="A123" s="279" t="str">
        <f t="array" ref="A123">IFERROR(IF(D123="","",INDEX('2nd Run'!$A:$H,MATCH('Open 2 Results'!$E123,'2nd Run'!$H:$H,0),1)),"")</f>
        <v/>
      </c>
      <c r="B123" s="280" t="str">
        <f t="array" ref="B123">IFERROR(IF(D123="","",INDEX('2nd Run'!$A:$H,MATCH('Open 2 Results'!$E123,'2nd Run'!$H:$H,0),2)),"")</f>
        <v/>
      </c>
      <c r="C123" s="280" t="str">
        <f t="array" ref="C123">IFERROR(IF(D123="","",INDEX('2nd Run'!$A:$H,MATCH('Open 2 Results'!$E123,'2nd Run'!$H:$H,0),3)),"")</f>
        <v/>
      </c>
      <c r="D123" s="281" t="str">
        <f>IFERROR(IF(AND(SMALL('2nd Run'!H:H,M123)&gt;1000,SMALL('2nd Run'!H:H,M123)&lt;3000),"nt",IF(SMALL('2nd Run'!H:H,M123)&gt;3000,"",SMALL('2nd Run'!H:H,M123))),"")</f>
        <v/>
      </c>
      <c r="E123" s="282" t="str">
        <f>IF(D123="nt",IFERROR(SMALL('2nd Run'!H:H,M123),""),IF(D123&gt;3000,"",IFERROR(SMALL('2nd Run'!H:H,M123),"")))</f>
        <v/>
      </c>
      <c r="F123" s="286"/>
      <c r="G123" s="284" t="str">
        <f t="shared" si="1"/>
        <v/>
      </c>
      <c r="H123" s="159" t="str">
        <f>IFERROR(VLOOKUP(D123,'2nd Run'!$S$4:$U$32,3,FALSE),"")</f>
        <v/>
      </c>
      <c r="L123" s="285"/>
      <c r="M123" s="221">
        <v>122</v>
      </c>
    </row>
    <row r="124" spans="1:13" ht="15.75" customHeight="1">
      <c r="A124" s="279" t="str">
        <f t="array" ref="A124">IFERROR(IF(D124="","",INDEX('2nd Run'!$A:$H,MATCH('Open 2 Results'!$E124,'2nd Run'!$H:$H,0),1)),"")</f>
        <v/>
      </c>
      <c r="B124" s="280" t="str">
        <f t="array" ref="B124">IFERROR(IF(D124="","",INDEX('2nd Run'!$A:$H,MATCH('Open 2 Results'!$E124,'2nd Run'!$H:$H,0),2)),"")</f>
        <v/>
      </c>
      <c r="C124" s="280" t="str">
        <f t="array" ref="C124">IFERROR(IF(D124="","",INDEX('2nd Run'!$A:$H,MATCH('Open 2 Results'!$E124,'2nd Run'!$H:$H,0),3)),"")</f>
        <v/>
      </c>
      <c r="D124" s="281" t="str">
        <f>IFERROR(IF(AND(SMALL('2nd Run'!H:H,M124)&gt;1000,SMALL('2nd Run'!H:H,M124)&lt;3000),"nt",IF(SMALL('2nd Run'!H:H,M124)&gt;3000,"",SMALL('2nd Run'!H:H,M124))),"")</f>
        <v/>
      </c>
      <c r="E124" s="282" t="str">
        <f>IF(D124="nt",IFERROR(SMALL('2nd Run'!H:H,M124),""),IF(D124&gt;3000,"",IFERROR(SMALL('2nd Run'!H:H,M124),"")))</f>
        <v/>
      </c>
      <c r="F124" s="286"/>
      <c r="G124" s="284" t="str">
        <f t="shared" si="1"/>
        <v/>
      </c>
      <c r="H124" s="159" t="str">
        <f>IFERROR(VLOOKUP(D124,'2nd Run'!$S$4:$U$32,3,FALSE),"")</f>
        <v/>
      </c>
      <c r="L124" s="285"/>
      <c r="M124" s="221">
        <v>123</v>
      </c>
    </row>
    <row r="125" spans="1:13" ht="15.75" customHeight="1">
      <c r="A125" s="279" t="str">
        <f t="array" ref="A125">IFERROR(IF(D125="","",INDEX('2nd Run'!$A:$H,MATCH('Open 2 Results'!$E125,'2nd Run'!$H:$H,0),1)),"")</f>
        <v/>
      </c>
      <c r="B125" s="280" t="str">
        <f t="array" ref="B125">IFERROR(IF(D125="","",INDEX('2nd Run'!$A:$H,MATCH('Open 2 Results'!$E125,'2nd Run'!$H:$H,0),2)),"")</f>
        <v/>
      </c>
      <c r="C125" s="280" t="str">
        <f t="array" ref="C125">IFERROR(IF(D125="","",INDEX('2nd Run'!$A:$H,MATCH('Open 2 Results'!$E125,'2nd Run'!$H:$H,0),3)),"")</f>
        <v/>
      </c>
      <c r="D125" s="281" t="str">
        <f>IFERROR(IF(AND(SMALL('2nd Run'!H:H,M125)&gt;1000,SMALL('2nd Run'!H:H,M125)&lt;3000),"nt",IF(SMALL('2nd Run'!H:H,M125)&gt;3000,"",SMALL('2nd Run'!H:H,M125))),"")</f>
        <v/>
      </c>
      <c r="E125" s="282" t="str">
        <f>IF(D125="nt",IFERROR(SMALL('2nd Run'!H:H,M125),""),IF(D125&gt;3000,"",IFERROR(SMALL('2nd Run'!H:H,M125),"")))</f>
        <v/>
      </c>
      <c r="F125" s="286"/>
      <c r="G125" s="284" t="str">
        <f t="shared" si="1"/>
        <v/>
      </c>
      <c r="H125" s="159" t="str">
        <f>IFERROR(VLOOKUP(D125,'2nd Run'!$S$4:$U$32,3,FALSE),"")</f>
        <v/>
      </c>
      <c r="L125" s="285"/>
      <c r="M125" s="221">
        <v>124</v>
      </c>
    </row>
    <row r="126" spans="1:13" ht="15.75" customHeight="1">
      <c r="A126" s="279" t="str">
        <f t="array" ref="A126">IFERROR(IF(D126="","",INDEX('2nd Run'!$A:$H,MATCH('Open 2 Results'!$E126,'2nd Run'!$H:$H,0),1)),"")</f>
        <v/>
      </c>
      <c r="B126" s="280" t="str">
        <f t="array" ref="B126">IFERROR(IF(D126="","",INDEX('2nd Run'!$A:$H,MATCH('Open 2 Results'!$E126,'2nd Run'!$H:$H,0),2)),"")</f>
        <v/>
      </c>
      <c r="C126" s="280" t="str">
        <f t="array" ref="C126">IFERROR(IF(D126="","",INDEX('2nd Run'!$A:$H,MATCH('Open 2 Results'!$E126,'2nd Run'!$H:$H,0),3)),"")</f>
        <v/>
      </c>
      <c r="D126" s="281" t="str">
        <f>IFERROR(IF(AND(SMALL('2nd Run'!H:H,M126)&gt;1000,SMALL('2nd Run'!H:H,M126)&lt;3000),"nt",IF(SMALL('2nd Run'!H:H,M126)&gt;3000,"",SMALL('2nd Run'!H:H,M126))),"")</f>
        <v/>
      </c>
      <c r="E126" s="282" t="str">
        <f>IF(D126="nt",IFERROR(SMALL('2nd Run'!H:H,M126),""),IF(D126&gt;3000,"",IFERROR(SMALL('2nd Run'!H:H,M126),"")))</f>
        <v/>
      </c>
      <c r="F126" s="286"/>
      <c r="G126" s="284" t="str">
        <f t="shared" si="1"/>
        <v/>
      </c>
      <c r="H126" s="159" t="str">
        <f>IFERROR(VLOOKUP(D126,'2nd Run'!$S$4:$U$32,3,FALSE),"")</f>
        <v/>
      </c>
      <c r="L126" s="285"/>
      <c r="M126" s="221">
        <v>125</v>
      </c>
    </row>
    <row r="127" spans="1:13" ht="15.75" customHeight="1">
      <c r="A127" s="279" t="str">
        <f t="array" ref="A127">IFERROR(IF(D127="","",INDEX('2nd Run'!$A:$H,MATCH('Open 2 Results'!$E127,'2nd Run'!$H:$H,0),1)),"")</f>
        <v/>
      </c>
      <c r="B127" s="280" t="str">
        <f t="array" ref="B127">IFERROR(IF(D127="","",INDEX('2nd Run'!$A:$H,MATCH('Open 2 Results'!$E127,'2nd Run'!$H:$H,0),2)),"")</f>
        <v/>
      </c>
      <c r="C127" s="280" t="str">
        <f t="array" ref="C127">IFERROR(IF(D127="","",INDEX('2nd Run'!$A:$H,MATCH('Open 2 Results'!$E127,'2nd Run'!$H:$H,0),3)),"")</f>
        <v/>
      </c>
      <c r="D127" s="281" t="str">
        <f>IFERROR(IF(AND(SMALL('2nd Run'!H:H,M127)&gt;1000,SMALL('2nd Run'!H:H,M127)&lt;3000),"nt",IF(SMALL('2nd Run'!H:H,M127)&gt;3000,"",SMALL('2nd Run'!H:H,M127))),"")</f>
        <v/>
      </c>
      <c r="E127" s="282" t="str">
        <f>IF(D127="nt",IFERROR(SMALL('2nd Run'!H:H,M127),""),IF(D127&gt;3000,"",IFERROR(SMALL('2nd Run'!H:H,M127),"")))</f>
        <v/>
      </c>
      <c r="F127" s="286"/>
      <c r="G127" s="284" t="str">
        <f t="shared" si="1"/>
        <v/>
      </c>
      <c r="H127" s="159" t="str">
        <f>IFERROR(VLOOKUP(D127,'2nd Run'!$S$4:$U$32,3,FALSE),"")</f>
        <v/>
      </c>
      <c r="L127" s="285"/>
      <c r="M127" s="221">
        <v>126</v>
      </c>
    </row>
    <row r="128" spans="1:13" ht="15.75" customHeight="1">
      <c r="A128" s="279" t="str">
        <f t="array" ref="A128">IFERROR(IF(D128="","",INDEX('2nd Run'!$A:$H,MATCH('Open 2 Results'!$E128,'2nd Run'!$H:$H,0),1)),"")</f>
        <v/>
      </c>
      <c r="B128" s="280" t="str">
        <f t="array" ref="B128">IFERROR(IF(D128="","",INDEX('2nd Run'!$A:$H,MATCH('Open 2 Results'!$E128,'2nd Run'!$H:$H,0),2)),"")</f>
        <v/>
      </c>
      <c r="C128" s="280" t="str">
        <f t="array" ref="C128">IFERROR(IF(D128="","",INDEX('2nd Run'!$A:$H,MATCH('Open 2 Results'!$E128,'2nd Run'!$H:$H,0),3)),"")</f>
        <v/>
      </c>
      <c r="D128" s="281" t="str">
        <f>IFERROR(IF(AND(SMALL('2nd Run'!H:H,M128)&gt;1000,SMALL('2nd Run'!H:H,M128)&lt;3000),"nt",IF(SMALL('2nd Run'!H:H,M128)&gt;3000,"",SMALL('2nd Run'!H:H,M128))),"")</f>
        <v/>
      </c>
      <c r="E128" s="282" t="str">
        <f>IF(D128="nt",IFERROR(SMALL('2nd Run'!H:H,M128),""),IF(D128&gt;3000,"",IFERROR(SMALL('2nd Run'!H:H,M128),"")))</f>
        <v/>
      </c>
      <c r="F128" s="286"/>
      <c r="G128" s="284" t="str">
        <f t="shared" si="1"/>
        <v/>
      </c>
      <c r="H128" s="159" t="str">
        <f>IFERROR(VLOOKUP(D128,'2nd Run'!$S$4:$U$32,3,FALSE),"")</f>
        <v/>
      </c>
      <c r="L128" s="285"/>
      <c r="M128" s="221">
        <v>127</v>
      </c>
    </row>
    <row r="129" spans="1:13" ht="15.75" customHeight="1">
      <c r="A129" s="279" t="str">
        <f t="array" ref="A129">IFERROR(IF(D129="","",INDEX('2nd Run'!$A:$H,MATCH('Open 2 Results'!$E129,'2nd Run'!$H:$H,0),1)),"")</f>
        <v/>
      </c>
      <c r="B129" s="280" t="str">
        <f t="array" ref="B129">IFERROR(IF(D129="","",INDEX('2nd Run'!$A:$H,MATCH('Open 2 Results'!$E129,'2nd Run'!$H:$H,0),2)),"")</f>
        <v/>
      </c>
      <c r="C129" s="280" t="str">
        <f t="array" ref="C129">IFERROR(IF(D129="","",INDEX('2nd Run'!$A:$H,MATCH('Open 2 Results'!$E129,'2nd Run'!$H:$H,0),3)),"")</f>
        <v/>
      </c>
      <c r="D129" s="281" t="str">
        <f>IFERROR(IF(AND(SMALL('2nd Run'!H:H,M129)&gt;1000,SMALL('2nd Run'!H:H,M129)&lt;3000),"nt",IF(SMALL('2nd Run'!H:H,M129)&gt;3000,"",SMALL('2nd Run'!H:H,M129))),"")</f>
        <v/>
      </c>
      <c r="E129" s="282" t="str">
        <f>IF(D129="nt",IFERROR(SMALL('2nd Run'!H:H,M129),""),IF(D129&gt;3000,"",IFERROR(SMALL('2nd Run'!H:H,M129),"")))</f>
        <v/>
      </c>
      <c r="F129" s="286"/>
      <c r="G129" s="284" t="str">
        <f t="shared" si="1"/>
        <v/>
      </c>
      <c r="H129" s="159" t="str">
        <f>IFERROR(VLOOKUP(D129,'2nd Run'!$S$4:$U$32,3,FALSE),"")</f>
        <v/>
      </c>
      <c r="L129" s="285"/>
      <c r="M129" s="221">
        <v>128</v>
      </c>
    </row>
    <row r="130" spans="1:13" ht="15.75" customHeight="1">
      <c r="A130" s="279" t="str">
        <f t="array" ref="A130">IFERROR(IF(D130="","",INDEX('2nd Run'!$A:$H,MATCH('Open 2 Results'!$E130,'2nd Run'!$H:$H,0),1)),"")</f>
        <v/>
      </c>
      <c r="B130" s="280" t="str">
        <f t="array" ref="B130">IFERROR(IF(D130="","",INDEX('2nd Run'!$A:$H,MATCH('Open 2 Results'!$E130,'2nd Run'!$H:$H,0),2)),"")</f>
        <v/>
      </c>
      <c r="C130" s="280" t="str">
        <f t="array" ref="C130">IFERROR(IF(D130="","",INDEX('2nd Run'!$A:$H,MATCH('Open 2 Results'!$E130,'2nd Run'!$H:$H,0),3)),"")</f>
        <v/>
      </c>
      <c r="D130" s="281" t="str">
        <f>IFERROR(IF(AND(SMALL('2nd Run'!H:H,M130)&gt;1000,SMALL('2nd Run'!H:H,M130)&lt;3000),"nt",IF(SMALL('2nd Run'!H:H,M130)&gt;3000,"",SMALL('2nd Run'!H:H,M130))),"")</f>
        <v/>
      </c>
      <c r="E130" s="282" t="str">
        <f>IF(D130="nt",IFERROR(SMALL('2nd Run'!H:H,M130),""),IF(D130&gt;3000,"",IFERROR(SMALL('2nd Run'!H:H,M130),"")))</f>
        <v/>
      </c>
      <c r="F130" s="286"/>
      <c r="G130" s="284" t="str">
        <f t="shared" si="1"/>
        <v/>
      </c>
      <c r="H130" s="159" t="str">
        <f>IFERROR(VLOOKUP(D130,'2nd Run'!$S$4:$U$32,3,FALSE),"")</f>
        <v/>
      </c>
      <c r="L130" s="285"/>
      <c r="M130" s="221">
        <v>129</v>
      </c>
    </row>
    <row r="131" spans="1:13" ht="15.75" customHeight="1">
      <c r="A131" s="279" t="str">
        <f t="array" ref="A131">IFERROR(IF(D131="","",INDEX('2nd Run'!$A:$H,MATCH('Open 2 Results'!$E131,'2nd Run'!$H:$H,0),1)),"")</f>
        <v/>
      </c>
      <c r="B131" s="280" t="str">
        <f t="array" ref="B131">IFERROR(IF(D131="","",INDEX('2nd Run'!$A:$H,MATCH('Open 2 Results'!$E131,'2nd Run'!$H:$H,0),2)),"")</f>
        <v/>
      </c>
      <c r="C131" s="280" t="str">
        <f t="array" ref="C131">IFERROR(IF(D131="","",INDEX('2nd Run'!$A:$H,MATCH('Open 2 Results'!$E131,'2nd Run'!$H:$H,0),3)),"")</f>
        <v/>
      </c>
      <c r="D131" s="281" t="str">
        <f>IFERROR(IF(AND(SMALL('2nd Run'!H:H,M131)&gt;1000,SMALL('2nd Run'!H:H,M131)&lt;3000),"nt",IF(SMALL('2nd Run'!H:H,M131)&gt;3000,"",SMALL('2nd Run'!H:H,M131))),"")</f>
        <v/>
      </c>
      <c r="E131" s="282" t="str">
        <f>IF(D131="nt",IFERROR(SMALL('2nd Run'!H:H,M131),""),IF(D131&gt;3000,"",IFERROR(SMALL('2nd Run'!H:H,M131),"")))</f>
        <v/>
      </c>
      <c r="F131" s="286"/>
      <c r="G131" s="284" t="str">
        <f t="shared" si="1"/>
        <v/>
      </c>
      <c r="H131" s="159" t="str">
        <f>IFERROR(VLOOKUP(D131,'2nd Run'!$S$4:$U$32,3,FALSE),"")</f>
        <v/>
      </c>
      <c r="L131" s="285"/>
      <c r="M131" s="221">
        <v>130</v>
      </c>
    </row>
    <row r="132" spans="1:13" ht="15.75" customHeight="1">
      <c r="A132" s="279" t="str">
        <f t="array" ref="A132">IFERROR(IF(D132="","",INDEX('2nd Run'!$A:$H,MATCH('Open 2 Results'!$E132,'2nd Run'!$H:$H,0),1)),"")</f>
        <v/>
      </c>
      <c r="B132" s="280" t="str">
        <f t="array" ref="B132">IFERROR(IF(D132="","",INDEX('2nd Run'!$A:$H,MATCH('Open 2 Results'!$E132,'2nd Run'!$H:$H,0),2)),"")</f>
        <v/>
      </c>
      <c r="C132" s="280" t="str">
        <f t="array" ref="C132">IFERROR(IF(D132="","",INDEX('2nd Run'!$A:$H,MATCH('Open 2 Results'!$E132,'2nd Run'!$H:$H,0),3)),"")</f>
        <v/>
      </c>
      <c r="D132" s="281" t="str">
        <f>IFERROR(IF(AND(SMALL('2nd Run'!H:H,M132)&gt;1000,SMALL('2nd Run'!H:H,M132)&lt;3000),"nt",IF(SMALL('2nd Run'!H:H,M132)&gt;3000,"",SMALL('2nd Run'!H:H,M132))),"")</f>
        <v/>
      </c>
      <c r="E132" s="282" t="str">
        <f>IF(D132="nt",IFERROR(SMALL('2nd Run'!H:H,M132),""),IF(D132&gt;3000,"",IFERROR(SMALL('2nd Run'!H:H,M132),"")))</f>
        <v/>
      </c>
      <c r="F132" s="286"/>
      <c r="G132" s="284" t="str">
        <f t="shared" si="1"/>
        <v/>
      </c>
      <c r="H132" s="159" t="str">
        <f>IFERROR(VLOOKUP(D132,'2nd Run'!$S$4:$U$32,3,FALSE),"")</f>
        <v/>
      </c>
      <c r="L132" s="285"/>
      <c r="M132" s="221">
        <v>131</v>
      </c>
    </row>
    <row r="133" spans="1:13" ht="15.75" customHeight="1">
      <c r="A133" s="279" t="str">
        <f t="array" ref="A133">IFERROR(IF(D133="","",INDEX('2nd Run'!$A:$H,MATCH('Open 2 Results'!$E133,'2nd Run'!$H:$H,0),1)),"")</f>
        <v/>
      </c>
      <c r="B133" s="280" t="str">
        <f t="array" ref="B133">IFERROR(IF(D133="","",INDEX('2nd Run'!$A:$H,MATCH('Open 2 Results'!$E133,'2nd Run'!$H:$H,0),2)),"")</f>
        <v/>
      </c>
      <c r="C133" s="280" t="str">
        <f t="array" ref="C133">IFERROR(IF(D133="","",INDEX('2nd Run'!$A:$H,MATCH('Open 2 Results'!$E133,'2nd Run'!$H:$H,0),3)),"")</f>
        <v/>
      </c>
      <c r="D133" s="281" t="str">
        <f>IFERROR(IF(AND(SMALL('2nd Run'!H:H,M133)&gt;1000,SMALL('2nd Run'!H:H,M133)&lt;3000),"nt",IF(SMALL('2nd Run'!H:H,M133)&gt;3000,"",SMALL('2nd Run'!H:H,M133))),"")</f>
        <v/>
      </c>
      <c r="E133" s="282" t="str">
        <f>IF(D133="nt",IFERROR(SMALL('2nd Run'!H:H,M133),""),IF(D133&gt;3000,"",IFERROR(SMALL('2nd Run'!H:H,M133),"")))</f>
        <v/>
      </c>
      <c r="F133" s="286"/>
      <c r="G133" s="284" t="str">
        <f t="shared" si="1"/>
        <v/>
      </c>
      <c r="H133" s="159" t="str">
        <f>IFERROR(VLOOKUP(D133,'2nd Run'!$S$4:$U$32,3,FALSE),"")</f>
        <v/>
      </c>
      <c r="L133" s="285"/>
      <c r="M133" s="221">
        <v>132</v>
      </c>
    </row>
    <row r="134" spans="1:13" ht="15.75" customHeight="1">
      <c r="A134" s="279" t="str">
        <f t="array" ref="A134">IFERROR(IF(D134="","",INDEX('2nd Run'!$A:$H,MATCH('Open 2 Results'!$E134,'2nd Run'!$H:$H,0),1)),"")</f>
        <v/>
      </c>
      <c r="B134" s="280" t="str">
        <f t="array" ref="B134">IFERROR(IF(D134="","",INDEX('2nd Run'!$A:$H,MATCH('Open 2 Results'!$E134,'2nd Run'!$H:$H,0),2)),"")</f>
        <v/>
      </c>
      <c r="C134" s="280" t="str">
        <f t="array" ref="C134">IFERROR(IF(D134="","",INDEX('2nd Run'!$A:$H,MATCH('Open 2 Results'!$E134,'2nd Run'!$H:$H,0),3)),"")</f>
        <v/>
      </c>
      <c r="D134" s="281" t="str">
        <f>IFERROR(IF(AND(SMALL('2nd Run'!H:H,M134)&gt;1000,SMALL('2nd Run'!H:H,M134)&lt;3000),"nt",IF(SMALL('2nd Run'!H:H,M134)&gt;3000,"",SMALL('2nd Run'!H:H,M134))),"")</f>
        <v/>
      </c>
      <c r="E134" s="282" t="str">
        <f>IF(D134="nt",IFERROR(SMALL('2nd Run'!H:H,M134),""),IF(D134&gt;3000,"",IFERROR(SMALL('2nd Run'!H:H,M134),"")))</f>
        <v/>
      </c>
      <c r="F134" s="286"/>
      <c r="G134" s="284" t="str">
        <f t="shared" si="1"/>
        <v/>
      </c>
      <c r="H134" s="159" t="str">
        <f>IFERROR(VLOOKUP(D134,'2nd Run'!$S$4:$U$32,3,FALSE),"")</f>
        <v/>
      </c>
      <c r="L134" s="285"/>
      <c r="M134" s="221">
        <v>133</v>
      </c>
    </row>
    <row r="135" spans="1:13" ht="15.75" customHeight="1">
      <c r="A135" s="279" t="str">
        <f t="array" ref="A135">IFERROR(IF(D135="","",INDEX('2nd Run'!$A:$H,MATCH('Open 2 Results'!$E135,'2nd Run'!$H:$H,0),1)),"")</f>
        <v/>
      </c>
      <c r="B135" s="280" t="str">
        <f t="array" ref="B135">IFERROR(IF(D135="","",INDEX('2nd Run'!$A:$H,MATCH('Open 2 Results'!$E135,'2nd Run'!$H:$H,0),2)),"")</f>
        <v/>
      </c>
      <c r="C135" s="280" t="str">
        <f t="array" ref="C135">IFERROR(IF(D135="","",INDEX('2nd Run'!$A:$H,MATCH('Open 2 Results'!$E135,'2nd Run'!$H:$H,0),3)),"")</f>
        <v/>
      </c>
      <c r="D135" s="281" t="str">
        <f>IFERROR(IF(AND(SMALL('2nd Run'!H:H,M135)&gt;1000,SMALL('2nd Run'!H:H,M135)&lt;3000),"nt",IF(SMALL('2nd Run'!H:H,M135)&gt;3000,"",SMALL('2nd Run'!H:H,M135))),"")</f>
        <v/>
      </c>
      <c r="E135" s="282" t="str">
        <f>IF(D135="nt",IFERROR(SMALL('2nd Run'!H:H,M135),""),IF(D135&gt;3000,"",IFERROR(SMALL('2nd Run'!H:H,M135),"")))</f>
        <v/>
      </c>
      <c r="F135" s="286"/>
      <c r="G135" s="284" t="str">
        <f t="shared" si="1"/>
        <v/>
      </c>
      <c r="H135" s="159" t="str">
        <f>IFERROR(VLOOKUP(D135,'2nd Run'!$S$4:$U$32,3,FALSE),"")</f>
        <v/>
      </c>
      <c r="L135" s="285"/>
      <c r="M135" s="221">
        <v>134</v>
      </c>
    </row>
    <row r="136" spans="1:13" ht="15.75" customHeight="1">
      <c r="A136" s="279" t="str">
        <f t="array" ref="A136">IFERROR(IF(D136="","",INDEX('2nd Run'!$A:$H,MATCH('Open 2 Results'!$E136,'2nd Run'!$H:$H,0),1)),"")</f>
        <v/>
      </c>
      <c r="B136" s="280" t="str">
        <f t="array" ref="B136">IFERROR(IF(D136="","",INDEX('2nd Run'!$A:$H,MATCH('Open 2 Results'!$E136,'2nd Run'!$H:$H,0),2)),"")</f>
        <v/>
      </c>
      <c r="C136" s="280" t="str">
        <f t="array" ref="C136">IFERROR(IF(D136="","",INDEX('2nd Run'!$A:$H,MATCH('Open 2 Results'!$E136,'2nd Run'!$H:$H,0),3)),"")</f>
        <v/>
      </c>
      <c r="D136" s="281" t="str">
        <f>IFERROR(IF(AND(SMALL('2nd Run'!H:H,M136)&gt;1000,SMALL('2nd Run'!H:H,M136)&lt;3000),"nt",IF(SMALL('2nd Run'!H:H,M136)&gt;3000,"",SMALL('2nd Run'!H:H,M136))),"")</f>
        <v/>
      </c>
      <c r="E136" s="282" t="str">
        <f>IF(D136="nt",IFERROR(SMALL('2nd Run'!H:H,M136),""),IF(D136&gt;3000,"",IFERROR(SMALL('2nd Run'!H:H,M136),"")))</f>
        <v/>
      </c>
      <c r="F136" s="286"/>
      <c r="G136" s="284" t="str">
        <f t="shared" si="1"/>
        <v/>
      </c>
      <c r="H136" s="159" t="str">
        <f>IFERROR(VLOOKUP(D136,'2nd Run'!$S$4:$U$32,3,FALSE),"")</f>
        <v/>
      </c>
      <c r="L136" s="285"/>
      <c r="M136" s="221">
        <v>135</v>
      </c>
    </row>
    <row r="137" spans="1:13" ht="15.75" customHeight="1">
      <c r="A137" s="279" t="str">
        <f t="array" ref="A137">IFERROR(IF(D137="","",INDEX('2nd Run'!$A:$H,MATCH('Open 2 Results'!$E137,'2nd Run'!$H:$H,0),1)),"")</f>
        <v/>
      </c>
      <c r="B137" s="280" t="str">
        <f t="array" ref="B137">IFERROR(IF(D137="","",INDEX('2nd Run'!$A:$H,MATCH('Open 2 Results'!$E137,'2nd Run'!$H:$H,0),2)),"")</f>
        <v/>
      </c>
      <c r="C137" s="280" t="str">
        <f t="array" ref="C137">IFERROR(IF(D137="","",INDEX('2nd Run'!$A:$H,MATCH('Open 2 Results'!$E137,'2nd Run'!$H:$H,0),3)),"")</f>
        <v/>
      </c>
      <c r="D137" s="281" t="str">
        <f>IFERROR(IF(AND(SMALL('2nd Run'!H:H,M137)&gt;1000,SMALL('2nd Run'!H:H,M137)&lt;3000),"nt",IF(SMALL('2nd Run'!H:H,M137)&gt;3000,"",SMALL('2nd Run'!H:H,M137))),"")</f>
        <v/>
      </c>
      <c r="E137" s="282" t="str">
        <f>IF(D137="nt",IFERROR(SMALL('2nd Run'!H:H,M137),""),IF(D137&gt;3000,"",IFERROR(SMALL('2nd Run'!H:H,M137),"")))</f>
        <v/>
      </c>
      <c r="F137" s="286"/>
      <c r="G137" s="284" t="str">
        <f t="shared" si="1"/>
        <v/>
      </c>
      <c r="H137" s="159" t="str">
        <f>IFERROR(VLOOKUP(D137,'2nd Run'!$S$4:$U$32,3,FALSE),"")</f>
        <v/>
      </c>
      <c r="L137" s="285"/>
      <c r="M137" s="221">
        <v>136</v>
      </c>
    </row>
    <row r="138" spans="1:13" ht="15.75" customHeight="1">
      <c r="A138" s="279" t="str">
        <f t="array" ref="A138">IFERROR(IF(D138="","",INDEX('2nd Run'!$A:$H,MATCH('Open 2 Results'!$E138,'2nd Run'!$H:$H,0),1)),"")</f>
        <v/>
      </c>
      <c r="B138" s="280" t="str">
        <f t="array" ref="B138">IFERROR(IF(D138="","",INDEX('2nd Run'!$A:$H,MATCH('Open 2 Results'!$E138,'2nd Run'!$H:$H,0),2)),"")</f>
        <v/>
      </c>
      <c r="C138" s="280" t="str">
        <f t="array" ref="C138">IFERROR(IF(D138="","",INDEX('2nd Run'!$A:$H,MATCH('Open 2 Results'!$E138,'2nd Run'!$H:$H,0),3)),"")</f>
        <v/>
      </c>
      <c r="D138" s="281" t="str">
        <f>IFERROR(IF(AND(SMALL('2nd Run'!H:H,M138)&gt;1000,SMALL('2nd Run'!H:H,M138)&lt;3000),"nt",IF(SMALL('2nd Run'!H:H,M138)&gt;3000,"",SMALL('2nd Run'!H:H,M138))),"")</f>
        <v/>
      </c>
      <c r="E138" s="282" t="str">
        <f>IF(D138="nt",IFERROR(SMALL('2nd Run'!H:H,M138),""),IF(D138&gt;3000,"",IFERROR(SMALL('2nd Run'!H:H,M138),"")))</f>
        <v/>
      </c>
      <c r="F138" s="286"/>
      <c r="G138" s="284" t="str">
        <f t="shared" si="1"/>
        <v/>
      </c>
      <c r="H138" s="159" t="str">
        <f>IFERROR(VLOOKUP(D138,'2nd Run'!$S$4:$U$32,3,FALSE),"")</f>
        <v/>
      </c>
      <c r="L138" s="285"/>
      <c r="M138" s="221">
        <v>137</v>
      </c>
    </row>
    <row r="139" spans="1:13" ht="15.75" customHeight="1">
      <c r="A139" s="279" t="str">
        <f t="array" ref="A139">IFERROR(IF(D139="","",INDEX('2nd Run'!$A:$H,MATCH('Open 2 Results'!$E139,'2nd Run'!$H:$H,0),1)),"")</f>
        <v/>
      </c>
      <c r="B139" s="280" t="str">
        <f t="array" ref="B139">IFERROR(IF(D139="","",INDEX('2nd Run'!$A:$H,MATCH('Open 2 Results'!$E139,'2nd Run'!$H:$H,0),2)),"")</f>
        <v/>
      </c>
      <c r="C139" s="280" t="str">
        <f t="array" ref="C139">IFERROR(IF(D139="","",INDEX('2nd Run'!$A:$H,MATCH('Open 2 Results'!$E139,'2nd Run'!$H:$H,0),3)),"")</f>
        <v/>
      </c>
      <c r="D139" s="281" t="str">
        <f>IFERROR(IF(AND(SMALL('2nd Run'!H:H,M139)&gt;1000,SMALL('2nd Run'!H:H,M139)&lt;3000),"nt",IF(SMALL('2nd Run'!H:H,M139)&gt;3000,"",SMALL('2nd Run'!H:H,M139))),"")</f>
        <v/>
      </c>
      <c r="E139" s="282" t="str">
        <f>IF(D139="nt",IFERROR(SMALL('2nd Run'!H:H,M139),""),IF(D139&gt;3000,"",IFERROR(SMALL('2nd Run'!H:H,M139),"")))</f>
        <v/>
      </c>
      <c r="F139" s="286"/>
      <c r="G139" s="284" t="str">
        <f t="shared" si="1"/>
        <v/>
      </c>
      <c r="H139" s="159" t="str">
        <f>IFERROR(VLOOKUP(D139,'2nd Run'!$S$4:$U$32,3,FALSE),"")</f>
        <v/>
      </c>
      <c r="L139" s="285"/>
      <c r="M139" s="221">
        <v>138</v>
      </c>
    </row>
    <row r="140" spans="1:13" ht="15.75" customHeight="1">
      <c r="A140" s="279" t="str">
        <f t="array" ref="A140">IFERROR(IF(D140="","",INDEX('2nd Run'!$A:$H,MATCH('Open 2 Results'!$E140,'2nd Run'!$H:$H,0),1)),"")</f>
        <v/>
      </c>
      <c r="B140" s="280" t="str">
        <f t="array" ref="B140">IFERROR(IF(D140="","",INDEX('2nd Run'!$A:$H,MATCH('Open 2 Results'!$E140,'2nd Run'!$H:$H,0),2)),"")</f>
        <v/>
      </c>
      <c r="C140" s="280" t="str">
        <f t="array" ref="C140">IFERROR(IF(D140="","",INDEX('2nd Run'!$A:$H,MATCH('Open 2 Results'!$E140,'2nd Run'!$H:$H,0),3)),"")</f>
        <v/>
      </c>
      <c r="D140" s="281" t="str">
        <f>IFERROR(IF(AND(SMALL('2nd Run'!H:H,M140)&gt;1000,SMALL('2nd Run'!H:H,M140)&lt;3000),"nt",IF(SMALL('2nd Run'!H:H,M140)&gt;3000,"",SMALL('2nd Run'!H:H,M140))),"")</f>
        <v/>
      </c>
      <c r="E140" s="282" t="str">
        <f>IF(D140="nt",IFERROR(SMALL('2nd Run'!H:H,M140),""),IF(D140&gt;3000,"",IFERROR(SMALL('2nd Run'!H:H,M140),"")))</f>
        <v/>
      </c>
      <c r="F140" s="286"/>
      <c r="G140" s="284" t="str">
        <f t="shared" si="1"/>
        <v/>
      </c>
      <c r="H140" s="159" t="str">
        <f>IFERROR(VLOOKUP(D140,'2nd Run'!$S$4:$U$32,3,FALSE),"")</f>
        <v/>
      </c>
      <c r="L140" s="285"/>
      <c r="M140" s="221">
        <v>139</v>
      </c>
    </row>
    <row r="141" spans="1:13" ht="15.75" customHeight="1">
      <c r="A141" s="279" t="str">
        <f t="array" ref="A141">IFERROR(IF(D141="","",INDEX('2nd Run'!$A:$H,MATCH('Open 2 Results'!$E141,'2nd Run'!$H:$H,0),1)),"")</f>
        <v/>
      </c>
      <c r="B141" s="280" t="str">
        <f t="array" ref="B141">IFERROR(IF(D141="","",INDEX('2nd Run'!$A:$H,MATCH('Open 2 Results'!$E141,'2nd Run'!$H:$H,0),2)),"")</f>
        <v/>
      </c>
      <c r="C141" s="280" t="str">
        <f t="array" ref="C141">IFERROR(IF(D141="","",INDEX('2nd Run'!$A:$H,MATCH('Open 2 Results'!$E141,'2nd Run'!$H:$H,0),3)),"")</f>
        <v/>
      </c>
      <c r="D141" s="281" t="str">
        <f>IFERROR(IF(AND(SMALL('2nd Run'!H:H,M141)&gt;1000,SMALL('2nd Run'!H:H,M141)&lt;3000),"nt",IF(SMALL('2nd Run'!H:H,M141)&gt;3000,"",SMALL('2nd Run'!H:H,M141))),"")</f>
        <v/>
      </c>
      <c r="E141" s="282" t="str">
        <f>IF(D141="nt",IFERROR(SMALL('2nd Run'!H:H,M141),""),IF(D141&gt;3000,"",IFERROR(SMALL('2nd Run'!H:H,M141),"")))</f>
        <v/>
      </c>
      <c r="F141" s="286"/>
      <c r="G141" s="284" t="str">
        <f t="shared" si="1"/>
        <v/>
      </c>
      <c r="H141" s="159" t="str">
        <f>IFERROR(VLOOKUP(D141,'2nd Run'!$S$4:$U$32,3,FALSE),"")</f>
        <v/>
      </c>
      <c r="L141" s="285"/>
      <c r="M141" s="221">
        <v>140</v>
      </c>
    </row>
    <row r="142" spans="1:13" ht="15.75" customHeight="1">
      <c r="A142" s="279" t="str">
        <f t="array" ref="A142">IFERROR(IF(D142="","",INDEX('2nd Run'!$A:$H,MATCH('Open 2 Results'!$E142,'2nd Run'!$H:$H,0),1)),"")</f>
        <v/>
      </c>
      <c r="B142" s="280" t="str">
        <f t="array" ref="B142">IFERROR(IF(D142="","",INDEX('2nd Run'!$A:$H,MATCH('Open 2 Results'!$E142,'2nd Run'!$H:$H,0),2)),"")</f>
        <v/>
      </c>
      <c r="C142" s="280" t="str">
        <f t="array" ref="C142">IFERROR(IF(D142="","",INDEX('2nd Run'!$A:$H,MATCH('Open 2 Results'!$E142,'2nd Run'!$H:$H,0),3)),"")</f>
        <v/>
      </c>
      <c r="D142" s="281" t="str">
        <f>IFERROR(IF(AND(SMALL('2nd Run'!H:H,M142)&gt;1000,SMALL('2nd Run'!H:H,M142)&lt;3000),"nt",IF(SMALL('2nd Run'!H:H,M142)&gt;3000,"",SMALL('2nd Run'!H:H,M142))),"")</f>
        <v/>
      </c>
      <c r="E142" s="282" t="str">
        <f>IF(D142="nt",IFERROR(SMALL('2nd Run'!H:H,M142),""),IF(D142&gt;3000,"",IFERROR(SMALL('2nd Run'!H:H,M142),"")))</f>
        <v/>
      </c>
      <c r="F142" s="286"/>
      <c r="G142" s="284" t="str">
        <f t="shared" si="1"/>
        <v/>
      </c>
      <c r="H142" s="159" t="str">
        <f>IFERROR(VLOOKUP(D142,'2nd Run'!$S$4:$U$32,3,FALSE),"")</f>
        <v/>
      </c>
      <c r="L142" s="285"/>
      <c r="M142" s="221">
        <v>141</v>
      </c>
    </row>
    <row r="143" spans="1:13" ht="15.75" customHeight="1">
      <c r="A143" s="279" t="str">
        <f t="array" ref="A143">IFERROR(IF(D143="","",INDEX('2nd Run'!$A:$H,MATCH('Open 2 Results'!$E143,'2nd Run'!$H:$H,0),1)),"")</f>
        <v/>
      </c>
      <c r="B143" s="280" t="str">
        <f t="array" ref="B143">IFERROR(IF(D143="","",INDEX('2nd Run'!$A:$H,MATCH('Open 2 Results'!$E143,'2nd Run'!$H:$H,0),2)),"")</f>
        <v/>
      </c>
      <c r="C143" s="280" t="str">
        <f t="array" ref="C143">IFERROR(IF(D143="","",INDEX('2nd Run'!$A:$H,MATCH('Open 2 Results'!$E143,'2nd Run'!$H:$H,0),3)),"")</f>
        <v/>
      </c>
      <c r="D143" s="281" t="str">
        <f>IFERROR(IF(AND(SMALL('2nd Run'!H:H,M143)&gt;1000,SMALL('2nd Run'!H:H,M143)&lt;3000),"nt",IF(SMALL('2nd Run'!H:H,M143)&gt;3000,"",SMALL('2nd Run'!H:H,M143))),"")</f>
        <v/>
      </c>
      <c r="E143" s="282" t="str">
        <f>IF(D143="nt",IFERROR(SMALL('2nd Run'!H:H,M143),""),IF(D143&gt;3000,"",IFERROR(SMALL('2nd Run'!H:H,M143),"")))</f>
        <v/>
      </c>
      <c r="F143" s="286"/>
      <c r="G143" s="284" t="str">
        <f t="shared" si="1"/>
        <v/>
      </c>
      <c r="H143" s="159" t="str">
        <f>IFERROR(VLOOKUP(D143,'2nd Run'!$S$4:$U$32,3,FALSE),"")</f>
        <v/>
      </c>
      <c r="L143" s="285"/>
      <c r="M143" s="221">
        <v>142</v>
      </c>
    </row>
    <row r="144" spans="1:13" ht="15.75" customHeight="1">
      <c r="A144" s="279" t="str">
        <f t="array" ref="A144">IFERROR(IF(D144="","",INDEX('2nd Run'!$A:$H,MATCH('Open 2 Results'!$E144,'2nd Run'!$H:$H,0),1)),"")</f>
        <v/>
      </c>
      <c r="B144" s="280" t="str">
        <f t="array" ref="B144">IFERROR(IF(D144="","",INDEX('2nd Run'!$A:$H,MATCH('Open 2 Results'!$E144,'2nd Run'!$H:$H,0),2)),"")</f>
        <v/>
      </c>
      <c r="C144" s="280" t="str">
        <f t="array" ref="C144">IFERROR(IF(D144="","",INDEX('2nd Run'!$A:$H,MATCH('Open 2 Results'!$E144,'2nd Run'!$H:$H,0),3)),"")</f>
        <v/>
      </c>
      <c r="D144" s="281" t="str">
        <f>IFERROR(IF(AND(SMALL('2nd Run'!H:H,M144)&gt;1000,SMALL('2nd Run'!H:H,M144)&lt;3000),"nt",IF(SMALL('2nd Run'!H:H,M144)&gt;3000,"",SMALL('2nd Run'!H:H,M144))),"")</f>
        <v/>
      </c>
      <c r="E144" s="282" t="str">
        <f>IF(D144="nt",IFERROR(SMALL('2nd Run'!H:H,M144),""),IF(D144&gt;3000,"",IFERROR(SMALL('2nd Run'!H:H,M144),"")))</f>
        <v/>
      </c>
      <c r="F144" s="286"/>
      <c r="G144" s="284" t="str">
        <f t="shared" si="1"/>
        <v/>
      </c>
      <c r="H144" s="159" t="str">
        <f>IFERROR(VLOOKUP(D144,'2nd Run'!$S$4:$U$32,3,FALSE),"")</f>
        <v/>
      </c>
      <c r="L144" s="285"/>
      <c r="M144" s="221">
        <v>143</v>
      </c>
    </row>
    <row r="145" spans="1:13" ht="15.75" customHeight="1">
      <c r="A145" s="279" t="str">
        <f t="array" ref="A145">IFERROR(IF(D145="","",INDEX('2nd Run'!$A:$H,MATCH('Open 2 Results'!$E145,'2nd Run'!$H:$H,0),1)),"")</f>
        <v/>
      </c>
      <c r="B145" s="280" t="str">
        <f t="array" ref="B145">IFERROR(IF(D145="","",INDEX('2nd Run'!$A:$H,MATCH('Open 2 Results'!$E145,'2nd Run'!$H:$H,0),2)),"")</f>
        <v/>
      </c>
      <c r="C145" s="280" t="str">
        <f t="array" ref="C145">IFERROR(IF(D145="","",INDEX('2nd Run'!$A:$H,MATCH('Open 2 Results'!$E145,'2nd Run'!$H:$H,0),3)),"")</f>
        <v/>
      </c>
      <c r="D145" s="281" t="str">
        <f>IFERROR(IF(AND(SMALL('2nd Run'!H:H,M145)&gt;1000,SMALL('2nd Run'!H:H,M145)&lt;3000),"nt",IF(SMALL('2nd Run'!H:H,M145)&gt;3000,"",SMALL('2nd Run'!H:H,M145))),"")</f>
        <v/>
      </c>
      <c r="E145" s="282" t="str">
        <f>IF(D145="nt",IFERROR(SMALL('2nd Run'!H:H,M145),""),IF(D145&gt;3000,"",IFERROR(SMALL('2nd Run'!H:H,M145),"")))</f>
        <v/>
      </c>
      <c r="F145" s="286"/>
      <c r="G145" s="284" t="str">
        <f t="shared" si="1"/>
        <v/>
      </c>
      <c r="H145" s="159" t="str">
        <f>IFERROR(VLOOKUP(D145,'2nd Run'!$S$4:$U$32,3,FALSE),"")</f>
        <v/>
      </c>
      <c r="L145" s="285"/>
      <c r="M145" s="221">
        <v>144</v>
      </c>
    </row>
    <row r="146" spans="1:13" ht="15.75" customHeight="1">
      <c r="A146" s="279" t="str">
        <f t="array" ref="A146">IFERROR(IF(D146="","",INDEX('2nd Run'!$A:$H,MATCH('Open 2 Results'!$E146,'2nd Run'!$H:$H,0),1)),"")</f>
        <v/>
      </c>
      <c r="B146" s="280" t="str">
        <f t="array" ref="B146">IFERROR(IF(D146="","",INDEX('2nd Run'!$A:$H,MATCH('Open 2 Results'!$E146,'2nd Run'!$H:$H,0),2)),"")</f>
        <v/>
      </c>
      <c r="C146" s="280" t="str">
        <f t="array" ref="C146">IFERROR(IF(D146="","",INDEX('2nd Run'!$A:$H,MATCH('Open 2 Results'!$E146,'2nd Run'!$H:$H,0),3)),"")</f>
        <v/>
      </c>
      <c r="D146" s="281" t="str">
        <f>IFERROR(IF(AND(SMALL('2nd Run'!H:H,M146)&gt;1000,SMALL('2nd Run'!H:H,M146)&lt;3000),"nt",IF(SMALL('2nd Run'!H:H,M146)&gt;3000,"",SMALL('2nd Run'!H:H,M146))),"")</f>
        <v/>
      </c>
      <c r="E146" s="282" t="str">
        <f>IF(D146="nt",IFERROR(SMALL('2nd Run'!H:H,M146),""),IF(D146&gt;3000,"",IFERROR(SMALL('2nd Run'!H:H,M146),"")))</f>
        <v/>
      </c>
      <c r="F146" s="286"/>
      <c r="G146" s="284" t="str">
        <f t="shared" si="1"/>
        <v/>
      </c>
      <c r="H146" s="159" t="str">
        <f>IFERROR(VLOOKUP(D146,'2nd Run'!$S$4:$U$32,3,FALSE),"")</f>
        <v/>
      </c>
      <c r="L146" s="285"/>
      <c r="M146" s="221">
        <v>145</v>
      </c>
    </row>
    <row r="147" spans="1:13" ht="15.75" customHeight="1">
      <c r="A147" s="279" t="str">
        <f t="array" ref="A147">IFERROR(IF(D147="","",INDEX('2nd Run'!$A:$H,MATCH('Open 2 Results'!$E147,'2nd Run'!$H:$H,0),1)),"")</f>
        <v/>
      </c>
      <c r="B147" s="280" t="str">
        <f t="array" ref="B147">IFERROR(IF(D147="","",INDEX('2nd Run'!$A:$H,MATCH('Open 2 Results'!$E147,'2nd Run'!$H:$H,0),2)),"")</f>
        <v/>
      </c>
      <c r="C147" s="280" t="str">
        <f t="array" ref="C147">IFERROR(IF(D147="","",INDEX('2nd Run'!$A:$H,MATCH('Open 2 Results'!$E147,'2nd Run'!$H:$H,0),3)),"")</f>
        <v/>
      </c>
      <c r="D147" s="281" t="str">
        <f>IFERROR(IF(AND(SMALL('2nd Run'!H:H,M147)&gt;1000,SMALL('2nd Run'!H:H,M147)&lt;3000),"nt",IF(SMALL('2nd Run'!H:H,M147)&gt;3000,"",SMALL('2nd Run'!H:H,M147))),"")</f>
        <v/>
      </c>
      <c r="E147" s="282" t="str">
        <f>IF(D147="nt",IFERROR(SMALL('2nd Run'!H:H,M147),""),IF(D147&gt;3000,"",IFERROR(SMALL('2nd Run'!H:H,M147),"")))</f>
        <v/>
      </c>
      <c r="F147" s="286"/>
      <c r="G147" s="284" t="str">
        <f t="shared" si="1"/>
        <v/>
      </c>
      <c r="H147" s="159" t="str">
        <f>IFERROR(VLOOKUP(D147,'2nd Run'!$S$4:$U$32,3,FALSE),"")</f>
        <v/>
      </c>
      <c r="L147" s="285"/>
      <c r="M147" s="221">
        <v>146</v>
      </c>
    </row>
    <row r="148" spans="1:13" ht="15.75" customHeight="1">
      <c r="A148" s="279" t="str">
        <f t="array" ref="A148">IFERROR(IF(D148="","",INDEX('2nd Run'!$A:$H,MATCH('Open 2 Results'!$E148,'2nd Run'!$H:$H,0),1)),"")</f>
        <v/>
      </c>
      <c r="B148" s="280" t="str">
        <f t="array" ref="B148">IFERROR(IF(D148="","",INDEX('2nd Run'!$A:$H,MATCH('Open 2 Results'!$E148,'2nd Run'!$H:$H,0),2)),"")</f>
        <v/>
      </c>
      <c r="C148" s="280" t="str">
        <f t="array" ref="C148">IFERROR(IF(D148="","",INDEX('2nd Run'!$A:$H,MATCH('Open 2 Results'!$E148,'2nd Run'!$H:$H,0),3)),"")</f>
        <v/>
      </c>
      <c r="D148" s="281" t="str">
        <f>IFERROR(IF(AND(SMALL('2nd Run'!H:H,M148)&gt;1000,SMALL('2nd Run'!H:H,M148)&lt;3000),"nt",IF(SMALL('2nd Run'!H:H,M148)&gt;3000,"",SMALL('2nd Run'!H:H,M148))),"")</f>
        <v/>
      </c>
      <c r="E148" s="282" t="str">
        <f>IF(D148="nt",IFERROR(SMALL('2nd Run'!H:H,M148),""),IF(D148&gt;3000,"",IFERROR(SMALL('2nd Run'!H:H,M148),"")))</f>
        <v/>
      </c>
      <c r="F148" s="286"/>
      <c r="G148" s="284" t="str">
        <f t="shared" si="1"/>
        <v/>
      </c>
      <c r="H148" s="159" t="str">
        <f>IFERROR(VLOOKUP(D148,'2nd Run'!$S$4:$U$32,3,FALSE),"")</f>
        <v/>
      </c>
      <c r="L148" s="285"/>
      <c r="M148" s="221">
        <v>147</v>
      </c>
    </row>
    <row r="149" spans="1:13" ht="15.75" customHeight="1">
      <c r="A149" s="279" t="str">
        <f t="array" ref="A149">IFERROR(IF(D149="","",INDEX('2nd Run'!$A:$H,MATCH('Open 2 Results'!$E149,'2nd Run'!$H:$H,0),1)),"")</f>
        <v/>
      </c>
      <c r="B149" s="280" t="str">
        <f t="array" ref="B149">IFERROR(IF(D149="","",INDEX('2nd Run'!$A:$H,MATCH('Open 2 Results'!$E149,'2nd Run'!$H:$H,0),2)),"")</f>
        <v/>
      </c>
      <c r="C149" s="280" t="str">
        <f t="array" ref="C149">IFERROR(IF(D149="","",INDEX('2nd Run'!$A:$H,MATCH('Open 2 Results'!$E149,'2nd Run'!$H:$H,0),3)),"")</f>
        <v/>
      </c>
      <c r="D149" s="281" t="str">
        <f>IFERROR(IF(AND(SMALL('2nd Run'!H:H,M149)&gt;1000,SMALL('2nd Run'!H:H,M149)&lt;3000),"nt",IF(SMALL('2nd Run'!H:H,M149)&gt;3000,"",SMALL('2nd Run'!H:H,M149))),"")</f>
        <v/>
      </c>
      <c r="E149" s="282" t="str">
        <f>IF(D149="nt",IFERROR(SMALL('2nd Run'!H:H,M149),""),IF(D149&gt;3000,"",IFERROR(SMALL('2nd Run'!H:H,M149),"")))</f>
        <v/>
      </c>
      <c r="F149" s="286"/>
      <c r="G149" s="284" t="str">
        <f t="shared" si="1"/>
        <v/>
      </c>
      <c r="H149" s="159" t="str">
        <f>IFERROR(VLOOKUP(D149,'2nd Run'!$S$4:$U$32,3,FALSE),"")</f>
        <v/>
      </c>
      <c r="L149" s="285"/>
      <c r="M149" s="221">
        <v>148</v>
      </c>
    </row>
    <row r="150" spans="1:13" ht="15.75" customHeight="1">
      <c r="A150" s="279" t="str">
        <f t="array" ref="A150">IFERROR(IF(D150="","",INDEX('2nd Run'!$A:$H,MATCH('Open 2 Results'!$E150,'2nd Run'!$H:$H,0),1)),"")</f>
        <v/>
      </c>
      <c r="B150" s="280" t="str">
        <f t="array" ref="B150">IFERROR(IF(D150="","",INDEX('2nd Run'!$A:$H,MATCH('Open 2 Results'!$E150,'2nd Run'!$H:$H,0),2)),"")</f>
        <v/>
      </c>
      <c r="C150" s="280" t="str">
        <f t="array" ref="C150">IFERROR(IF(D150="","",INDEX('2nd Run'!$A:$H,MATCH('Open 2 Results'!$E150,'2nd Run'!$H:$H,0),3)),"")</f>
        <v/>
      </c>
      <c r="D150" s="281" t="str">
        <f>IFERROR(IF(AND(SMALL('2nd Run'!H:H,M150)&gt;1000,SMALL('2nd Run'!H:H,M150)&lt;3000),"nt",IF(SMALL('2nd Run'!H:H,M150)&gt;3000,"",SMALL('2nd Run'!H:H,M150))),"")</f>
        <v/>
      </c>
      <c r="E150" s="282" t="str">
        <f>IF(D150="nt",IFERROR(SMALL('2nd Run'!H:H,M150),""),IF(D150&gt;3000,"",IFERROR(SMALL('2nd Run'!H:H,M150),"")))</f>
        <v/>
      </c>
      <c r="F150" s="286"/>
      <c r="G150" s="284" t="str">
        <f t="shared" si="1"/>
        <v/>
      </c>
      <c r="H150" s="159" t="str">
        <f>IFERROR(VLOOKUP(D150,'2nd Run'!$S$4:$U$32,3,FALSE),"")</f>
        <v/>
      </c>
      <c r="L150" s="285"/>
      <c r="M150" s="221">
        <v>149</v>
      </c>
    </row>
    <row r="151" spans="1:13" ht="15.75" customHeight="1">
      <c r="A151" s="279" t="str">
        <f t="array" ref="A151">IFERROR(IF(D151="","",INDEX('2nd Run'!$A:$H,MATCH('Open 2 Results'!$E151,'2nd Run'!$H:$H,0),1)),"")</f>
        <v/>
      </c>
      <c r="B151" s="280" t="str">
        <f t="array" ref="B151">IFERROR(IF(D151="","",INDEX('2nd Run'!$A:$H,MATCH('Open 2 Results'!$E151,'2nd Run'!$H:$H,0),2)),"")</f>
        <v/>
      </c>
      <c r="C151" s="280" t="str">
        <f t="array" ref="C151">IFERROR(IF(D151="","",INDEX('2nd Run'!$A:$H,MATCH('Open 2 Results'!$E151,'2nd Run'!$H:$H,0),3)),"")</f>
        <v/>
      </c>
      <c r="D151" s="281" t="str">
        <f>IFERROR(IF(AND(SMALL('2nd Run'!H:H,M151)&gt;1000,SMALL('2nd Run'!H:H,M151)&lt;3000),"nt",IF(SMALL('2nd Run'!H:H,M151)&gt;3000,"",SMALL('2nd Run'!H:H,M151))),"")</f>
        <v/>
      </c>
      <c r="E151" s="282" t="str">
        <f>IF(D151="nt",IFERROR(SMALL('2nd Run'!H:H,M151),""),IF(D151&gt;3000,"",IFERROR(SMALL('2nd Run'!H:H,M151),"")))</f>
        <v/>
      </c>
      <c r="F151" s="286"/>
      <c r="G151" s="284" t="str">
        <f t="shared" si="1"/>
        <v/>
      </c>
      <c r="H151" s="159" t="str">
        <f>IFERROR(VLOOKUP(D151,'2nd Run'!$S$4:$U$32,3,FALSE),"")</f>
        <v/>
      </c>
      <c r="L151" s="285"/>
      <c r="M151" s="221">
        <v>150</v>
      </c>
    </row>
    <row r="152" spans="1:13" ht="15.75" customHeight="1">
      <c r="A152" s="279" t="str">
        <f t="array" ref="A152">IFERROR(IF(D152="","",INDEX('2nd Run'!$A:$H,MATCH('Open 2 Results'!$E152,'2nd Run'!$H:$H,0),1)),"")</f>
        <v/>
      </c>
      <c r="B152" s="280" t="str">
        <f t="array" ref="B152">IFERROR(IF(D152="","",INDEX('2nd Run'!$A:$H,MATCH('Open 2 Results'!$E152,'2nd Run'!$H:$H,0),2)),"")</f>
        <v/>
      </c>
      <c r="C152" s="280" t="str">
        <f t="array" ref="C152">IFERROR(IF(D152="","",INDEX('2nd Run'!$A:$H,MATCH('Open 2 Results'!$E152,'2nd Run'!$H:$H,0),3)),"")</f>
        <v/>
      </c>
      <c r="D152" s="281" t="str">
        <f>IFERROR(IF(AND(SMALL('2nd Run'!H:H,M152)&gt;1000,SMALL('2nd Run'!H:H,M152)&lt;3000),"nt",IF(SMALL('2nd Run'!H:H,M152)&gt;3000,"",SMALL('2nd Run'!H:H,M152))),"")</f>
        <v/>
      </c>
      <c r="E152" s="282" t="str">
        <f>IF(D152="nt",IFERROR(SMALL('2nd Run'!H:H,M152),""),IF(D152&gt;3000,"",IFERROR(SMALL('2nd Run'!H:H,M152),"")))</f>
        <v/>
      </c>
      <c r="F152" s="286"/>
      <c r="G152" s="284" t="str">
        <f t="shared" si="1"/>
        <v/>
      </c>
      <c r="H152" s="159" t="str">
        <f>IFERROR(VLOOKUP(D152,'2nd Run'!$S$4:$U$32,3,FALSE),"")</f>
        <v/>
      </c>
      <c r="L152" s="285"/>
      <c r="M152" s="221">
        <v>151</v>
      </c>
    </row>
    <row r="153" spans="1:13" ht="15.75" customHeight="1">
      <c r="A153" s="279" t="str">
        <f t="array" ref="A153">IFERROR(IF(D153="","",INDEX('2nd Run'!$A:$H,MATCH('Open 2 Results'!$E153,'2nd Run'!$H:$H,0),1)),"")</f>
        <v/>
      </c>
      <c r="B153" s="280" t="str">
        <f t="array" ref="B153">IFERROR(IF(D153="","",INDEX('2nd Run'!$A:$H,MATCH('Open 2 Results'!$E153,'2nd Run'!$H:$H,0),2)),"")</f>
        <v/>
      </c>
      <c r="C153" s="280" t="str">
        <f t="array" ref="C153">IFERROR(IF(D153="","",INDEX('2nd Run'!$A:$H,MATCH('Open 2 Results'!$E153,'2nd Run'!$H:$H,0),3)),"")</f>
        <v/>
      </c>
      <c r="D153" s="281" t="str">
        <f>IFERROR(IF(AND(SMALL('2nd Run'!H:H,M153)&gt;1000,SMALL('2nd Run'!H:H,M153)&lt;3000),"nt",IF(SMALL('2nd Run'!H:H,M153)&gt;3000,"",SMALL('2nd Run'!H:H,M153))),"")</f>
        <v/>
      </c>
      <c r="E153" s="282" t="str">
        <f>IF(D153="nt",IFERROR(SMALL('2nd Run'!H:H,M153),""),IF(D153&gt;3000,"",IFERROR(SMALL('2nd Run'!H:H,M153),"")))</f>
        <v/>
      </c>
      <c r="F153" s="286"/>
      <c r="G153" s="284" t="str">
        <f t="shared" si="1"/>
        <v/>
      </c>
      <c r="H153" s="159" t="str">
        <f>IFERROR(VLOOKUP(D153,'2nd Run'!$S$4:$U$32,3,FALSE),"")</f>
        <v/>
      </c>
      <c r="L153" s="285"/>
      <c r="M153" s="221">
        <v>152</v>
      </c>
    </row>
    <row r="154" spans="1:13" ht="15.75" customHeight="1">
      <c r="A154" s="279" t="str">
        <f t="array" ref="A154">IFERROR(IF(D154="","",INDEX('2nd Run'!$A:$H,MATCH('Open 2 Results'!$E154,'2nd Run'!$H:$H,0),1)),"")</f>
        <v/>
      </c>
      <c r="B154" s="280" t="str">
        <f t="array" ref="B154">IFERROR(IF(D154="","",INDEX('2nd Run'!$A:$H,MATCH('Open 2 Results'!$E154,'2nd Run'!$H:$H,0),2)),"")</f>
        <v/>
      </c>
      <c r="C154" s="280" t="str">
        <f t="array" ref="C154">IFERROR(IF(D154="","",INDEX('2nd Run'!$A:$H,MATCH('Open 2 Results'!$E154,'2nd Run'!$H:$H,0),3)),"")</f>
        <v/>
      </c>
      <c r="D154" s="281" t="str">
        <f>IFERROR(IF(AND(SMALL('2nd Run'!H:H,M154)&gt;1000,SMALL('2nd Run'!H:H,M154)&lt;3000),"nt",IF(SMALL('2nd Run'!H:H,M154)&gt;3000,"",SMALL('2nd Run'!H:H,M154))),"")</f>
        <v/>
      </c>
      <c r="E154" s="282" t="str">
        <f>IF(D154="nt",IFERROR(SMALL('2nd Run'!H:H,M154),""),IF(D154&gt;3000,"",IFERROR(SMALL('2nd Run'!H:H,M154),"")))</f>
        <v/>
      </c>
      <c r="F154" s="286"/>
      <c r="G154" s="284" t="str">
        <f t="shared" si="1"/>
        <v/>
      </c>
      <c r="H154" s="159" t="str">
        <f>IFERROR(VLOOKUP(D154,'2nd Run'!$S$4:$U$32,3,FALSE),"")</f>
        <v/>
      </c>
      <c r="L154" s="285"/>
      <c r="M154" s="221">
        <v>153</v>
      </c>
    </row>
    <row r="155" spans="1:13" ht="15.75" customHeight="1">
      <c r="A155" s="279" t="str">
        <f t="array" ref="A155">IFERROR(IF(D155="","",INDEX('2nd Run'!$A:$H,MATCH('Open 2 Results'!$E155,'2nd Run'!$H:$H,0),1)),"")</f>
        <v/>
      </c>
      <c r="B155" s="280" t="str">
        <f t="array" ref="B155">IFERROR(IF(D155="","",INDEX('2nd Run'!$A:$H,MATCH('Open 2 Results'!$E155,'2nd Run'!$H:$H,0),2)),"")</f>
        <v/>
      </c>
      <c r="C155" s="280" t="str">
        <f t="array" ref="C155">IFERROR(IF(D155="","",INDEX('2nd Run'!$A:$H,MATCH('Open 2 Results'!$E155,'2nd Run'!$H:$H,0),3)),"")</f>
        <v/>
      </c>
      <c r="D155" s="281" t="str">
        <f>IFERROR(IF(AND(SMALL('2nd Run'!H:H,M155)&gt;1000,SMALL('2nd Run'!H:H,M155)&lt;3000),"nt",IF(SMALL('2nd Run'!H:H,M155)&gt;3000,"",SMALL('2nd Run'!H:H,M155))),"")</f>
        <v/>
      </c>
      <c r="E155" s="282" t="str">
        <f>IF(D155="nt",IFERROR(SMALL('2nd Run'!H:H,M155),""),IF(D155&gt;3000,"",IFERROR(SMALL('2nd Run'!H:H,M155),"")))</f>
        <v/>
      </c>
      <c r="F155" s="286"/>
      <c r="G155" s="284" t="str">
        <f t="shared" si="1"/>
        <v/>
      </c>
      <c r="H155" s="159" t="str">
        <f>IFERROR(VLOOKUP(D155,'2nd Run'!$S$4:$U$32,3,FALSE),"")</f>
        <v/>
      </c>
      <c r="L155" s="285"/>
      <c r="M155" s="221">
        <v>154</v>
      </c>
    </row>
    <row r="156" spans="1:13" ht="15.75" customHeight="1">
      <c r="A156" s="279" t="str">
        <f t="array" ref="A156">IFERROR(IF(D156="","",INDEX('2nd Run'!$A:$H,MATCH('Open 2 Results'!$E156,'2nd Run'!$H:$H,0),1)),"")</f>
        <v/>
      </c>
      <c r="B156" s="280" t="str">
        <f t="array" ref="B156">IFERROR(IF(D156="","",INDEX('2nd Run'!$A:$H,MATCH('Open 2 Results'!$E156,'2nd Run'!$H:$H,0),2)),"")</f>
        <v/>
      </c>
      <c r="C156" s="280" t="str">
        <f t="array" ref="C156">IFERROR(IF(D156="","",INDEX('2nd Run'!$A:$H,MATCH('Open 2 Results'!$E156,'2nd Run'!$H:$H,0),3)),"")</f>
        <v/>
      </c>
      <c r="D156" s="281" t="str">
        <f>IFERROR(IF(AND(SMALL('2nd Run'!H:H,M156)&gt;1000,SMALL('2nd Run'!H:H,M156)&lt;3000),"nt",IF(SMALL('2nd Run'!H:H,M156)&gt;3000,"",SMALL('2nd Run'!H:H,M156))),"")</f>
        <v/>
      </c>
      <c r="E156" s="282" t="str">
        <f>IF(D156="nt",IFERROR(SMALL('2nd Run'!H:H,M156),""),IF(D156&gt;3000,"",IFERROR(SMALL('2nd Run'!H:H,M156),"")))</f>
        <v/>
      </c>
      <c r="F156" s="286"/>
      <c r="G156" s="284" t="str">
        <f t="shared" si="1"/>
        <v/>
      </c>
      <c r="H156" s="159" t="str">
        <f>IFERROR(VLOOKUP(D156,'2nd Run'!$S$4:$U$32,3,FALSE),"")</f>
        <v/>
      </c>
      <c r="L156" s="285"/>
      <c r="M156" s="221">
        <v>155</v>
      </c>
    </row>
    <row r="157" spans="1:13" ht="15.75" customHeight="1">
      <c r="A157" s="279" t="str">
        <f t="array" ref="A157">IFERROR(IF(D157="","",INDEX('2nd Run'!$A:$H,MATCH('Open 2 Results'!$E157,'2nd Run'!$H:$H,0),1)),"")</f>
        <v/>
      </c>
      <c r="B157" s="280" t="str">
        <f t="array" ref="B157">IFERROR(IF(D157="","",INDEX('2nd Run'!$A:$H,MATCH('Open 2 Results'!$E157,'2nd Run'!$H:$H,0),2)),"")</f>
        <v/>
      </c>
      <c r="C157" s="280" t="str">
        <f t="array" ref="C157">IFERROR(IF(D157="","",INDEX('2nd Run'!$A:$H,MATCH('Open 2 Results'!$E157,'2nd Run'!$H:$H,0),3)),"")</f>
        <v/>
      </c>
      <c r="D157" s="281" t="str">
        <f>IFERROR(IF(AND(SMALL('2nd Run'!H:H,M157)&gt;1000,SMALL('2nd Run'!H:H,M157)&lt;3000),"nt",IF(SMALL('2nd Run'!H:H,M157)&gt;3000,"",SMALL('2nd Run'!H:H,M157))),"")</f>
        <v/>
      </c>
      <c r="E157" s="282" t="str">
        <f>IF(D157="nt",IFERROR(SMALL('2nd Run'!H:H,M157),""),IF(D157&gt;3000,"",IFERROR(SMALL('2nd Run'!H:H,M157),"")))</f>
        <v/>
      </c>
      <c r="F157" s="286"/>
      <c r="G157" s="284" t="str">
        <f t="shared" si="1"/>
        <v/>
      </c>
      <c r="H157" s="159" t="str">
        <f>IFERROR(VLOOKUP(D157,'2nd Run'!$S$4:$U$32,3,FALSE),"")</f>
        <v/>
      </c>
      <c r="L157" s="285"/>
      <c r="M157" s="221">
        <v>156</v>
      </c>
    </row>
    <row r="158" spans="1:13" ht="15.75" customHeight="1">
      <c r="A158" s="279" t="str">
        <f t="array" ref="A158">IFERROR(IF(D158="","",INDEX('2nd Run'!$A:$H,MATCH('Open 2 Results'!$E158,'2nd Run'!$H:$H,0),1)),"")</f>
        <v/>
      </c>
      <c r="B158" s="280" t="str">
        <f t="array" ref="B158">IFERROR(IF(D158="","",INDEX('2nd Run'!$A:$H,MATCH('Open 2 Results'!$E158,'2nd Run'!$H:$H,0),2)),"")</f>
        <v/>
      </c>
      <c r="C158" s="280" t="str">
        <f t="array" ref="C158">IFERROR(IF(D158="","",INDEX('2nd Run'!$A:$H,MATCH('Open 2 Results'!$E158,'2nd Run'!$H:$H,0),3)),"")</f>
        <v/>
      </c>
      <c r="D158" s="281" t="str">
        <f>IFERROR(IF(AND(SMALL('2nd Run'!H:H,M158)&gt;1000,SMALL('2nd Run'!H:H,M158)&lt;3000),"nt",IF(SMALL('2nd Run'!H:H,M158)&gt;3000,"",SMALL('2nd Run'!H:H,M158))),"")</f>
        <v/>
      </c>
      <c r="E158" s="282" t="str">
        <f>IF(D158="nt",IFERROR(SMALL('2nd Run'!H:H,M158),""),IF(D158&gt;3000,"",IFERROR(SMALL('2nd Run'!H:H,M158),"")))</f>
        <v/>
      </c>
      <c r="F158" s="286"/>
      <c r="G158" s="284" t="str">
        <f t="shared" si="1"/>
        <v/>
      </c>
      <c r="H158" s="159" t="str">
        <f>IFERROR(VLOOKUP(D158,'2nd Run'!$S$4:$U$32,3,FALSE),"")</f>
        <v/>
      </c>
      <c r="L158" s="285"/>
      <c r="M158" s="221">
        <v>157</v>
      </c>
    </row>
    <row r="159" spans="1:13" ht="15.75" customHeight="1">
      <c r="A159" s="279" t="str">
        <f t="array" ref="A159">IFERROR(IF(D159="","",INDEX('2nd Run'!$A:$H,MATCH('Open 2 Results'!$E159,'2nd Run'!$H:$H,0),1)),"")</f>
        <v/>
      </c>
      <c r="B159" s="280" t="str">
        <f t="array" ref="B159">IFERROR(IF(D159="","",INDEX('2nd Run'!$A:$H,MATCH('Open 2 Results'!$E159,'2nd Run'!$H:$H,0),2)),"")</f>
        <v/>
      </c>
      <c r="C159" s="280" t="str">
        <f t="array" ref="C159">IFERROR(IF(D159="","",INDEX('2nd Run'!$A:$H,MATCH('Open 2 Results'!$E159,'2nd Run'!$H:$H,0),3)),"")</f>
        <v/>
      </c>
      <c r="D159" s="281" t="str">
        <f>IFERROR(IF(AND(SMALL('2nd Run'!H:H,M159)&gt;1000,SMALL('2nd Run'!H:H,M159)&lt;3000),"nt",IF(SMALL('2nd Run'!H:H,M159)&gt;3000,"",SMALL('2nd Run'!H:H,M159))),"")</f>
        <v/>
      </c>
      <c r="E159" s="282" t="str">
        <f>IF(D159="nt",IFERROR(SMALL('2nd Run'!H:H,M159),""),IF(D159&gt;3000,"",IFERROR(SMALL('2nd Run'!H:H,M159),"")))</f>
        <v/>
      </c>
      <c r="F159" s="286"/>
      <c r="G159" s="284" t="str">
        <f t="shared" si="1"/>
        <v/>
      </c>
      <c r="H159" s="159" t="str">
        <f>IFERROR(VLOOKUP(D159,'2nd Run'!$S$4:$U$32,3,FALSE),"")</f>
        <v/>
      </c>
      <c r="L159" s="285"/>
      <c r="M159" s="221">
        <v>158</v>
      </c>
    </row>
    <row r="160" spans="1:13" ht="15.75" customHeight="1">
      <c r="A160" s="279" t="str">
        <f t="array" ref="A160">IFERROR(IF(D160="","",INDEX('2nd Run'!$A:$H,MATCH('Open 2 Results'!$E160,'2nd Run'!$H:$H,0),1)),"")</f>
        <v/>
      </c>
      <c r="B160" s="280" t="str">
        <f t="array" ref="B160">IFERROR(IF(D160="","",INDEX('2nd Run'!$A:$H,MATCH('Open 2 Results'!$E160,'2nd Run'!$H:$H,0),2)),"")</f>
        <v/>
      </c>
      <c r="C160" s="280" t="str">
        <f t="array" ref="C160">IFERROR(IF(D160="","",INDEX('2nd Run'!$A:$H,MATCH('Open 2 Results'!$E160,'2nd Run'!$H:$H,0),3)),"")</f>
        <v/>
      </c>
      <c r="D160" s="281" t="str">
        <f>IFERROR(IF(AND(SMALL('2nd Run'!H:H,M160)&gt;1000,SMALL('2nd Run'!H:H,M160)&lt;3000),"nt",IF(SMALL('2nd Run'!H:H,M160)&gt;3000,"",SMALL('2nd Run'!H:H,M160))),"")</f>
        <v/>
      </c>
      <c r="E160" s="282" t="str">
        <f>IF(D160="nt",IFERROR(SMALL('2nd Run'!H:H,M160),""),IF(D160&gt;3000,"",IFERROR(SMALL('2nd Run'!H:H,M160),"")))</f>
        <v/>
      </c>
      <c r="F160" s="286"/>
      <c r="G160" s="284" t="str">
        <f t="shared" si="1"/>
        <v/>
      </c>
      <c r="H160" s="159" t="str">
        <f>IFERROR(VLOOKUP(D160,'2nd Run'!$S$4:$U$32,3,FALSE),"")</f>
        <v/>
      </c>
      <c r="L160" s="285"/>
      <c r="M160" s="221">
        <v>159</v>
      </c>
    </row>
    <row r="161" spans="1:13" ht="15.75" customHeight="1">
      <c r="A161" s="279" t="str">
        <f t="array" ref="A161">IFERROR(IF(D161="","",INDEX('2nd Run'!$A:$H,MATCH('Open 2 Results'!$E161,'2nd Run'!$H:$H,0),1)),"")</f>
        <v/>
      </c>
      <c r="B161" s="280" t="str">
        <f t="array" ref="B161">IFERROR(IF(D161="","",INDEX('2nd Run'!$A:$H,MATCH('Open 2 Results'!$E161,'2nd Run'!$H:$H,0),2)),"")</f>
        <v/>
      </c>
      <c r="C161" s="280" t="str">
        <f t="array" ref="C161">IFERROR(IF(D161="","",INDEX('2nd Run'!$A:$H,MATCH('Open 2 Results'!$E161,'2nd Run'!$H:$H,0),3)),"")</f>
        <v/>
      </c>
      <c r="D161" s="281" t="str">
        <f>IFERROR(IF(AND(SMALL('2nd Run'!H:H,M161)&gt;1000,SMALL('2nd Run'!H:H,M161)&lt;3000),"nt",IF(SMALL('2nd Run'!H:H,M161)&gt;3000,"",SMALL('2nd Run'!H:H,M161))),"")</f>
        <v/>
      </c>
      <c r="E161" s="282" t="str">
        <f>IF(D161="nt",IFERROR(SMALL('2nd Run'!H:H,M161),""),IF(D161&gt;3000,"",IFERROR(SMALL('2nd Run'!H:H,M161),"")))</f>
        <v/>
      </c>
      <c r="F161" s="286"/>
      <c r="G161" s="284" t="str">
        <f t="shared" si="1"/>
        <v/>
      </c>
      <c r="H161" s="159" t="str">
        <f>IFERROR(VLOOKUP(D161,'2nd Run'!$S$4:$U$32,3,FALSE),"")</f>
        <v/>
      </c>
      <c r="L161" s="285"/>
      <c r="M161" s="221">
        <v>160</v>
      </c>
    </row>
    <row r="162" spans="1:13" ht="15.75" customHeight="1">
      <c r="A162" s="279" t="str">
        <f t="array" ref="A162">IFERROR(IF(D162="","",INDEX('2nd Run'!$A:$H,MATCH('Open 2 Results'!$E162,'2nd Run'!$H:$H,0),1)),"")</f>
        <v/>
      </c>
      <c r="B162" s="280" t="str">
        <f t="array" ref="B162">IFERROR(IF(D162="","",INDEX('2nd Run'!$A:$H,MATCH('Open 2 Results'!$E162,'2nd Run'!$H:$H,0),2)),"")</f>
        <v/>
      </c>
      <c r="C162" s="280" t="str">
        <f t="array" ref="C162">IFERROR(IF(D162="","",INDEX('2nd Run'!$A:$H,MATCH('Open 2 Results'!$E162,'2nd Run'!$H:$H,0),3)),"")</f>
        <v/>
      </c>
      <c r="D162" s="281" t="str">
        <f>IFERROR(IF(AND(SMALL('2nd Run'!H:H,M162)&gt;1000,SMALL('2nd Run'!H:H,M162)&lt;3000),"nt",IF(SMALL('2nd Run'!H:H,M162)&gt;3000,"",SMALL('2nd Run'!H:H,M162))),"")</f>
        <v/>
      </c>
      <c r="E162" s="282" t="str">
        <f>IF(D162="nt",IFERROR(SMALL('2nd Run'!H:H,M162),""),IF(D162&gt;3000,"",IFERROR(SMALL('2nd Run'!H:H,M162),"")))</f>
        <v/>
      </c>
      <c r="F162" s="286"/>
      <c r="G162" s="284" t="str">
        <f t="shared" si="1"/>
        <v/>
      </c>
      <c r="H162" s="159" t="str">
        <f>IFERROR(VLOOKUP(D162,'2nd Run'!$S$4:$U$32,3,FALSE),"")</f>
        <v/>
      </c>
      <c r="L162" s="285"/>
      <c r="M162" s="221">
        <v>161</v>
      </c>
    </row>
    <row r="163" spans="1:13" ht="15.75" customHeight="1">
      <c r="A163" s="279" t="str">
        <f t="array" ref="A163">IFERROR(IF(D163="","",INDEX('2nd Run'!$A:$H,MATCH('Open 2 Results'!$E163,'2nd Run'!$H:$H,0),1)),"")</f>
        <v/>
      </c>
      <c r="B163" s="280" t="str">
        <f t="array" ref="B163">IFERROR(IF(D163="","",INDEX('2nd Run'!$A:$H,MATCH('Open 2 Results'!$E163,'2nd Run'!$H:$H,0),2)),"")</f>
        <v/>
      </c>
      <c r="C163" s="280" t="str">
        <f t="array" ref="C163">IFERROR(IF(D163="","",INDEX('2nd Run'!$A:$H,MATCH('Open 2 Results'!$E163,'2nd Run'!$H:$H,0),3)),"")</f>
        <v/>
      </c>
      <c r="D163" s="281" t="str">
        <f>IFERROR(IF(AND(SMALL('2nd Run'!H:H,M163)&gt;1000,SMALL('2nd Run'!H:H,M163)&lt;3000),"nt",IF(SMALL('2nd Run'!H:H,M163)&gt;3000,"",SMALL('2nd Run'!H:H,M163))),"")</f>
        <v/>
      </c>
      <c r="E163" s="282" t="str">
        <f>IF(D163="nt",IFERROR(SMALL('2nd Run'!H:H,M163),""),IF(D163&gt;3000,"",IFERROR(SMALL('2nd Run'!H:H,M163),"")))</f>
        <v/>
      </c>
      <c r="F163" s="286"/>
      <c r="G163" s="284" t="str">
        <f t="shared" si="1"/>
        <v/>
      </c>
      <c r="H163" s="159" t="str">
        <f>IFERROR(VLOOKUP(D163,'2nd Run'!$S$4:$U$32,3,FALSE),"")</f>
        <v/>
      </c>
      <c r="L163" s="285"/>
      <c r="M163" s="221">
        <v>162</v>
      </c>
    </row>
    <row r="164" spans="1:13" ht="15.75" customHeight="1">
      <c r="A164" s="279" t="str">
        <f t="array" ref="A164">IFERROR(IF(D164="","",INDEX('2nd Run'!$A:$H,MATCH('Open 2 Results'!$E164,'2nd Run'!$H:$H,0),1)),"")</f>
        <v/>
      </c>
      <c r="B164" s="280" t="str">
        <f t="array" ref="B164">IFERROR(IF(D164="","",INDEX('2nd Run'!$A:$H,MATCH('Open 2 Results'!$E164,'2nd Run'!$H:$H,0),2)),"")</f>
        <v/>
      </c>
      <c r="C164" s="280" t="str">
        <f t="array" ref="C164">IFERROR(IF(D164="","",INDEX('2nd Run'!$A:$H,MATCH('Open 2 Results'!$E164,'2nd Run'!$H:$H,0),3)),"")</f>
        <v/>
      </c>
      <c r="D164" s="281" t="str">
        <f>IFERROR(IF(AND(SMALL('2nd Run'!H:H,M164)&gt;1000,SMALL('2nd Run'!H:H,M164)&lt;3000),"nt",IF(SMALL('2nd Run'!H:H,M164)&gt;3000,"",SMALL('2nd Run'!H:H,M164))),"")</f>
        <v/>
      </c>
      <c r="E164" s="282" t="str">
        <f>IF(D164="nt",IFERROR(SMALL('2nd Run'!H:H,M164),""),IF(D164&gt;3000,"",IFERROR(SMALL('2nd Run'!H:H,M164),"")))</f>
        <v/>
      </c>
      <c r="F164" s="286"/>
      <c r="G164" s="284" t="str">
        <f t="shared" si="1"/>
        <v/>
      </c>
      <c r="H164" s="159" t="str">
        <f>IFERROR(VLOOKUP(D164,'2nd Run'!$S$4:$U$32,3,FALSE),"")</f>
        <v/>
      </c>
      <c r="L164" s="285"/>
      <c r="M164" s="221">
        <v>163</v>
      </c>
    </row>
    <row r="165" spans="1:13" ht="15.75" customHeight="1">
      <c r="A165" s="279" t="str">
        <f t="array" ref="A165">IFERROR(IF(D165="","",INDEX('2nd Run'!$A:$H,MATCH('Open 2 Results'!$E165,'2nd Run'!$H:$H,0),1)),"")</f>
        <v/>
      </c>
      <c r="B165" s="280" t="str">
        <f t="array" ref="B165">IFERROR(IF(D165="","",INDEX('2nd Run'!$A:$H,MATCH('Open 2 Results'!$E165,'2nd Run'!$H:$H,0),2)),"")</f>
        <v/>
      </c>
      <c r="C165" s="280" t="str">
        <f t="array" ref="C165">IFERROR(IF(D165="","",INDEX('2nd Run'!$A:$H,MATCH('Open 2 Results'!$E165,'2nd Run'!$H:$H,0),3)),"")</f>
        <v/>
      </c>
      <c r="D165" s="281" t="str">
        <f>IFERROR(IF(AND(SMALL('2nd Run'!H:H,M165)&gt;1000,SMALL('2nd Run'!H:H,M165)&lt;3000),"nt",IF(SMALL('2nd Run'!H:H,M165)&gt;3000,"",SMALL('2nd Run'!H:H,M165))),"")</f>
        <v/>
      </c>
      <c r="E165" s="282" t="str">
        <f>IF(D165="nt",IFERROR(SMALL('2nd Run'!H:H,M165),""),IF(D165&gt;3000,"",IFERROR(SMALL('2nd Run'!H:H,M165),"")))</f>
        <v/>
      </c>
      <c r="F165" s="286"/>
      <c r="G165" s="284" t="str">
        <f t="shared" si="1"/>
        <v/>
      </c>
      <c r="H165" s="159" t="str">
        <f>IFERROR(VLOOKUP(D165,'2nd Run'!$S$4:$U$32,3,FALSE),"")</f>
        <v/>
      </c>
      <c r="L165" s="285"/>
      <c r="M165" s="221">
        <v>164</v>
      </c>
    </row>
    <row r="166" spans="1:13" ht="15.75" customHeight="1">
      <c r="A166" s="279" t="str">
        <f t="array" ref="A166">IFERROR(IF(D166="","",INDEX('2nd Run'!$A:$H,MATCH('Open 2 Results'!$E166,'2nd Run'!$H:$H,0),1)),"")</f>
        <v/>
      </c>
      <c r="B166" s="280" t="str">
        <f t="array" ref="B166">IFERROR(IF(D166="","",INDEX('2nd Run'!$A:$H,MATCH('Open 2 Results'!$E166,'2nd Run'!$H:$H,0),2)),"")</f>
        <v/>
      </c>
      <c r="C166" s="280" t="str">
        <f t="array" ref="C166">IFERROR(IF(D166="","",INDEX('2nd Run'!$A:$H,MATCH('Open 2 Results'!$E166,'2nd Run'!$H:$H,0),3)),"")</f>
        <v/>
      </c>
      <c r="D166" s="281" t="str">
        <f>IFERROR(IF(AND(SMALL('2nd Run'!H:H,M166)&gt;1000,SMALL('2nd Run'!H:H,M166)&lt;3000),"nt",IF(SMALL('2nd Run'!H:H,M166)&gt;3000,"",SMALL('2nd Run'!H:H,M166))),"")</f>
        <v/>
      </c>
      <c r="E166" s="282" t="str">
        <f>IF(D166="nt",IFERROR(SMALL('2nd Run'!H:H,M166),""),IF(D166&gt;3000,"",IFERROR(SMALL('2nd Run'!H:H,M166),"")))</f>
        <v/>
      </c>
      <c r="F166" s="286"/>
      <c r="G166" s="284" t="str">
        <f t="shared" si="1"/>
        <v/>
      </c>
      <c r="H166" s="159" t="str">
        <f>IFERROR(VLOOKUP(D166,'2nd Run'!$S$4:$U$32,3,FALSE),"")</f>
        <v/>
      </c>
      <c r="L166" s="285"/>
      <c r="M166" s="221">
        <v>165</v>
      </c>
    </row>
    <row r="167" spans="1:13" ht="15.75" customHeight="1">
      <c r="A167" s="279" t="str">
        <f t="array" ref="A167">IFERROR(IF(D167="","",INDEX('2nd Run'!$A:$H,MATCH('Open 2 Results'!$E167,'2nd Run'!$H:$H,0),1)),"")</f>
        <v/>
      </c>
      <c r="B167" s="280" t="str">
        <f t="array" ref="B167">IFERROR(IF(D167="","",INDEX('2nd Run'!$A:$H,MATCH('Open 2 Results'!$E167,'2nd Run'!$H:$H,0),2)),"")</f>
        <v/>
      </c>
      <c r="C167" s="280" t="str">
        <f t="array" ref="C167">IFERROR(IF(D167="","",INDEX('2nd Run'!$A:$H,MATCH('Open 2 Results'!$E167,'2nd Run'!$H:$H,0),3)),"")</f>
        <v/>
      </c>
      <c r="D167" s="281" t="str">
        <f>IFERROR(IF(AND(SMALL('2nd Run'!H:H,M167)&gt;1000,SMALL('2nd Run'!H:H,M167)&lt;3000),"nt",IF(SMALL('2nd Run'!H:H,M167)&gt;3000,"",SMALL('2nd Run'!H:H,M167))),"")</f>
        <v/>
      </c>
      <c r="E167" s="282" t="str">
        <f>IF(D167="nt",IFERROR(SMALL('2nd Run'!H:H,M167),""),IF(D167&gt;3000,"",IFERROR(SMALL('2nd Run'!H:H,M167),"")))</f>
        <v/>
      </c>
      <c r="F167" s="286"/>
      <c r="G167" s="284" t="str">
        <f t="shared" si="1"/>
        <v/>
      </c>
      <c r="H167" s="159" t="str">
        <f>IFERROR(VLOOKUP(D167,'2nd Run'!$S$4:$U$32,3,FALSE),"")</f>
        <v/>
      </c>
      <c r="L167" s="285"/>
      <c r="M167" s="221">
        <v>166</v>
      </c>
    </row>
    <row r="168" spans="1:13" ht="15.75" customHeight="1">
      <c r="A168" s="279" t="str">
        <f t="array" ref="A168">IFERROR(IF(D168="","",INDEX('2nd Run'!$A:$H,MATCH('Open 2 Results'!$E168,'2nd Run'!$H:$H,0),1)),"")</f>
        <v/>
      </c>
      <c r="B168" s="280" t="str">
        <f t="array" ref="B168">IFERROR(IF(D168="","",INDEX('2nd Run'!$A:$H,MATCH('Open 2 Results'!$E168,'2nd Run'!$H:$H,0),2)),"")</f>
        <v/>
      </c>
      <c r="C168" s="280" t="str">
        <f t="array" ref="C168">IFERROR(IF(D168="","",INDEX('2nd Run'!$A:$H,MATCH('Open 2 Results'!$E168,'2nd Run'!$H:$H,0),3)),"")</f>
        <v/>
      </c>
      <c r="D168" s="281" t="str">
        <f>IFERROR(IF(AND(SMALL('2nd Run'!H:H,M168)&gt;1000,SMALL('2nd Run'!H:H,M168)&lt;3000),"nt",IF(SMALL('2nd Run'!H:H,M168)&gt;3000,"",SMALL('2nd Run'!H:H,M168))),"")</f>
        <v/>
      </c>
      <c r="E168" s="282" t="str">
        <f>IF(D168="nt",IFERROR(SMALL('2nd Run'!H:H,M168),""),IF(D168&gt;3000,"",IFERROR(SMALL('2nd Run'!H:H,M168),"")))</f>
        <v/>
      </c>
      <c r="F168" s="286"/>
      <c r="G168" s="284" t="str">
        <f t="shared" si="1"/>
        <v/>
      </c>
      <c r="H168" s="159" t="str">
        <f>IFERROR(VLOOKUP(D168,'2nd Run'!$S$4:$U$32,3,FALSE),"")</f>
        <v/>
      </c>
      <c r="L168" s="285"/>
      <c r="M168" s="221">
        <v>167</v>
      </c>
    </row>
    <row r="169" spans="1:13" ht="15.75" customHeight="1">
      <c r="A169" s="279" t="str">
        <f t="array" ref="A169">IFERROR(IF(D169="","",INDEX('2nd Run'!$A:$H,MATCH('Open 2 Results'!$E169,'2nd Run'!$H:$H,0),1)),"")</f>
        <v/>
      </c>
      <c r="B169" s="280" t="str">
        <f t="array" ref="B169">IFERROR(IF(D169="","",INDEX('2nd Run'!$A:$H,MATCH('Open 2 Results'!$E169,'2nd Run'!$H:$H,0),2)),"")</f>
        <v/>
      </c>
      <c r="C169" s="280" t="str">
        <f t="array" ref="C169">IFERROR(IF(D169="","",INDEX('2nd Run'!$A:$H,MATCH('Open 2 Results'!$E169,'2nd Run'!$H:$H,0),3)),"")</f>
        <v/>
      </c>
      <c r="D169" s="281" t="str">
        <f>IFERROR(IF(AND(SMALL('2nd Run'!H:H,M169)&gt;1000,SMALL('2nd Run'!H:H,M169)&lt;3000),"nt",IF(SMALL('2nd Run'!H:H,M169)&gt;3000,"",SMALL('2nd Run'!H:H,M169))),"")</f>
        <v/>
      </c>
      <c r="E169" s="282" t="str">
        <f>IF(D169="nt",IFERROR(SMALL('2nd Run'!H:H,M169),""),IF(D169&gt;3000,"",IFERROR(SMALL('2nd Run'!H:H,M169),"")))</f>
        <v/>
      </c>
      <c r="F169" s="286"/>
      <c r="G169" s="284" t="str">
        <f t="shared" si="1"/>
        <v/>
      </c>
      <c r="H169" s="159" t="str">
        <f>IFERROR(VLOOKUP(D169,'2nd Run'!$S$4:$U$32,3,FALSE),"")</f>
        <v/>
      </c>
      <c r="L169" s="285"/>
      <c r="M169" s="221">
        <v>168</v>
      </c>
    </row>
    <row r="170" spans="1:13" ht="15.75" customHeight="1">
      <c r="A170" s="279" t="str">
        <f t="array" ref="A170">IFERROR(IF(D170="","",INDEX('2nd Run'!$A:$H,MATCH('Open 2 Results'!$E170,'2nd Run'!$H:$H,0),1)),"")</f>
        <v/>
      </c>
      <c r="B170" s="280" t="str">
        <f t="array" ref="B170">IFERROR(IF(D170="","",INDEX('2nd Run'!$A:$H,MATCH('Open 2 Results'!$E170,'2nd Run'!$H:$H,0),2)),"")</f>
        <v/>
      </c>
      <c r="C170" s="280" t="str">
        <f t="array" ref="C170">IFERROR(IF(D170="","",INDEX('2nd Run'!$A:$H,MATCH('Open 2 Results'!$E170,'2nd Run'!$H:$H,0),3)),"")</f>
        <v/>
      </c>
      <c r="D170" s="281" t="str">
        <f>IFERROR(IF(AND(SMALL('2nd Run'!H:H,M170)&gt;1000,SMALL('2nd Run'!H:H,M170)&lt;3000),"nt",IF(SMALL('2nd Run'!H:H,M170)&gt;3000,"",SMALL('2nd Run'!H:H,M170))),"")</f>
        <v/>
      </c>
      <c r="E170" s="282" t="str">
        <f>IF(D170="nt",IFERROR(SMALL('2nd Run'!H:H,M170),""),IF(D170&gt;3000,"",IFERROR(SMALL('2nd Run'!H:H,M170),"")))</f>
        <v/>
      </c>
      <c r="F170" s="286"/>
      <c r="G170" s="284" t="str">
        <f t="shared" si="1"/>
        <v/>
      </c>
      <c r="H170" s="159" t="str">
        <f>IFERROR(VLOOKUP(D170,'2nd Run'!$S$4:$U$32,3,FALSE),"")</f>
        <v/>
      </c>
      <c r="L170" s="285"/>
      <c r="M170" s="221">
        <v>169</v>
      </c>
    </row>
    <row r="171" spans="1:13" ht="15.75" customHeight="1">
      <c r="A171" s="279" t="str">
        <f t="array" ref="A171">IFERROR(IF(D171="","",INDEX('2nd Run'!$A:$H,MATCH('Open 2 Results'!$E171,'2nd Run'!$H:$H,0),1)),"")</f>
        <v/>
      </c>
      <c r="B171" s="280" t="str">
        <f t="array" ref="B171">IFERROR(IF(D171="","",INDEX('2nd Run'!$A:$H,MATCH('Open 2 Results'!$E171,'2nd Run'!$H:$H,0),2)),"")</f>
        <v/>
      </c>
      <c r="C171" s="280" t="str">
        <f t="array" ref="C171">IFERROR(IF(D171="","",INDEX('2nd Run'!$A:$H,MATCH('Open 2 Results'!$E171,'2nd Run'!$H:$H,0),3)),"")</f>
        <v/>
      </c>
      <c r="D171" s="281" t="str">
        <f>IFERROR(IF(AND(SMALL('2nd Run'!H:H,M171)&gt;1000,SMALL('2nd Run'!H:H,M171)&lt;3000),"nt",IF(SMALL('2nd Run'!H:H,M171)&gt;3000,"",SMALL('2nd Run'!H:H,M171))),"")</f>
        <v/>
      </c>
      <c r="E171" s="282" t="str">
        <f>IF(D171="nt",IFERROR(SMALL('2nd Run'!H:H,M171),""),IF(D171&gt;3000,"",IFERROR(SMALL('2nd Run'!H:H,M171),"")))</f>
        <v/>
      </c>
      <c r="F171" s="286"/>
      <c r="G171" s="284" t="str">
        <f t="shared" si="1"/>
        <v/>
      </c>
      <c r="H171" s="159" t="str">
        <f>IFERROR(VLOOKUP(D171,'2nd Run'!$S$4:$U$32,3,FALSE),"")</f>
        <v/>
      </c>
      <c r="L171" s="285"/>
      <c r="M171" s="221">
        <v>170</v>
      </c>
    </row>
    <row r="172" spans="1:13" ht="15.75" customHeight="1">
      <c r="A172" s="279" t="str">
        <f t="array" ref="A172">IFERROR(IF(D172="","",INDEX('2nd Run'!$A:$H,MATCH('Open 2 Results'!$E172,'2nd Run'!$H:$H,0),1)),"")</f>
        <v/>
      </c>
      <c r="B172" s="280" t="str">
        <f t="array" ref="B172">IFERROR(IF(D172="","",INDEX('2nd Run'!$A:$H,MATCH('Open 2 Results'!$E172,'2nd Run'!$H:$H,0),2)),"")</f>
        <v/>
      </c>
      <c r="C172" s="280" t="str">
        <f t="array" ref="C172">IFERROR(IF(D172="","",INDEX('2nd Run'!$A:$H,MATCH('Open 2 Results'!$E172,'2nd Run'!$H:$H,0),3)),"")</f>
        <v/>
      </c>
      <c r="D172" s="281" t="str">
        <f>IFERROR(IF(AND(SMALL('2nd Run'!H:H,M172)&gt;1000,SMALL('2nd Run'!H:H,M172)&lt;3000),"nt",IF(SMALL('2nd Run'!H:H,M172)&gt;3000,"",SMALL('2nd Run'!H:H,M172))),"")</f>
        <v/>
      </c>
      <c r="E172" s="282" t="str">
        <f>IF(D172="nt",IFERROR(SMALL('2nd Run'!H:H,M172),""),IF(D172&gt;3000,"",IFERROR(SMALL('2nd Run'!H:H,M172),"")))</f>
        <v/>
      </c>
      <c r="F172" s="286"/>
      <c r="G172" s="284" t="str">
        <f t="shared" si="1"/>
        <v/>
      </c>
      <c r="H172" s="159" t="str">
        <f>IFERROR(VLOOKUP(D172,'2nd Run'!$S$4:$U$32,3,FALSE),"")</f>
        <v/>
      </c>
      <c r="L172" s="285"/>
      <c r="M172" s="221">
        <v>171</v>
      </c>
    </row>
    <row r="173" spans="1:13" ht="15.75" customHeight="1">
      <c r="A173" s="279" t="str">
        <f t="array" ref="A173">IFERROR(IF(D173="","",INDEX('2nd Run'!$A:$H,MATCH('Open 2 Results'!$E173,'2nd Run'!$H:$H,0),1)),"")</f>
        <v/>
      </c>
      <c r="B173" s="280" t="str">
        <f t="array" ref="B173">IFERROR(IF(D173="","",INDEX('2nd Run'!$A:$H,MATCH('Open 2 Results'!$E173,'2nd Run'!$H:$H,0),2)),"")</f>
        <v/>
      </c>
      <c r="C173" s="280" t="str">
        <f t="array" ref="C173">IFERROR(IF(D173="","",INDEX('2nd Run'!$A:$H,MATCH('Open 2 Results'!$E173,'2nd Run'!$H:$H,0),3)),"")</f>
        <v/>
      </c>
      <c r="D173" s="281" t="str">
        <f>IFERROR(IF(AND(SMALL('2nd Run'!H:H,M173)&gt;1000,SMALL('2nd Run'!H:H,M173)&lt;3000),"nt",IF(SMALL('2nd Run'!H:H,M173)&gt;3000,"",SMALL('2nd Run'!H:H,M173))),"")</f>
        <v/>
      </c>
      <c r="E173" s="282" t="str">
        <f>IF(D173="nt",IFERROR(SMALL('2nd Run'!H:H,M173),""),IF(D173&gt;3000,"",IFERROR(SMALL('2nd Run'!H:H,M173),"")))</f>
        <v/>
      </c>
      <c r="F173" s="286"/>
      <c r="G173" s="284" t="str">
        <f t="shared" si="1"/>
        <v/>
      </c>
      <c r="H173" s="159" t="str">
        <f>IFERROR(VLOOKUP(D173,'2nd Run'!$S$4:$U$32,3,FALSE),"")</f>
        <v/>
      </c>
      <c r="L173" s="285"/>
      <c r="M173" s="221">
        <v>172</v>
      </c>
    </row>
    <row r="174" spans="1:13" ht="15.75" customHeight="1">
      <c r="A174" s="279" t="str">
        <f t="array" ref="A174">IFERROR(IF(D174="","",INDEX('2nd Run'!$A:$H,MATCH('Open 2 Results'!$E174,'2nd Run'!$H:$H,0),1)),"")</f>
        <v/>
      </c>
      <c r="B174" s="280" t="str">
        <f t="array" ref="B174">IFERROR(IF(D174="","",INDEX('2nd Run'!$A:$H,MATCH('Open 2 Results'!$E174,'2nd Run'!$H:$H,0),2)),"")</f>
        <v/>
      </c>
      <c r="C174" s="280" t="str">
        <f t="array" ref="C174">IFERROR(IF(D174="","",INDEX('2nd Run'!$A:$H,MATCH('Open 2 Results'!$E174,'2nd Run'!$H:$H,0),3)),"")</f>
        <v/>
      </c>
      <c r="D174" s="281" t="str">
        <f>IFERROR(IF(AND(SMALL('2nd Run'!H:H,M174)&gt;1000,SMALL('2nd Run'!H:H,M174)&lt;3000),"nt",IF(SMALL('2nd Run'!H:H,M174)&gt;3000,"",SMALL('2nd Run'!H:H,M174))),"")</f>
        <v/>
      </c>
      <c r="E174" s="282" t="str">
        <f>IF(D174="nt",IFERROR(SMALL('2nd Run'!H:H,M174),""),IF(D174&gt;3000,"",IFERROR(SMALL('2nd Run'!H:H,M174),"")))</f>
        <v/>
      </c>
      <c r="F174" s="286"/>
      <c r="G174" s="284" t="str">
        <f t="shared" si="1"/>
        <v/>
      </c>
      <c r="H174" s="159" t="str">
        <f>IFERROR(VLOOKUP(D174,'2nd Run'!$S$4:$U$32,3,FALSE),"")</f>
        <v/>
      </c>
      <c r="L174" s="285"/>
      <c r="M174" s="221">
        <v>173</v>
      </c>
    </row>
    <row r="175" spans="1:13" ht="15.75" customHeight="1">
      <c r="A175" s="279" t="str">
        <f t="array" ref="A175">IFERROR(IF(D175="","",INDEX('2nd Run'!$A:$H,MATCH('Open 2 Results'!$E175,'2nd Run'!$H:$H,0),1)),"")</f>
        <v/>
      </c>
      <c r="B175" s="280" t="str">
        <f t="array" ref="B175">IFERROR(IF(D175="","",INDEX('2nd Run'!$A:$H,MATCH('Open 2 Results'!$E175,'2nd Run'!$H:$H,0),2)),"")</f>
        <v/>
      </c>
      <c r="C175" s="280" t="str">
        <f t="array" ref="C175">IFERROR(IF(D175="","",INDEX('2nd Run'!$A:$H,MATCH('Open 2 Results'!$E175,'2nd Run'!$H:$H,0),3)),"")</f>
        <v/>
      </c>
      <c r="D175" s="281" t="str">
        <f>IFERROR(IF(AND(SMALL('2nd Run'!H:H,M175)&gt;1000,SMALL('2nd Run'!H:H,M175)&lt;3000),"nt",IF(SMALL('2nd Run'!H:H,M175)&gt;3000,"",SMALL('2nd Run'!H:H,M175))),"")</f>
        <v/>
      </c>
      <c r="E175" s="282" t="str">
        <f>IF(D175="nt",IFERROR(SMALL('2nd Run'!H:H,M175),""),IF(D175&gt;3000,"",IFERROR(SMALL('2nd Run'!H:H,M175),"")))</f>
        <v/>
      </c>
      <c r="F175" s="286"/>
      <c r="G175" s="284" t="str">
        <f t="shared" si="1"/>
        <v/>
      </c>
      <c r="H175" s="159" t="str">
        <f>IFERROR(VLOOKUP(D175,'2nd Run'!$S$4:$U$32,3,FALSE),"")</f>
        <v/>
      </c>
      <c r="L175" s="285"/>
      <c r="M175" s="221">
        <v>174</v>
      </c>
    </row>
    <row r="176" spans="1:13" ht="15.75" customHeight="1">
      <c r="A176" s="279" t="str">
        <f t="array" ref="A176">IFERROR(IF(D176="","",INDEX('2nd Run'!$A:$H,MATCH('Open 2 Results'!$E176,'2nd Run'!$H:$H,0),1)),"")</f>
        <v/>
      </c>
      <c r="B176" s="280" t="str">
        <f t="array" ref="B176">IFERROR(IF(D176="","",INDEX('2nd Run'!$A:$H,MATCH('Open 2 Results'!$E176,'2nd Run'!$H:$H,0),2)),"")</f>
        <v/>
      </c>
      <c r="C176" s="280" t="str">
        <f t="array" ref="C176">IFERROR(IF(D176="","",INDEX('2nd Run'!$A:$H,MATCH('Open 2 Results'!$E176,'2nd Run'!$H:$H,0),3)),"")</f>
        <v/>
      </c>
      <c r="D176" s="281" t="str">
        <f>IFERROR(IF(AND(SMALL('2nd Run'!H:H,M176)&gt;1000,SMALL('2nd Run'!H:H,M176)&lt;3000),"nt",IF(SMALL('2nd Run'!H:H,M176)&gt;3000,"",SMALL('2nd Run'!H:H,M176))),"")</f>
        <v/>
      </c>
      <c r="E176" s="282" t="str">
        <f>IF(D176="nt",IFERROR(SMALL('2nd Run'!H:H,M176),""),IF(D176&gt;3000,"",IFERROR(SMALL('2nd Run'!H:H,M176),"")))</f>
        <v/>
      </c>
      <c r="F176" s="286"/>
      <c r="G176" s="284" t="str">
        <f t="shared" si="1"/>
        <v/>
      </c>
      <c r="H176" s="159" t="str">
        <f>IFERROR(VLOOKUP(D176,'2nd Run'!$S$4:$U$32,3,FALSE),"")</f>
        <v/>
      </c>
      <c r="L176" s="285"/>
      <c r="M176" s="221">
        <v>175</v>
      </c>
    </row>
    <row r="177" spans="1:13" ht="15.75" customHeight="1">
      <c r="A177" s="279" t="str">
        <f t="array" ref="A177">IFERROR(IF(D177="","",INDEX('2nd Run'!$A:$H,MATCH('Open 2 Results'!$E177,'2nd Run'!$H:$H,0),1)),"")</f>
        <v/>
      </c>
      <c r="B177" s="280" t="str">
        <f t="array" ref="B177">IFERROR(IF(D177="","",INDEX('2nd Run'!$A:$H,MATCH('Open 2 Results'!$E177,'2nd Run'!$H:$H,0),2)),"")</f>
        <v/>
      </c>
      <c r="C177" s="280" t="str">
        <f t="array" ref="C177">IFERROR(IF(D177="","",INDEX('2nd Run'!$A:$H,MATCH('Open 2 Results'!$E177,'2nd Run'!$H:$H,0),3)),"")</f>
        <v/>
      </c>
      <c r="D177" s="281" t="str">
        <f>IFERROR(IF(AND(SMALL('2nd Run'!H:H,M177)&gt;1000,SMALL('2nd Run'!H:H,M177)&lt;3000),"nt",IF(SMALL('2nd Run'!H:H,M177)&gt;3000,"",SMALL('2nd Run'!H:H,M177))),"")</f>
        <v/>
      </c>
      <c r="E177" s="282" t="str">
        <f>IF(D177="nt",IFERROR(SMALL('2nd Run'!H:H,M177),""),IF(D177&gt;3000,"",IFERROR(SMALL('2nd Run'!H:H,M177),"")))</f>
        <v/>
      </c>
      <c r="F177" s="286"/>
      <c r="G177" s="284" t="str">
        <f t="shared" si="1"/>
        <v/>
      </c>
      <c r="H177" s="159" t="str">
        <f>IFERROR(VLOOKUP(D177,'2nd Run'!$S$4:$U$32,3,FALSE),"")</f>
        <v/>
      </c>
      <c r="L177" s="285"/>
      <c r="M177" s="221">
        <v>176</v>
      </c>
    </row>
    <row r="178" spans="1:13" ht="15.75" customHeight="1">
      <c r="A178" s="279" t="str">
        <f t="array" ref="A178">IFERROR(IF(D178="","",INDEX('2nd Run'!$A:$H,MATCH('Open 2 Results'!$E178,'2nd Run'!$H:$H,0),1)),"")</f>
        <v/>
      </c>
      <c r="B178" s="280" t="str">
        <f t="array" ref="B178">IFERROR(IF(D178="","",INDEX('2nd Run'!$A:$H,MATCH('Open 2 Results'!$E178,'2nd Run'!$H:$H,0),2)),"")</f>
        <v/>
      </c>
      <c r="C178" s="280" t="str">
        <f t="array" ref="C178">IFERROR(IF(D178="","",INDEX('2nd Run'!$A:$H,MATCH('Open 2 Results'!$E178,'2nd Run'!$H:$H,0),3)),"")</f>
        <v/>
      </c>
      <c r="D178" s="281" t="str">
        <f>IFERROR(IF(AND(SMALL('2nd Run'!H:H,M178)&gt;1000,SMALL('2nd Run'!H:H,M178)&lt;3000),"nt",IF(SMALL('2nd Run'!H:H,M178)&gt;3000,"",SMALL('2nd Run'!H:H,M178))),"")</f>
        <v/>
      </c>
      <c r="E178" s="282" t="str">
        <f>IF(D178="nt",IFERROR(SMALL('2nd Run'!H:H,M178),""),IF(D178&gt;3000,"",IFERROR(SMALL('2nd Run'!H:H,M178),"")))</f>
        <v/>
      </c>
      <c r="F178" s="286"/>
      <c r="G178" s="284" t="str">
        <f t="shared" si="1"/>
        <v/>
      </c>
      <c r="H178" s="159" t="str">
        <f>IFERROR(VLOOKUP(D178,'2nd Run'!$S$4:$U$32,3,FALSE),"")</f>
        <v/>
      </c>
      <c r="L178" s="285"/>
      <c r="M178" s="221">
        <v>177</v>
      </c>
    </row>
    <row r="179" spans="1:13" ht="15.75" customHeight="1">
      <c r="A179" s="279" t="str">
        <f t="array" ref="A179">IFERROR(IF(D179="","",INDEX('2nd Run'!$A:$H,MATCH('Open 2 Results'!$E179,'2nd Run'!$H:$H,0),1)),"")</f>
        <v/>
      </c>
      <c r="B179" s="280" t="str">
        <f t="array" ref="B179">IFERROR(IF(D179="","",INDEX('2nd Run'!$A:$H,MATCH('Open 2 Results'!$E179,'2nd Run'!$H:$H,0),2)),"")</f>
        <v/>
      </c>
      <c r="C179" s="280" t="str">
        <f t="array" ref="C179">IFERROR(IF(D179="","",INDEX('2nd Run'!$A:$H,MATCH('Open 2 Results'!$E179,'2nd Run'!$H:$H,0),3)),"")</f>
        <v/>
      </c>
      <c r="D179" s="281" t="str">
        <f>IFERROR(IF(AND(SMALL('2nd Run'!H:H,M179)&gt;1000,SMALL('2nd Run'!H:H,M179)&lt;3000),"nt",IF(SMALL('2nd Run'!H:H,M179)&gt;3000,"",SMALL('2nd Run'!H:H,M179))),"")</f>
        <v/>
      </c>
      <c r="E179" s="282" t="str">
        <f>IF(D179="nt",IFERROR(SMALL('2nd Run'!H:H,M179),""),IF(D179&gt;3000,"",IFERROR(SMALL('2nd Run'!H:H,M179),"")))</f>
        <v/>
      </c>
      <c r="F179" s="286"/>
      <c r="G179" s="284" t="str">
        <f t="shared" si="1"/>
        <v/>
      </c>
      <c r="H179" s="159" t="str">
        <f>IFERROR(VLOOKUP(D179,'2nd Run'!$S$4:$U$32,3,FALSE),"")</f>
        <v/>
      </c>
      <c r="L179" s="285"/>
      <c r="M179" s="221">
        <v>178</v>
      </c>
    </row>
    <row r="180" spans="1:13" ht="15.75" customHeight="1">
      <c r="A180" s="279" t="str">
        <f t="array" ref="A180">IFERROR(IF(D180="","",INDEX('2nd Run'!$A:$H,MATCH('Open 2 Results'!$E180,'2nd Run'!$H:$H,0),1)),"")</f>
        <v/>
      </c>
      <c r="B180" s="280" t="str">
        <f t="array" ref="B180">IFERROR(IF(D180="","",INDEX('2nd Run'!$A:$H,MATCH('Open 2 Results'!$E180,'2nd Run'!$H:$H,0),2)),"")</f>
        <v/>
      </c>
      <c r="C180" s="280" t="str">
        <f t="array" ref="C180">IFERROR(IF(D180="","",INDEX('2nd Run'!$A:$H,MATCH('Open 2 Results'!$E180,'2nd Run'!$H:$H,0),3)),"")</f>
        <v/>
      </c>
      <c r="D180" s="281" t="str">
        <f>IFERROR(IF(AND(SMALL('2nd Run'!H:H,M180)&gt;1000,SMALL('2nd Run'!H:H,M180)&lt;3000),"nt",IF(SMALL('2nd Run'!H:H,M180)&gt;3000,"",SMALL('2nd Run'!H:H,M180))),"")</f>
        <v/>
      </c>
      <c r="E180" s="282" t="str">
        <f>IF(D180="nt",IFERROR(SMALL('2nd Run'!H:H,M180),""),IF(D180&gt;3000,"",IFERROR(SMALL('2nd Run'!H:H,M180),"")))</f>
        <v/>
      </c>
      <c r="F180" s="286"/>
      <c r="G180" s="284" t="str">
        <f t="shared" si="1"/>
        <v/>
      </c>
      <c r="H180" s="159" t="str">
        <f>IFERROR(VLOOKUP(D180,'2nd Run'!$S$4:$U$32,3,FALSE),"")</f>
        <v/>
      </c>
      <c r="L180" s="285"/>
      <c r="M180" s="221">
        <v>179</v>
      </c>
    </row>
    <row r="181" spans="1:13" ht="15.75" customHeight="1">
      <c r="A181" s="279" t="str">
        <f t="array" ref="A181">IFERROR(IF(D181="","",INDEX('2nd Run'!$A:$H,MATCH('Open 2 Results'!$E181,'2nd Run'!$H:$H,0),1)),"")</f>
        <v/>
      </c>
      <c r="B181" s="280" t="str">
        <f t="array" ref="B181">IFERROR(IF(D181="","",INDEX('2nd Run'!$A:$H,MATCH('Open 2 Results'!$E181,'2nd Run'!$H:$H,0),2)),"")</f>
        <v/>
      </c>
      <c r="C181" s="280" t="str">
        <f t="array" ref="C181">IFERROR(IF(D181="","",INDEX('2nd Run'!$A:$H,MATCH('Open 2 Results'!$E181,'2nd Run'!$H:$H,0),3)),"")</f>
        <v/>
      </c>
      <c r="D181" s="281" t="str">
        <f>IFERROR(IF(AND(SMALL('2nd Run'!H:H,M181)&gt;1000,SMALL('2nd Run'!H:H,M181)&lt;3000),"nt",IF(SMALL('2nd Run'!H:H,M181)&gt;3000,"",SMALL('2nd Run'!H:H,M181))),"")</f>
        <v/>
      </c>
      <c r="E181" s="282" t="str">
        <f>IF(D181="nt",IFERROR(SMALL('2nd Run'!H:H,M181),""),IF(D181&gt;3000,"",IFERROR(SMALL('2nd Run'!H:H,M181),"")))</f>
        <v/>
      </c>
      <c r="F181" s="286"/>
      <c r="G181" s="284" t="str">
        <f t="shared" si="1"/>
        <v/>
      </c>
      <c r="H181" s="159" t="str">
        <f>IFERROR(VLOOKUP(D181,'2nd Run'!$S$4:$U$32,3,FALSE),"")</f>
        <v/>
      </c>
      <c r="L181" s="285"/>
      <c r="M181" s="221">
        <v>180</v>
      </c>
    </row>
    <row r="182" spans="1:13" ht="15.75" customHeight="1">
      <c r="A182" s="279" t="str">
        <f t="array" ref="A182">IFERROR(IF(D182="","",INDEX('2nd Run'!$A:$H,MATCH('Open 2 Results'!$E182,'2nd Run'!$H:$H,0),1)),"")</f>
        <v/>
      </c>
      <c r="B182" s="280" t="str">
        <f t="array" ref="B182">IFERROR(IF(D182="","",INDEX('2nd Run'!$A:$H,MATCH('Open 2 Results'!$E182,'2nd Run'!$H:$H,0),2)),"")</f>
        <v/>
      </c>
      <c r="C182" s="280" t="str">
        <f t="array" ref="C182">IFERROR(IF(D182="","",INDEX('2nd Run'!$A:$H,MATCH('Open 2 Results'!$E182,'2nd Run'!$H:$H,0),3)),"")</f>
        <v/>
      </c>
      <c r="D182" s="281" t="str">
        <f>IFERROR(IF(AND(SMALL('2nd Run'!H:H,M182)&gt;1000,SMALL('2nd Run'!H:H,M182)&lt;3000),"nt",IF(SMALL('2nd Run'!H:H,M182)&gt;3000,"",SMALL('2nd Run'!H:H,M182))),"")</f>
        <v/>
      </c>
      <c r="E182" s="282" t="str">
        <f>IF(D182="nt",IFERROR(SMALL('2nd Run'!H:H,M182),""),IF(D182&gt;3000,"",IFERROR(SMALL('2nd Run'!H:H,M182),"")))</f>
        <v/>
      </c>
      <c r="F182" s="286"/>
      <c r="G182" s="284" t="str">
        <f t="shared" si="1"/>
        <v/>
      </c>
      <c r="H182" s="159" t="str">
        <f>IFERROR(VLOOKUP(D182,'2nd Run'!$S$4:$U$32,3,FALSE),"")</f>
        <v/>
      </c>
      <c r="L182" s="285"/>
      <c r="M182" s="221">
        <v>181</v>
      </c>
    </row>
    <row r="183" spans="1:13" ht="15.75" customHeight="1">
      <c r="A183" s="279" t="str">
        <f t="array" ref="A183">IFERROR(IF(D183="","",INDEX('2nd Run'!$A:$H,MATCH('Open 2 Results'!$E183,'2nd Run'!$H:$H,0),1)),"")</f>
        <v/>
      </c>
      <c r="B183" s="280" t="str">
        <f t="array" ref="B183">IFERROR(IF(D183="","",INDEX('2nd Run'!$A:$H,MATCH('Open 2 Results'!$E183,'2nd Run'!$H:$H,0),2)),"")</f>
        <v/>
      </c>
      <c r="C183" s="280" t="str">
        <f t="array" ref="C183">IFERROR(IF(D183="","",INDEX('2nd Run'!$A:$H,MATCH('Open 2 Results'!$E183,'2nd Run'!$H:$H,0),3)),"")</f>
        <v/>
      </c>
      <c r="D183" s="281" t="str">
        <f>IFERROR(IF(AND(SMALL('2nd Run'!H:H,M183)&gt;1000,SMALL('2nd Run'!H:H,M183)&lt;3000),"nt",IF(SMALL('2nd Run'!H:H,M183)&gt;3000,"",SMALL('2nd Run'!H:H,M183))),"")</f>
        <v/>
      </c>
      <c r="E183" s="282" t="str">
        <f>IF(D183="nt",IFERROR(SMALL('2nd Run'!H:H,M183),""),IF(D183&gt;3000,"",IFERROR(SMALL('2nd Run'!H:H,M183),"")))</f>
        <v/>
      </c>
      <c r="F183" s="286"/>
      <c r="G183" s="284" t="str">
        <f t="shared" si="1"/>
        <v/>
      </c>
      <c r="H183" s="159" t="str">
        <f>IFERROR(VLOOKUP(D183,'2nd Run'!$S$4:$U$32,3,FALSE),"")</f>
        <v/>
      </c>
      <c r="L183" s="285"/>
      <c r="M183" s="221">
        <v>182</v>
      </c>
    </row>
    <row r="184" spans="1:13" ht="15.75" customHeight="1">
      <c r="A184" s="279" t="str">
        <f t="array" ref="A184">IFERROR(IF(D184="","",INDEX('2nd Run'!$A:$H,MATCH('Open 2 Results'!$E184,'2nd Run'!$H:$H,0),1)),"")</f>
        <v/>
      </c>
      <c r="B184" s="280" t="str">
        <f t="array" ref="B184">IFERROR(IF(D184="","",INDEX('2nd Run'!$A:$H,MATCH('Open 2 Results'!$E184,'2nd Run'!$H:$H,0),2)),"")</f>
        <v/>
      </c>
      <c r="C184" s="280" t="str">
        <f t="array" ref="C184">IFERROR(IF(D184="","",INDEX('2nd Run'!$A:$H,MATCH('Open 2 Results'!$E184,'2nd Run'!$H:$H,0),3)),"")</f>
        <v/>
      </c>
      <c r="D184" s="281" t="str">
        <f>IFERROR(IF(AND(SMALL('2nd Run'!H:H,M184)&gt;1000,SMALL('2nd Run'!H:H,M184)&lt;3000),"nt",IF(SMALL('2nd Run'!H:H,M184)&gt;3000,"",SMALL('2nd Run'!H:H,M184))),"")</f>
        <v/>
      </c>
      <c r="E184" s="282" t="str">
        <f>IF(D184="nt",IFERROR(SMALL('2nd Run'!H:H,M184),""),IF(D184&gt;3000,"",IFERROR(SMALL('2nd Run'!H:H,M184),"")))</f>
        <v/>
      </c>
      <c r="F184" s="286"/>
      <c r="G184" s="284" t="str">
        <f t="shared" si="1"/>
        <v/>
      </c>
      <c r="H184" s="159" t="str">
        <f>IFERROR(VLOOKUP(D184,'2nd Run'!$S$4:$U$32,3,FALSE),"")</f>
        <v/>
      </c>
      <c r="L184" s="285"/>
      <c r="M184" s="221">
        <v>183</v>
      </c>
    </row>
    <row r="185" spans="1:13" ht="15.75" customHeight="1">
      <c r="A185" s="279" t="str">
        <f t="array" ref="A185">IFERROR(IF(D185="","",INDEX('2nd Run'!$A:$H,MATCH('Open 2 Results'!$E185,'2nd Run'!$H:$H,0),1)),"")</f>
        <v/>
      </c>
      <c r="B185" s="280" t="str">
        <f t="array" ref="B185">IFERROR(IF(D185="","",INDEX('2nd Run'!$A:$H,MATCH('Open 2 Results'!$E185,'2nd Run'!$H:$H,0),2)),"")</f>
        <v/>
      </c>
      <c r="C185" s="280" t="str">
        <f t="array" ref="C185">IFERROR(IF(D185="","",INDEX('2nd Run'!$A:$H,MATCH('Open 2 Results'!$E185,'2nd Run'!$H:$H,0),3)),"")</f>
        <v/>
      </c>
      <c r="D185" s="281" t="str">
        <f>IFERROR(IF(AND(SMALL('2nd Run'!H:H,M185)&gt;1000,SMALL('2nd Run'!H:H,M185)&lt;3000),"nt",IF(SMALL('2nd Run'!H:H,M185)&gt;3000,"",SMALL('2nd Run'!H:H,M185))),"")</f>
        <v/>
      </c>
      <c r="E185" s="282" t="str">
        <f>IF(D185="nt",IFERROR(SMALL('2nd Run'!H:H,M185),""),IF(D185&gt;3000,"",IFERROR(SMALL('2nd Run'!H:H,M185),"")))</f>
        <v/>
      </c>
      <c r="F185" s="286"/>
      <c r="G185" s="284" t="str">
        <f t="shared" si="1"/>
        <v/>
      </c>
      <c r="H185" s="159" t="str">
        <f>IFERROR(VLOOKUP(D185,'2nd Run'!$S$4:$U$32,3,FALSE),"")</f>
        <v/>
      </c>
      <c r="L185" s="285"/>
      <c r="M185" s="221">
        <v>184</v>
      </c>
    </row>
    <row r="186" spans="1:13" ht="15.75" customHeight="1">
      <c r="A186" s="279" t="str">
        <f t="array" ref="A186">IFERROR(IF(D186="","",INDEX('2nd Run'!$A:$H,MATCH('Open 2 Results'!$E186,'2nd Run'!$H:$H,0),1)),"")</f>
        <v/>
      </c>
      <c r="B186" s="280" t="str">
        <f t="array" ref="B186">IFERROR(IF(D186="","",INDEX('2nd Run'!$A:$H,MATCH('Open 2 Results'!$E186,'2nd Run'!$H:$H,0),2)),"")</f>
        <v/>
      </c>
      <c r="C186" s="280" t="str">
        <f t="array" ref="C186">IFERROR(IF(D186="","",INDEX('2nd Run'!$A:$H,MATCH('Open 2 Results'!$E186,'2nd Run'!$H:$H,0),3)),"")</f>
        <v/>
      </c>
      <c r="D186" s="281" t="str">
        <f>IFERROR(IF(AND(SMALL('2nd Run'!H:H,M186)&gt;1000,SMALL('2nd Run'!H:H,M186)&lt;3000),"nt",IF(SMALL('2nd Run'!H:H,M186)&gt;3000,"",SMALL('2nd Run'!H:H,M186))),"")</f>
        <v/>
      </c>
      <c r="E186" s="282" t="str">
        <f>IF(D186="nt",IFERROR(SMALL('2nd Run'!H:H,M186),""),IF(D186&gt;3000,"",IFERROR(SMALL('2nd Run'!H:H,M186),"")))</f>
        <v/>
      </c>
      <c r="F186" s="286"/>
      <c r="G186" s="284" t="str">
        <f t="shared" si="1"/>
        <v/>
      </c>
      <c r="H186" s="159" t="str">
        <f>IFERROR(VLOOKUP(D186,'2nd Run'!$S$4:$U$32,3,FALSE),"")</f>
        <v/>
      </c>
      <c r="L186" s="285"/>
      <c r="M186" s="221">
        <v>185</v>
      </c>
    </row>
    <row r="187" spans="1:13" ht="15.75" customHeight="1">
      <c r="A187" s="279" t="str">
        <f t="array" ref="A187">IFERROR(IF(D187="","",INDEX('2nd Run'!$A:$H,MATCH('Open 2 Results'!$E187,'2nd Run'!$H:$H,0),1)),"")</f>
        <v/>
      </c>
      <c r="B187" s="280" t="str">
        <f t="array" ref="B187">IFERROR(IF(D187="","",INDEX('2nd Run'!$A:$H,MATCH('Open 2 Results'!$E187,'2nd Run'!$H:$H,0),2)),"")</f>
        <v/>
      </c>
      <c r="C187" s="280" t="str">
        <f t="array" ref="C187">IFERROR(IF(D187="","",INDEX('2nd Run'!$A:$H,MATCH('Open 2 Results'!$E187,'2nd Run'!$H:$H,0),3)),"")</f>
        <v/>
      </c>
      <c r="D187" s="281" t="str">
        <f>IFERROR(IF(AND(SMALL('2nd Run'!H:H,M187)&gt;1000,SMALL('2nd Run'!H:H,M187)&lt;3000),"nt",IF(SMALL('2nd Run'!H:H,M187)&gt;3000,"",SMALL('2nd Run'!H:H,M187))),"")</f>
        <v/>
      </c>
      <c r="E187" s="282" t="str">
        <f>IF(D187="nt",IFERROR(SMALL('2nd Run'!H:H,M187),""),IF(D187&gt;3000,"",IFERROR(SMALL('2nd Run'!H:H,M187),"")))</f>
        <v/>
      </c>
      <c r="F187" s="286"/>
      <c r="G187" s="284" t="str">
        <f t="shared" si="1"/>
        <v/>
      </c>
      <c r="H187" s="159" t="str">
        <f>IFERROR(VLOOKUP(D187,'2nd Run'!$S$4:$U$32,3,FALSE),"")</f>
        <v/>
      </c>
      <c r="L187" s="285"/>
      <c r="M187" s="221">
        <v>186</v>
      </c>
    </row>
    <row r="188" spans="1:13" ht="15.75" customHeight="1">
      <c r="A188" s="279" t="str">
        <f t="array" ref="A188">IFERROR(IF(D188="","",INDEX('2nd Run'!$A:$H,MATCH('Open 2 Results'!$E188,'2nd Run'!$H:$H,0),1)),"")</f>
        <v/>
      </c>
      <c r="B188" s="280" t="str">
        <f t="array" ref="B188">IFERROR(IF(D188="","",INDEX('2nd Run'!$A:$H,MATCH('Open 2 Results'!$E188,'2nd Run'!$H:$H,0),2)),"")</f>
        <v/>
      </c>
      <c r="C188" s="280" t="str">
        <f t="array" ref="C188">IFERROR(IF(D188="","",INDEX('2nd Run'!$A:$H,MATCH('Open 2 Results'!$E188,'2nd Run'!$H:$H,0),3)),"")</f>
        <v/>
      </c>
      <c r="D188" s="281" t="str">
        <f>IFERROR(IF(AND(SMALL('2nd Run'!H:H,M188)&gt;1000,SMALL('2nd Run'!H:H,M188)&lt;3000),"nt",IF(SMALL('2nd Run'!H:H,M188)&gt;3000,"",SMALL('2nd Run'!H:H,M188))),"")</f>
        <v/>
      </c>
      <c r="E188" s="282" t="str">
        <f>IF(D188="nt",IFERROR(SMALL('2nd Run'!H:H,M188),""),IF(D188&gt;3000,"",IFERROR(SMALL('2nd Run'!H:H,M188),"")))</f>
        <v/>
      </c>
      <c r="F188" s="286"/>
      <c r="G188" s="284" t="str">
        <f t="shared" si="1"/>
        <v/>
      </c>
      <c r="H188" s="159" t="str">
        <f>IFERROR(VLOOKUP(D188,'2nd Run'!$S$4:$U$32,3,FALSE),"")</f>
        <v/>
      </c>
      <c r="L188" s="285"/>
      <c r="M188" s="221">
        <v>187</v>
      </c>
    </row>
    <row r="189" spans="1:13" ht="15.75" customHeight="1">
      <c r="A189" s="279" t="str">
        <f t="array" ref="A189">IFERROR(IF(D189="","",INDEX('2nd Run'!$A:$H,MATCH('Open 2 Results'!$E189,'2nd Run'!$H:$H,0),1)),"")</f>
        <v/>
      </c>
      <c r="B189" s="280" t="str">
        <f t="array" ref="B189">IFERROR(IF(D189="","",INDEX('2nd Run'!$A:$H,MATCH('Open 2 Results'!$E189,'2nd Run'!$H:$H,0),2)),"")</f>
        <v/>
      </c>
      <c r="C189" s="280" t="str">
        <f t="array" ref="C189">IFERROR(IF(D189="","",INDEX('2nd Run'!$A:$H,MATCH('Open 2 Results'!$E189,'2nd Run'!$H:$H,0),3)),"")</f>
        <v/>
      </c>
      <c r="D189" s="281" t="str">
        <f>IFERROR(IF(AND(SMALL('2nd Run'!H:H,M189)&gt;1000,SMALL('2nd Run'!H:H,M189)&lt;3000),"nt",IF(SMALL('2nd Run'!H:H,M189)&gt;3000,"",SMALL('2nd Run'!H:H,M189))),"")</f>
        <v/>
      </c>
      <c r="E189" s="282" t="str">
        <f>IF(D189="nt",IFERROR(SMALL('2nd Run'!H:H,M189),""),IF(D189&gt;3000,"",IFERROR(SMALL('2nd Run'!H:H,M189),"")))</f>
        <v/>
      </c>
      <c r="F189" s="286"/>
      <c r="G189" s="284" t="str">
        <f t="shared" si="1"/>
        <v/>
      </c>
      <c r="H189" s="159" t="str">
        <f>IFERROR(VLOOKUP(D189,'2nd Run'!$S$4:$U$32,3,FALSE),"")</f>
        <v/>
      </c>
      <c r="L189" s="285"/>
      <c r="M189" s="221">
        <v>188</v>
      </c>
    </row>
    <row r="190" spans="1:13" ht="15.75" customHeight="1">
      <c r="A190" s="279" t="str">
        <f t="array" ref="A190">IFERROR(IF(D190="","",INDEX('2nd Run'!$A:$H,MATCH('Open 2 Results'!$E190,'2nd Run'!$H:$H,0),1)),"")</f>
        <v/>
      </c>
      <c r="B190" s="280" t="str">
        <f t="array" ref="B190">IFERROR(IF(D190="","",INDEX('2nd Run'!$A:$H,MATCH('Open 2 Results'!$E190,'2nd Run'!$H:$H,0),2)),"")</f>
        <v/>
      </c>
      <c r="C190" s="280" t="str">
        <f t="array" ref="C190">IFERROR(IF(D190="","",INDEX('2nd Run'!$A:$H,MATCH('Open 2 Results'!$E190,'2nd Run'!$H:$H,0),3)),"")</f>
        <v/>
      </c>
      <c r="D190" s="281" t="str">
        <f>IFERROR(IF(AND(SMALL('2nd Run'!H:H,M190)&gt;1000,SMALL('2nd Run'!H:H,M190)&lt;3000),"nt",IF(SMALL('2nd Run'!H:H,M190)&gt;3000,"",SMALL('2nd Run'!H:H,M190))),"")</f>
        <v/>
      </c>
      <c r="E190" s="282" t="str">
        <f>IF(D190="nt",IFERROR(SMALL('2nd Run'!H:H,M190),""),IF(D190&gt;3000,"",IFERROR(SMALL('2nd Run'!H:H,M190),"")))</f>
        <v/>
      </c>
      <c r="F190" s="286"/>
      <c r="G190" s="284" t="str">
        <f t="shared" si="1"/>
        <v/>
      </c>
      <c r="H190" s="159" t="str">
        <f>IFERROR(VLOOKUP(D190,'2nd Run'!$S$4:$U$32,3,FALSE),"")</f>
        <v/>
      </c>
      <c r="L190" s="285"/>
      <c r="M190" s="221">
        <v>189</v>
      </c>
    </row>
    <row r="191" spans="1:13" ht="15.75" customHeight="1">
      <c r="A191" s="279" t="str">
        <f t="array" ref="A191">IFERROR(IF(D191="","",INDEX('2nd Run'!$A:$H,MATCH('Open 2 Results'!$E191,'2nd Run'!$H:$H,0),1)),"")</f>
        <v/>
      </c>
      <c r="B191" s="280" t="str">
        <f t="array" ref="B191">IFERROR(IF(D191="","",INDEX('2nd Run'!$A:$H,MATCH('Open 2 Results'!$E191,'2nd Run'!$H:$H,0),2)),"")</f>
        <v/>
      </c>
      <c r="C191" s="280" t="str">
        <f t="array" ref="C191">IFERROR(IF(D191="","",INDEX('2nd Run'!$A:$H,MATCH('Open 2 Results'!$E191,'2nd Run'!$H:$H,0),3)),"")</f>
        <v/>
      </c>
      <c r="D191" s="281" t="str">
        <f>IFERROR(IF(AND(SMALL('2nd Run'!H:H,M191)&gt;1000,SMALL('2nd Run'!H:H,M191)&lt;3000),"nt",IF(SMALL('2nd Run'!H:H,M191)&gt;3000,"",SMALL('2nd Run'!H:H,M191))),"")</f>
        <v/>
      </c>
      <c r="E191" s="282" t="str">
        <f>IF(D191="nt",IFERROR(SMALL('2nd Run'!H:H,M191),""),IF(D191&gt;3000,"",IFERROR(SMALL('2nd Run'!H:H,M191),"")))</f>
        <v/>
      </c>
      <c r="F191" s="286"/>
      <c r="G191" s="284" t="str">
        <f t="shared" si="1"/>
        <v/>
      </c>
      <c r="H191" s="159" t="str">
        <f>IFERROR(VLOOKUP(D191,'2nd Run'!$S$4:$U$32,3,FALSE),"")</f>
        <v/>
      </c>
      <c r="L191" s="285"/>
      <c r="M191" s="221">
        <v>190</v>
      </c>
    </row>
    <row r="192" spans="1:13" ht="15.75" customHeight="1">
      <c r="A192" s="279" t="str">
        <f t="array" ref="A192">IFERROR(IF(D192="","",INDEX('2nd Run'!$A:$H,MATCH('Open 2 Results'!$E192,'2nd Run'!$H:$H,0),1)),"")</f>
        <v/>
      </c>
      <c r="B192" s="280" t="str">
        <f t="array" ref="B192">IFERROR(IF(D192="","",INDEX('2nd Run'!$A:$H,MATCH('Open 2 Results'!$E192,'2nd Run'!$H:$H,0),2)),"")</f>
        <v/>
      </c>
      <c r="C192" s="280" t="str">
        <f t="array" ref="C192">IFERROR(IF(D192="","",INDEX('2nd Run'!$A:$H,MATCH('Open 2 Results'!$E192,'2nd Run'!$H:$H,0),3)),"")</f>
        <v/>
      </c>
      <c r="D192" s="281" t="str">
        <f>IFERROR(IF(AND(SMALL('2nd Run'!H:H,M192)&gt;1000,SMALL('2nd Run'!H:H,M192)&lt;3000),"nt",IF(SMALL('2nd Run'!H:H,M192)&gt;3000,"",SMALL('2nd Run'!H:H,M192))),"")</f>
        <v/>
      </c>
      <c r="E192" s="282" t="str">
        <f>IF(D192="nt",IFERROR(SMALL('2nd Run'!H:H,M192),""),IF(D192&gt;3000,"",IFERROR(SMALL('2nd Run'!H:H,M192),"")))</f>
        <v/>
      </c>
      <c r="F192" s="286"/>
      <c r="G192" s="284" t="str">
        <f t="shared" si="1"/>
        <v/>
      </c>
      <c r="H192" s="159" t="str">
        <f>IFERROR(VLOOKUP(D192,'2nd Run'!$S$4:$U$32,3,FALSE),"")</f>
        <v/>
      </c>
      <c r="L192" s="285"/>
      <c r="M192" s="221">
        <v>191</v>
      </c>
    </row>
    <row r="193" spans="1:13" ht="15.75" customHeight="1">
      <c r="A193" s="279" t="str">
        <f t="array" ref="A193">IFERROR(IF(D193="","",INDEX('2nd Run'!$A:$H,MATCH('Open 2 Results'!$E193,'2nd Run'!$H:$H,0),1)),"")</f>
        <v/>
      </c>
      <c r="B193" s="280" t="str">
        <f t="array" ref="B193">IFERROR(IF(D193="","",INDEX('2nd Run'!$A:$H,MATCH('Open 2 Results'!$E193,'2nd Run'!$H:$H,0),2)),"")</f>
        <v/>
      </c>
      <c r="C193" s="280" t="str">
        <f t="array" ref="C193">IFERROR(IF(D193="","",INDEX('2nd Run'!$A:$H,MATCH('Open 2 Results'!$E193,'2nd Run'!$H:$H,0),3)),"")</f>
        <v/>
      </c>
      <c r="D193" s="281" t="str">
        <f>IFERROR(IF(AND(SMALL('2nd Run'!H:H,M193)&gt;1000,SMALL('2nd Run'!H:H,M193)&lt;3000),"nt",IF(SMALL('2nd Run'!H:H,M193)&gt;3000,"",SMALL('2nd Run'!H:H,M193))),"")</f>
        <v/>
      </c>
      <c r="E193" s="282" t="str">
        <f>IF(D193="nt",IFERROR(SMALL('2nd Run'!H:H,M193),""),IF(D193&gt;3000,"",IFERROR(SMALL('2nd Run'!H:H,M193),"")))</f>
        <v/>
      </c>
      <c r="F193" s="286"/>
      <c r="G193" s="284" t="str">
        <f t="shared" si="1"/>
        <v/>
      </c>
      <c r="H193" s="159" t="str">
        <f>IFERROR(VLOOKUP(D193,'2nd Run'!$S$4:$U$32,3,FALSE),"")</f>
        <v/>
      </c>
      <c r="L193" s="285"/>
      <c r="M193" s="221">
        <v>192</v>
      </c>
    </row>
    <row r="194" spans="1:13" ht="15.75" customHeight="1">
      <c r="A194" s="279" t="str">
        <f t="array" ref="A194">IFERROR(IF(D194="","",INDEX('2nd Run'!$A:$H,MATCH('Open 2 Results'!$E194,'2nd Run'!$H:$H,0),1)),"")</f>
        <v/>
      </c>
      <c r="B194" s="280" t="str">
        <f t="array" ref="B194">IFERROR(IF(D194="","",INDEX('2nd Run'!$A:$H,MATCH('Open 2 Results'!$E194,'2nd Run'!$H:$H,0),2)),"")</f>
        <v/>
      </c>
      <c r="C194" s="280" t="str">
        <f t="array" ref="C194">IFERROR(IF(D194="","",INDEX('2nd Run'!$A:$H,MATCH('Open 2 Results'!$E194,'2nd Run'!$H:$H,0),3)),"")</f>
        <v/>
      </c>
      <c r="D194" s="281" t="str">
        <f>IFERROR(IF(AND(SMALL('2nd Run'!H:H,M194)&gt;1000,SMALL('2nd Run'!H:H,M194)&lt;3000),"nt",IF(SMALL('2nd Run'!H:H,M194)&gt;3000,"",SMALL('2nd Run'!H:H,M194))),"")</f>
        <v/>
      </c>
      <c r="E194" s="282" t="str">
        <f>IF(D194="nt",IFERROR(SMALL('2nd Run'!H:H,M194),""),IF(D194&gt;3000,"",IFERROR(SMALL('2nd Run'!H:H,M194),"")))</f>
        <v/>
      </c>
      <c r="F194" s="286"/>
      <c r="G194" s="284" t="str">
        <f t="shared" si="1"/>
        <v/>
      </c>
      <c r="H194" s="159" t="str">
        <f>IFERROR(VLOOKUP(D194,'2nd Run'!$S$4:$U$32,3,FALSE),"")</f>
        <v/>
      </c>
      <c r="L194" s="285"/>
      <c r="M194" s="221">
        <v>193</v>
      </c>
    </row>
    <row r="195" spans="1:13" ht="15.75" customHeight="1">
      <c r="A195" s="279" t="str">
        <f t="array" ref="A195">IFERROR(IF(D195="","",INDEX('2nd Run'!$A:$H,MATCH('Open 2 Results'!$E195,'2nd Run'!$H:$H,0),1)),"")</f>
        <v/>
      </c>
      <c r="B195" s="280" t="str">
        <f t="array" ref="B195">IFERROR(IF(D195="","",INDEX('2nd Run'!$A:$H,MATCH('Open 2 Results'!$E195,'2nd Run'!$H:$H,0),2)),"")</f>
        <v/>
      </c>
      <c r="C195" s="280" t="str">
        <f t="array" ref="C195">IFERROR(IF(D195="","",INDEX('2nd Run'!$A:$H,MATCH('Open 2 Results'!$E195,'2nd Run'!$H:$H,0),3)),"")</f>
        <v/>
      </c>
      <c r="D195" s="281" t="str">
        <f>IFERROR(IF(AND(SMALL('2nd Run'!H:H,M195)&gt;1000,SMALL('2nd Run'!H:H,M195)&lt;3000),"nt",IF(SMALL('2nd Run'!H:H,M195)&gt;3000,"",SMALL('2nd Run'!H:H,M195))),"")</f>
        <v/>
      </c>
      <c r="E195" s="282" t="str">
        <f>IF(D195="nt",IFERROR(SMALL('2nd Run'!H:H,M195),""),IF(D195&gt;3000,"",IFERROR(SMALL('2nd Run'!H:H,M195),"")))</f>
        <v/>
      </c>
      <c r="F195" s="286"/>
      <c r="G195" s="284" t="str">
        <f t="shared" si="1"/>
        <v/>
      </c>
      <c r="H195" s="159" t="str">
        <f>IFERROR(VLOOKUP(D195,'2nd Run'!$S$4:$U$32,3,FALSE),"")</f>
        <v/>
      </c>
      <c r="L195" s="285"/>
      <c r="M195" s="221">
        <v>194</v>
      </c>
    </row>
    <row r="196" spans="1:13" ht="15.75" customHeight="1">
      <c r="A196" s="279" t="str">
        <f t="array" ref="A196">IFERROR(IF(D196="","",INDEX('2nd Run'!$A:$H,MATCH('Open 2 Results'!$E196,'2nd Run'!$H:$H,0),1)),"")</f>
        <v/>
      </c>
      <c r="B196" s="280" t="str">
        <f t="array" ref="B196">IFERROR(IF(D196="","",INDEX('2nd Run'!$A:$H,MATCH('Open 2 Results'!$E196,'2nd Run'!$H:$H,0),2)),"")</f>
        <v/>
      </c>
      <c r="C196" s="280" t="str">
        <f t="array" ref="C196">IFERROR(IF(D196="","",INDEX('2nd Run'!$A:$H,MATCH('Open 2 Results'!$E196,'2nd Run'!$H:$H,0),3)),"")</f>
        <v/>
      </c>
      <c r="D196" s="281" t="str">
        <f>IFERROR(IF(AND(SMALL('2nd Run'!H:H,M196)&gt;1000,SMALL('2nd Run'!H:H,M196)&lt;3000),"nt",IF(SMALL('2nd Run'!H:H,M196)&gt;3000,"",SMALL('2nd Run'!H:H,M196))),"")</f>
        <v/>
      </c>
      <c r="E196" s="282" t="str">
        <f>IF(D196="nt",IFERROR(SMALL('2nd Run'!H:H,M196),""),IF(D196&gt;3000,"",IFERROR(SMALL('2nd Run'!H:H,M196),"")))</f>
        <v/>
      </c>
      <c r="F196" s="286"/>
      <c r="G196" s="284" t="str">
        <f t="shared" si="1"/>
        <v/>
      </c>
      <c r="H196" s="159" t="str">
        <f>IFERROR(VLOOKUP(D196,'2nd Run'!$S$4:$U$32,3,FALSE),"")</f>
        <v/>
      </c>
      <c r="L196" s="285"/>
      <c r="M196" s="221">
        <v>195</v>
      </c>
    </row>
    <row r="197" spans="1:13" ht="15.75" customHeight="1">
      <c r="A197" s="279" t="str">
        <f t="array" ref="A197">IFERROR(IF(D197="","",INDEX('2nd Run'!$A:$H,MATCH('Open 2 Results'!$E197,'2nd Run'!$H:$H,0),1)),"")</f>
        <v/>
      </c>
      <c r="B197" s="280" t="str">
        <f t="array" ref="B197">IFERROR(IF(D197="","",INDEX('2nd Run'!$A:$H,MATCH('Open 2 Results'!$E197,'2nd Run'!$H:$H,0),2)),"")</f>
        <v/>
      </c>
      <c r="C197" s="280" t="str">
        <f t="array" ref="C197">IFERROR(IF(D197="","",INDEX('2nd Run'!$A:$H,MATCH('Open 2 Results'!$E197,'2nd Run'!$H:$H,0),3)),"")</f>
        <v/>
      </c>
      <c r="D197" s="281" t="str">
        <f>IFERROR(IF(AND(SMALL('2nd Run'!H:H,M197)&gt;1000,SMALL('2nd Run'!H:H,M197)&lt;3000),"nt",IF(SMALL('2nd Run'!H:H,M197)&gt;3000,"",SMALL('2nd Run'!H:H,M197))),"")</f>
        <v/>
      </c>
      <c r="E197" s="282" t="str">
        <f>IF(D197="nt",IFERROR(SMALL('2nd Run'!H:H,M197),""),IF(D197&gt;3000,"",IFERROR(SMALL('2nd Run'!H:H,M197),"")))</f>
        <v/>
      </c>
      <c r="F197" s="286"/>
      <c r="G197" s="284" t="str">
        <f t="shared" si="1"/>
        <v/>
      </c>
      <c r="H197" s="159" t="str">
        <f>IFERROR(VLOOKUP(D197,'2nd Run'!$S$4:$U$32,3,FALSE),"")</f>
        <v/>
      </c>
      <c r="L197" s="285"/>
      <c r="M197" s="221">
        <v>196</v>
      </c>
    </row>
    <row r="198" spans="1:13" ht="15.75" customHeight="1">
      <c r="A198" s="279" t="str">
        <f t="array" ref="A198">IFERROR(IF(D198="","",INDEX('2nd Run'!$A:$H,MATCH('Open 2 Results'!$E198,'2nd Run'!$H:$H,0),1)),"")</f>
        <v/>
      </c>
      <c r="B198" s="280" t="str">
        <f t="array" ref="B198">IFERROR(IF(D198="","",INDEX('2nd Run'!$A:$H,MATCH('Open 2 Results'!$E198,'2nd Run'!$H:$H,0),2)),"")</f>
        <v/>
      </c>
      <c r="C198" s="280" t="str">
        <f t="array" ref="C198">IFERROR(IF(D198="","",INDEX('2nd Run'!$A:$H,MATCH('Open 2 Results'!$E198,'2nd Run'!$H:$H,0),3)),"")</f>
        <v/>
      </c>
      <c r="D198" s="281" t="str">
        <f>IFERROR(IF(AND(SMALL('2nd Run'!H:H,M198)&gt;1000,SMALL('2nd Run'!H:H,M198)&lt;3000),"nt",IF(SMALL('2nd Run'!H:H,M198)&gt;3000,"",SMALL('2nd Run'!H:H,M198))),"")</f>
        <v/>
      </c>
      <c r="E198" s="282" t="str">
        <f>IF(D198="nt",IFERROR(SMALL('2nd Run'!H:H,M198),""),IF(D198&gt;3000,"",IFERROR(SMALL('2nd Run'!H:H,M198),"")))</f>
        <v/>
      </c>
      <c r="F198" s="286"/>
      <c r="G198" s="284" t="str">
        <f t="shared" si="1"/>
        <v/>
      </c>
      <c r="H198" s="159" t="str">
        <f>IFERROR(VLOOKUP(D198,'2nd Run'!$S$4:$U$32,3,FALSE),"")</f>
        <v/>
      </c>
      <c r="L198" s="285"/>
      <c r="M198" s="221">
        <v>197</v>
      </c>
    </row>
    <row r="199" spans="1:13" ht="15.75" customHeight="1">
      <c r="A199" s="279" t="str">
        <f t="array" ref="A199">IFERROR(IF(D199="","",INDEX('2nd Run'!$A:$H,MATCH('Open 2 Results'!$E199,'2nd Run'!$H:$H,0),1)),"")</f>
        <v/>
      </c>
      <c r="B199" s="280" t="str">
        <f t="array" ref="B199">IFERROR(IF(D199="","",INDEX('2nd Run'!$A:$H,MATCH('Open 2 Results'!$E199,'2nd Run'!$H:$H,0),2)),"")</f>
        <v/>
      </c>
      <c r="C199" s="280" t="str">
        <f t="array" ref="C199">IFERROR(IF(D199="","",INDEX('2nd Run'!$A:$H,MATCH('Open 2 Results'!$E199,'2nd Run'!$H:$H,0),3)),"")</f>
        <v/>
      </c>
      <c r="D199" s="281" t="str">
        <f>IFERROR(IF(AND(SMALL('2nd Run'!H:H,M199)&gt;1000,SMALL('2nd Run'!H:H,M199)&lt;3000),"nt",IF(SMALL('2nd Run'!H:H,M199)&gt;3000,"",SMALL('2nd Run'!H:H,M199))),"")</f>
        <v/>
      </c>
      <c r="E199" s="282" t="str">
        <f>IF(D199="nt",IFERROR(SMALL('2nd Run'!H:H,M199),""),IF(D199&gt;3000,"",IFERROR(SMALL('2nd Run'!H:H,M199),"")))</f>
        <v/>
      </c>
      <c r="F199" s="286"/>
      <c r="G199" s="284" t="str">
        <f t="shared" si="1"/>
        <v/>
      </c>
      <c r="H199" s="159" t="str">
        <f>IFERROR(VLOOKUP(D199,'2nd Run'!$S$4:$U$32,3,FALSE),"")</f>
        <v/>
      </c>
      <c r="L199" s="285"/>
      <c r="M199" s="221">
        <v>198</v>
      </c>
    </row>
    <row r="200" spans="1:13" ht="15.75" customHeight="1">
      <c r="A200" s="279" t="str">
        <f t="array" ref="A200">IFERROR(IF(D200="","",INDEX('2nd Run'!$A:$H,MATCH('Open 2 Results'!$E200,'2nd Run'!$H:$H,0),1)),"")</f>
        <v/>
      </c>
      <c r="B200" s="280" t="str">
        <f t="array" ref="B200">IFERROR(IF(D200="","",INDEX('2nd Run'!$A:$H,MATCH('Open 2 Results'!$E200,'2nd Run'!$H:$H,0),2)),"")</f>
        <v/>
      </c>
      <c r="C200" s="280" t="str">
        <f t="array" ref="C200">IFERROR(IF(D200="","",INDEX('2nd Run'!$A:$H,MATCH('Open 2 Results'!$E200,'2nd Run'!$H:$H,0),3)),"")</f>
        <v/>
      </c>
      <c r="D200" s="281" t="str">
        <f>IFERROR(IF(AND(SMALL('2nd Run'!H:H,M200)&gt;1000,SMALL('2nd Run'!H:H,M200)&lt;3000),"nt",IF(SMALL('2nd Run'!H:H,M200)&gt;3000,"",SMALL('2nd Run'!H:H,M200))),"")</f>
        <v/>
      </c>
      <c r="E200" s="282" t="str">
        <f>IF(D200="nt",IFERROR(SMALL('2nd Run'!H:H,M200),""),IF(D200&gt;3000,"",IFERROR(SMALL('2nd Run'!H:H,M200),"")))</f>
        <v/>
      </c>
      <c r="F200" s="286"/>
      <c r="G200" s="284" t="str">
        <f t="shared" si="1"/>
        <v/>
      </c>
      <c r="H200" s="159" t="str">
        <f>IFERROR(VLOOKUP(D200,'2nd Run'!$S$4:$U$32,3,FALSE),"")</f>
        <v/>
      </c>
      <c r="L200" s="285"/>
      <c r="M200" s="221">
        <v>199</v>
      </c>
    </row>
    <row r="201" spans="1:13" ht="15.75" customHeight="1">
      <c r="A201" s="279" t="str">
        <f t="array" ref="A201">IFERROR(IF(D201="","",INDEX('2nd Run'!$A:$H,MATCH('Open 2 Results'!$E201,'2nd Run'!$H:$H,0),1)),"")</f>
        <v/>
      </c>
      <c r="B201" s="280" t="str">
        <f t="array" ref="B201">IFERROR(IF(D201="","",INDEX('2nd Run'!$A:$H,MATCH('Open 2 Results'!$E201,'2nd Run'!$H:$H,0),2)),"")</f>
        <v/>
      </c>
      <c r="C201" s="280" t="str">
        <f t="array" ref="C201">IFERROR(IF(D201="","",INDEX('2nd Run'!$A:$H,MATCH('Open 2 Results'!$E201,'2nd Run'!$H:$H,0),3)),"")</f>
        <v/>
      </c>
      <c r="D201" s="281" t="str">
        <f>IFERROR(IF(AND(SMALL('2nd Run'!H:H,M201)&gt;1000,SMALL('2nd Run'!H:H,M201)&lt;3000),"nt",IF(SMALL('2nd Run'!H:H,M201)&gt;3000,"",SMALL('2nd Run'!H:H,M201))),"")</f>
        <v/>
      </c>
      <c r="E201" s="282" t="str">
        <f>IF(D201="nt",IFERROR(SMALL('2nd Run'!H:H,M201),""),IF(D201&gt;3000,"",IFERROR(SMALL('2nd Run'!H:H,M201),"")))</f>
        <v/>
      </c>
      <c r="F201" s="286"/>
      <c r="G201" s="284" t="str">
        <f t="shared" si="1"/>
        <v/>
      </c>
      <c r="H201" s="159" t="str">
        <f>IFERROR(VLOOKUP(D201,'2nd Run'!$S$4:$U$32,3,FALSE),"")</f>
        <v/>
      </c>
      <c r="L201" s="285"/>
      <c r="M201" s="221">
        <v>200</v>
      </c>
    </row>
    <row r="202" spans="1:13" ht="15.75" customHeight="1">
      <c r="A202" s="279" t="str">
        <f t="array" ref="A202">IFERROR(IF(D202="","",INDEX('2nd Run'!$A:$H,MATCH('Open 2 Results'!$E202,'2nd Run'!$H:$H,0),1)),"")</f>
        <v/>
      </c>
      <c r="B202" s="280" t="str">
        <f t="array" ref="B202">IFERROR(IF(D202="","",INDEX('2nd Run'!$A:$H,MATCH('Open 2 Results'!$E202,'2nd Run'!$H:$H,0),2)),"")</f>
        <v/>
      </c>
      <c r="C202" s="280" t="str">
        <f t="array" ref="C202">IFERROR(IF(D202="","",INDEX('2nd Run'!$A:$H,MATCH('Open 2 Results'!$E202,'2nd Run'!$H:$H,0),3)),"")</f>
        <v/>
      </c>
      <c r="D202" s="281" t="str">
        <f>IFERROR(IF(AND(SMALL('2nd Run'!H:H,M202)&gt;1000,SMALL('2nd Run'!H:H,M202)&lt;3000),"nt",IF(SMALL('2nd Run'!H:H,M202)&gt;3000,"",SMALL('2nd Run'!H:H,M202))),"")</f>
        <v/>
      </c>
      <c r="E202" s="282" t="str">
        <f>IF(D202="nt",IFERROR(SMALL('2nd Run'!H:H,M202),""),IF(D202&gt;3000,"",IFERROR(SMALL('2nd Run'!H:H,M202),"")))</f>
        <v/>
      </c>
      <c r="F202" s="286"/>
      <c r="G202" s="284" t="str">
        <f t="shared" si="1"/>
        <v/>
      </c>
      <c r="H202" s="159" t="str">
        <f>IFERROR(VLOOKUP(D202,'2nd Run'!$S$4:$U$32,3,FALSE),"")</f>
        <v/>
      </c>
      <c r="L202" s="285"/>
      <c r="M202" s="221">
        <v>201</v>
      </c>
    </row>
    <row r="203" spans="1:13" ht="15.75" customHeight="1">
      <c r="A203" s="279" t="str">
        <f t="array" ref="A203">IFERROR(IF(D203="","",INDEX('2nd Run'!$A:$H,MATCH('Open 2 Results'!$E203,'2nd Run'!$H:$H,0),1)),"")</f>
        <v/>
      </c>
      <c r="B203" s="280" t="str">
        <f t="array" ref="B203">IFERROR(IF(D203="","",INDEX('2nd Run'!$A:$H,MATCH('Open 2 Results'!$E203,'2nd Run'!$H:$H,0),2)),"")</f>
        <v/>
      </c>
      <c r="C203" s="280" t="str">
        <f t="array" ref="C203">IFERROR(IF(D203="","",INDEX('2nd Run'!$A:$H,MATCH('Open 2 Results'!$E203,'2nd Run'!$H:$H,0),3)),"")</f>
        <v/>
      </c>
      <c r="D203" s="281" t="str">
        <f>IFERROR(IF(AND(SMALL('2nd Run'!H:H,M203)&gt;1000,SMALL('2nd Run'!H:H,M203)&lt;3000),"nt",IF(SMALL('2nd Run'!H:H,M203)&gt;3000,"",SMALL('2nd Run'!H:H,M203))),"")</f>
        <v/>
      </c>
      <c r="E203" s="282" t="str">
        <f>IF(D203="nt",IFERROR(SMALL('2nd Run'!H:H,M203),""),IF(D203&gt;3000,"",IFERROR(SMALL('2nd Run'!H:H,M203),"")))</f>
        <v/>
      </c>
      <c r="F203" s="286"/>
      <c r="G203" s="284" t="str">
        <f t="shared" si="1"/>
        <v/>
      </c>
      <c r="H203" s="159" t="str">
        <f>IFERROR(VLOOKUP(D203,'2nd Run'!$S$4:$U$32,3,FALSE),"")</f>
        <v/>
      </c>
      <c r="L203" s="285"/>
      <c r="M203" s="221">
        <v>202</v>
      </c>
    </row>
    <row r="204" spans="1:13" ht="15.75" customHeight="1">
      <c r="A204" s="279" t="str">
        <f t="array" ref="A204">IFERROR(IF(D204="","",INDEX('2nd Run'!$A:$H,MATCH('Open 2 Results'!$E204,'2nd Run'!$H:$H,0),1)),"")</f>
        <v/>
      </c>
      <c r="B204" s="280" t="str">
        <f t="array" ref="B204">IFERROR(IF(D204="","",INDEX('2nd Run'!$A:$H,MATCH('Open 2 Results'!$E204,'2nd Run'!$H:$H,0),2)),"")</f>
        <v/>
      </c>
      <c r="C204" s="280" t="str">
        <f t="array" ref="C204">IFERROR(IF(D204="","",INDEX('2nd Run'!$A:$H,MATCH('Open 2 Results'!$E204,'2nd Run'!$H:$H,0),3)),"")</f>
        <v/>
      </c>
      <c r="D204" s="281" t="str">
        <f>IFERROR(IF(AND(SMALL('2nd Run'!H:H,M204)&gt;1000,SMALL('2nd Run'!H:H,M204)&lt;3000),"nt",IF(SMALL('2nd Run'!H:H,M204)&gt;3000,"",SMALL('2nd Run'!H:H,M204))),"")</f>
        <v/>
      </c>
      <c r="E204" s="282" t="str">
        <f>IF(D204="nt",IFERROR(SMALL('2nd Run'!H:H,M204),""),IF(D204&gt;3000,"",IFERROR(SMALL('2nd Run'!H:H,M204),"")))</f>
        <v/>
      </c>
      <c r="F204" s="286"/>
      <c r="G204" s="284" t="str">
        <f t="shared" si="1"/>
        <v/>
      </c>
      <c r="H204" s="159" t="str">
        <f>IFERROR(VLOOKUP(D204,'2nd Run'!$S$4:$U$32,3,FALSE),"")</f>
        <v/>
      </c>
      <c r="L204" s="285"/>
      <c r="M204" s="221">
        <v>203</v>
      </c>
    </row>
    <row r="205" spans="1:13" ht="15.75" customHeight="1">
      <c r="A205" s="279" t="str">
        <f t="array" ref="A205">IFERROR(IF(D205="","",INDEX('2nd Run'!$A:$H,MATCH('Open 2 Results'!$E205,'2nd Run'!$H:$H,0),1)),"")</f>
        <v/>
      </c>
      <c r="B205" s="280" t="str">
        <f t="array" ref="B205">IFERROR(IF(D205="","",INDEX('2nd Run'!$A:$H,MATCH('Open 2 Results'!$E205,'2nd Run'!$H:$H,0),2)),"")</f>
        <v/>
      </c>
      <c r="C205" s="280" t="str">
        <f t="array" ref="C205">IFERROR(IF(D205="","",INDEX('2nd Run'!$A:$H,MATCH('Open 2 Results'!$E205,'2nd Run'!$H:$H,0),3)),"")</f>
        <v/>
      </c>
      <c r="D205" s="281" t="str">
        <f>IFERROR(IF(AND(SMALL('2nd Run'!H:H,M205)&gt;1000,SMALL('2nd Run'!H:H,M205)&lt;3000),"nt",IF(SMALL('2nd Run'!H:H,M205)&gt;3000,"",SMALL('2nd Run'!H:H,M205))),"")</f>
        <v/>
      </c>
      <c r="E205" s="282" t="str">
        <f>IF(D205="nt",IFERROR(SMALL('2nd Run'!H:H,M205),""),IF(D205&gt;3000,"",IFERROR(SMALL('2nd Run'!H:H,M205),"")))</f>
        <v/>
      </c>
      <c r="F205" s="286"/>
      <c r="G205" s="284" t="str">
        <f t="shared" si="1"/>
        <v/>
      </c>
      <c r="H205" s="159" t="str">
        <f>IFERROR(VLOOKUP(D205,'2nd Run'!$S$4:$U$32,3,FALSE),"")</f>
        <v/>
      </c>
      <c r="L205" s="285"/>
      <c r="M205" s="221">
        <v>204</v>
      </c>
    </row>
    <row r="206" spans="1:13" ht="15.75" customHeight="1">
      <c r="A206" s="279" t="str">
        <f t="array" ref="A206">IFERROR(IF(D206="","",INDEX('2nd Run'!$A:$H,MATCH('Open 2 Results'!$E206,'2nd Run'!$H:$H,0),1)),"")</f>
        <v/>
      </c>
      <c r="B206" s="280" t="str">
        <f t="array" ref="B206">IFERROR(IF(D206="","",INDEX('2nd Run'!$A:$H,MATCH('Open 2 Results'!$E206,'2nd Run'!$H:$H,0),2)),"")</f>
        <v/>
      </c>
      <c r="C206" s="280" t="str">
        <f t="array" ref="C206">IFERROR(IF(D206="","",INDEX('2nd Run'!$A:$H,MATCH('Open 2 Results'!$E206,'2nd Run'!$H:$H,0),3)),"")</f>
        <v/>
      </c>
      <c r="D206" s="281" t="str">
        <f>IFERROR(IF(AND(SMALL('2nd Run'!H:H,M206)&gt;1000,SMALL('2nd Run'!H:H,M206)&lt;3000),"nt",IF(SMALL('2nd Run'!H:H,M206)&gt;3000,"",SMALL('2nd Run'!H:H,M206))),"")</f>
        <v/>
      </c>
      <c r="E206" s="282" t="str">
        <f>IF(D206="nt",IFERROR(SMALL('2nd Run'!H:H,M206),""),IF(D206&gt;3000,"",IFERROR(SMALL('2nd Run'!H:H,M206),"")))</f>
        <v/>
      </c>
      <c r="F206" s="286"/>
      <c r="G206" s="284" t="str">
        <f t="shared" si="1"/>
        <v/>
      </c>
      <c r="H206" s="159" t="str">
        <f>IFERROR(VLOOKUP(D206,'2nd Run'!$S$4:$U$32,3,FALSE),"")</f>
        <v/>
      </c>
      <c r="L206" s="285"/>
      <c r="M206" s="221">
        <v>205</v>
      </c>
    </row>
    <row r="207" spans="1:13" ht="15.75" customHeight="1">
      <c r="A207" s="279" t="str">
        <f t="array" ref="A207">IFERROR(IF(D207="","",INDEX('2nd Run'!$A:$H,MATCH('Open 2 Results'!$E207,'2nd Run'!$H:$H,0),1)),"")</f>
        <v/>
      </c>
      <c r="B207" s="280" t="str">
        <f t="array" ref="B207">IFERROR(IF(D207="","",INDEX('2nd Run'!$A:$H,MATCH('Open 2 Results'!$E207,'2nd Run'!$H:$H,0),2)),"")</f>
        <v/>
      </c>
      <c r="C207" s="280" t="str">
        <f t="array" ref="C207">IFERROR(IF(D207="","",INDEX('2nd Run'!$A:$H,MATCH('Open 2 Results'!$E207,'2nd Run'!$H:$H,0),3)),"")</f>
        <v/>
      </c>
      <c r="D207" s="281" t="str">
        <f>IFERROR(IF(AND(SMALL('2nd Run'!H:H,M207)&gt;1000,SMALL('2nd Run'!H:H,M207)&lt;3000),"nt",IF(SMALL('2nd Run'!H:H,M207)&gt;3000,"",SMALL('2nd Run'!H:H,M207))),"")</f>
        <v/>
      </c>
      <c r="E207" s="282" t="str">
        <f>IF(D207="nt",IFERROR(SMALL('2nd Run'!H:H,M207),""),IF(D207&gt;3000,"",IFERROR(SMALL('2nd Run'!H:H,M207),"")))</f>
        <v/>
      </c>
      <c r="F207" s="286"/>
      <c r="G207" s="284" t="str">
        <f t="shared" si="1"/>
        <v/>
      </c>
      <c r="H207" s="159" t="str">
        <f>IFERROR(VLOOKUP(D207,'2nd Run'!$S$4:$U$32,3,FALSE),"")</f>
        <v/>
      </c>
      <c r="L207" s="285"/>
      <c r="M207" s="221">
        <v>206</v>
      </c>
    </row>
    <row r="208" spans="1:13" ht="15.75" customHeight="1">
      <c r="A208" s="279" t="str">
        <f t="array" ref="A208">IFERROR(IF(D208="","",INDEX('2nd Run'!$A:$H,MATCH('Open 2 Results'!$E208,'2nd Run'!$H:$H,0),1)),"")</f>
        <v/>
      </c>
      <c r="B208" s="280" t="str">
        <f t="array" ref="B208">IFERROR(IF(D208="","",INDEX('2nd Run'!$A:$H,MATCH('Open 2 Results'!$E208,'2nd Run'!$H:$H,0),2)),"")</f>
        <v/>
      </c>
      <c r="C208" s="280" t="str">
        <f t="array" ref="C208">IFERROR(IF(D208="","",INDEX('2nd Run'!$A:$H,MATCH('Open 2 Results'!$E208,'2nd Run'!$H:$H,0),3)),"")</f>
        <v/>
      </c>
      <c r="D208" s="281" t="str">
        <f>IFERROR(IF(AND(SMALL('2nd Run'!H:H,M208)&gt;1000,SMALL('2nd Run'!H:H,M208)&lt;3000),"nt",IF(SMALL('2nd Run'!H:H,M208)&gt;3000,"",SMALL('2nd Run'!H:H,M208))),"")</f>
        <v/>
      </c>
      <c r="E208" s="282" t="str">
        <f>IF(D208="nt",IFERROR(SMALL('2nd Run'!H:H,M208),""),IF(D208&gt;3000,"",IFERROR(SMALL('2nd Run'!H:H,M208),"")))</f>
        <v/>
      </c>
      <c r="F208" s="286"/>
      <c r="G208" s="284" t="str">
        <f t="shared" si="1"/>
        <v/>
      </c>
      <c r="H208" s="159" t="str">
        <f>IFERROR(VLOOKUP(D208,'2nd Run'!$S$4:$U$32,3,FALSE),"")</f>
        <v/>
      </c>
      <c r="L208" s="285"/>
      <c r="M208" s="221">
        <v>207</v>
      </c>
    </row>
    <row r="209" spans="1:13" ht="15.75" customHeight="1">
      <c r="A209" s="279" t="str">
        <f t="array" ref="A209">IFERROR(IF(D209="","",INDEX('2nd Run'!$A:$H,MATCH('Open 2 Results'!$E209,'2nd Run'!$H:$H,0),1)),"")</f>
        <v/>
      </c>
      <c r="B209" s="280" t="str">
        <f t="array" ref="B209">IFERROR(IF(D209="","",INDEX('2nd Run'!$A:$H,MATCH('Open 2 Results'!$E209,'2nd Run'!$H:$H,0),2)),"")</f>
        <v/>
      </c>
      <c r="C209" s="280" t="str">
        <f t="array" ref="C209">IFERROR(IF(D209="","",INDEX('2nd Run'!$A:$H,MATCH('Open 2 Results'!$E209,'2nd Run'!$H:$H,0),3)),"")</f>
        <v/>
      </c>
      <c r="D209" s="281" t="str">
        <f>IFERROR(IF(AND(SMALL('2nd Run'!H:H,M209)&gt;1000,SMALL('2nd Run'!H:H,M209)&lt;3000),"nt",IF(SMALL('2nd Run'!H:H,M209)&gt;3000,"",SMALL('2nd Run'!H:H,M209))),"")</f>
        <v/>
      </c>
      <c r="E209" s="282" t="str">
        <f>IF(D209="nt",IFERROR(SMALL('2nd Run'!H:H,M209),""),IF(D209&gt;3000,"",IFERROR(SMALL('2nd Run'!H:H,M209),"")))</f>
        <v/>
      </c>
      <c r="F209" s="286"/>
      <c r="G209" s="284" t="str">
        <f t="shared" si="1"/>
        <v/>
      </c>
      <c r="H209" s="159" t="str">
        <f>IFERROR(VLOOKUP(D209,'2nd Run'!$S$4:$U$32,3,FALSE),"")</f>
        <v/>
      </c>
      <c r="L209" s="285"/>
      <c r="M209" s="221">
        <v>208</v>
      </c>
    </row>
    <row r="210" spans="1:13" ht="15.75" customHeight="1">
      <c r="A210" s="279" t="str">
        <f t="array" ref="A210">IFERROR(IF(D210="","",INDEX('2nd Run'!$A:$H,MATCH('Open 2 Results'!$E210,'2nd Run'!$H:$H,0),1)),"")</f>
        <v/>
      </c>
      <c r="B210" s="280" t="str">
        <f t="array" ref="B210">IFERROR(IF(D210="","",INDEX('2nd Run'!$A:$H,MATCH('Open 2 Results'!$E210,'2nd Run'!$H:$H,0),2)),"")</f>
        <v/>
      </c>
      <c r="C210" s="280" t="str">
        <f t="array" ref="C210">IFERROR(IF(D210="","",INDEX('2nd Run'!$A:$H,MATCH('Open 2 Results'!$E210,'2nd Run'!$H:$H,0),3)),"")</f>
        <v/>
      </c>
      <c r="D210" s="281" t="str">
        <f>IFERROR(IF(AND(SMALL('2nd Run'!H:H,M210)&gt;1000,SMALL('2nd Run'!H:H,M210)&lt;3000),"nt",IF(SMALL('2nd Run'!H:H,M210)&gt;3000,"",SMALL('2nd Run'!H:H,M210))),"")</f>
        <v/>
      </c>
      <c r="E210" s="282" t="str">
        <f>IF(D210="nt",IFERROR(SMALL('2nd Run'!H:H,M210),""),IF(D210&gt;3000,"",IFERROR(SMALL('2nd Run'!H:H,M210),"")))</f>
        <v/>
      </c>
      <c r="F210" s="286"/>
      <c r="G210" s="284" t="str">
        <f t="shared" si="1"/>
        <v/>
      </c>
      <c r="H210" s="159" t="str">
        <f>IFERROR(VLOOKUP(D210,'2nd Run'!$S$4:$U$32,3,FALSE),"")</f>
        <v/>
      </c>
      <c r="L210" s="285"/>
      <c r="M210" s="221">
        <v>209</v>
      </c>
    </row>
    <row r="211" spans="1:13" ht="15.75" customHeight="1">
      <c r="A211" s="279" t="str">
        <f t="array" ref="A211">IFERROR(IF(D211="","",INDEX('2nd Run'!$A:$H,MATCH('Open 2 Results'!$E211,'2nd Run'!$H:$H,0),1)),"")</f>
        <v/>
      </c>
      <c r="B211" s="280" t="str">
        <f t="array" ref="B211">IFERROR(IF(D211="","",INDEX('2nd Run'!$A:$H,MATCH('Open 2 Results'!$E211,'2nd Run'!$H:$H,0),2)),"")</f>
        <v/>
      </c>
      <c r="C211" s="280" t="str">
        <f t="array" ref="C211">IFERROR(IF(D211="","",INDEX('2nd Run'!$A:$H,MATCH('Open 2 Results'!$E211,'2nd Run'!$H:$H,0),3)),"")</f>
        <v/>
      </c>
      <c r="D211" s="281" t="str">
        <f>IFERROR(IF(AND(SMALL('2nd Run'!H:H,M211)&gt;1000,SMALL('2nd Run'!H:H,M211)&lt;3000),"nt",IF(SMALL('2nd Run'!H:H,M211)&gt;3000,"",SMALL('2nd Run'!H:H,M211))),"")</f>
        <v/>
      </c>
      <c r="E211" s="282" t="str">
        <f>IF(D211="nt",IFERROR(SMALL('2nd Run'!H:H,M211),""),IF(D211&gt;3000,"",IFERROR(SMALL('2nd Run'!H:H,M211),"")))</f>
        <v/>
      </c>
      <c r="F211" s="286"/>
      <c r="G211" s="284" t="str">
        <f t="shared" si="1"/>
        <v/>
      </c>
      <c r="H211" s="159" t="str">
        <f>IFERROR(VLOOKUP(D211,'2nd Run'!$S$4:$U$32,3,FALSE),"")</f>
        <v/>
      </c>
      <c r="L211" s="285"/>
      <c r="M211" s="221">
        <v>210</v>
      </c>
    </row>
    <row r="212" spans="1:13" ht="15.75" customHeight="1">
      <c r="A212" s="279" t="str">
        <f t="array" ref="A212">IFERROR(IF(D212="","",INDEX('2nd Run'!$A:$H,MATCH('Open 2 Results'!$E212,'2nd Run'!$H:$H,0),1)),"")</f>
        <v/>
      </c>
      <c r="B212" s="280" t="str">
        <f t="array" ref="B212">IFERROR(IF(D212="","",INDEX('2nd Run'!$A:$H,MATCH('Open 2 Results'!$E212,'2nd Run'!$H:$H,0),2)),"")</f>
        <v/>
      </c>
      <c r="C212" s="280" t="str">
        <f t="array" ref="C212">IFERROR(IF(D212="","",INDEX('2nd Run'!$A:$H,MATCH('Open 2 Results'!$E212,'2nd Run'!$H:$H,0),3)),"")</f>
        <v/>
      </c>
      <c r="D212" s="281" t="str">
        <f>IFERROR(IF(AND(SMALL('2nd Run'!H:H,M212)&gt;1000,SMALL('2nd Run'!H:H,M212)&lt;3000),"nt",IF(SMALL('2nd Run'!H:H,M212)&gt;3000,"",SMALL('2nd Run'!H:H,M212))),"")</f>
        <v/>
      </c>
      <c r="E212" s="282" t="str">
        <f>IF(D212="nt",IFERROR(SMALL('2nd Run'!H:H,M212),""),IF(D212&gt;3000,"",IFERROR(SMALL('2nd Run'!H:H,M212),"")))</f>
        <v/>
      </c>
      <c r="F212" s="286"/>
      <c r="G212" s="284" t="str">
        <f t="shared" si="1"/>
        <v/>
      </c>
      <c r="H212" s="159" t="str">
        <f>IFERROR(VLOOKUP(D212,'2nd Run'!$S$4:$U$32,3,FALSE),"")</f>
        <v/>
      </c>
      <c r="L212" s="285"/>
      <c r="M212" s="221">
        <v>211</v>
      </c>
    </row>
    <row r="213" spans="1:13" ht="15.75" customHeight="1">
      <c r="A213" s="279" t="str">
        <f t="array" ref="A213">IFERROR(IF(D213="","",INDEX('2nd Run'!$A:$H,MATCH('Open 2 Results'!$E213,'2nd Run'!$H:$H,0),1)),"")</f>
        <v/>
      </c>
      <c r="B213" s="280" t="str">
        <f t="array" ref="B213">IFERROR(IF(D213="","",INDEX('2nd Run'!$A:$H,MATCH('Open 2 Results'!$E213,'2nd Run'!$H:$H,0),2)),"")</f>
        <v/>
      </c>
      <c r="C213" s="280" t="str">
        <f t="array" ref="C213">IFERROR(IF(D213="","",INDEX('2nd Run'!$A:$H,MATCH('Open 2 Results'!$E213,'2nd Run'!$H:$H,0),3)),"")</f>
        <v/>
      </c>
      <c r="D213" s="281" t="str">
        <f>IFERROR(IF(AND(SMALL('2nd Run'!H:H,M213)&gt;1000,SMALL('2nd Run'!H:H,M213)&lt;3000),"nt",IF(SMALL('2nd Run'!H:H,M213)&gt;3000,"",SMALL('2nd Run'!H:H,M213))),"")</f>
        <v/>
      </c>
      <c r="E213" s="282" t="str">
        <f>IF(D213="nt",IFERROR(SMALL('2nd Run'!H:H,M213),""),IF(D213&gt;3000,"",IFERROR(SMALL('2nd Run'!H:H,M213),"")))</f>
        <v/>
      </c>
      <c r="F213" s="286"/>
      <c r="G213" s="284" t="str">
        <f t="shared" si="1"/>
        <v/>
      </c>
      <c r="H213" s="159" t="str">
        <f>IFERROR(VLOOKUP(D213,'2nd Run'!$S$4:$U$32,3,FALSE),"")</f>
        <v/>
      </c>
      <c r="L213" s="285"/>
      <c r="M213" s="221">
        <v>212</v>
      </c>
    </row>
    <row r="214" spans="1:13" ht="15.75" customHeight="1">
      <c r="A214" s="279" t="str">
        <f t="array" ref="A214">IFERROR(IF(D214="","",INDEX('2nd Run'!$A:$H,MATCH('Open 2 Results'!$E214,'2nd Run'!$H:$H,0),1)),"")</f>
        <v/>
      </c>
      <c r="B214" s="280" t="str">
        <f t="array" ref="B214">IFERROR(IF(D214="","",INDEX('2nd Run'!$A:$H,MATCH('Open 2 Results'!$E214,'2nd Run'!$H:$H,0),2)),"")</f>
        <v/>
      </c>
      <c r="C214" s="280" t="str">
        <f t="array" ref="C214">IFERROR(IF(D214="","",INDEX('2nd Run'!$A:$H,MATCH('Open 2 Results'!$E214,'2nd Run'!$H:$H,0),3)),"")</f>
        <v/>
      </c>
      <c r="D214" s="281" t="str">
        <f>IFERROR(IF(AND(SMALL('2nd Run'!H:H,M214)&gt;1000,SMALL('2nd Run'!H:H,M214)&lt;3000),"nt",IF(SMALL('2nd Run'!H:H,M214)&gt;3000,"",SMALL('2nd Run'!H:H,M214))),"")</f>
        <v/>
      </c>
      <c r="E214" s="282" t="str">
        <f>IF(D214="nt",IFERROR(SMALL('2nd Run'!H:H,M214),""),IF(D214&gt;3000,"",IFERROR(SMALL('2nd Run'!H:H,M214),"")))</f>
        <v/>
      </c>
      <c r="F214" s="286"/>
      <c r="G214" s="284" t="str">
        <f t="shared" si="1"/>
        <v/>
      </c>
      <c r="H214" s="159" t="str">
        <f>IFERROR(VLOOKUP(D214,'2nd Run'!$S$4:$U$32,3,FALSE),"")</f>
        <v/>
      </c>
      <c r="L214" s="285"/>
      <c r="M214" s="221">
        <v>213</v>
      </c>
    </row>
    <row r="215" spans="1:13" ht="15.75" customHeight="1">
      <c r="A215" s="279" t="str">
        <f t="array" ref="A215">IFERROR(IF(D215="","",INDEX('2nd Run'!$A:$H,MATCH('Open 2 Results'!$E215,'2nd Run'!$H:$H,0),1)),"")</f>
        <v/>
      </c>
      <c r="B215" s="280" t="str">
        <f t="array" ref="B215">IFERROR(IF(D215="","",INDEX('2nd Run'!$A:$H,MATCH('Open 2 Results'!$E215,'2nd Run'!$H:$H,0),2)),"")</f>
        <v/>
      </c>
      <c r="C215" s="280" t="str">
        <f t="array" ref="C215">IFERROR(IF(D215="","",INDEX('2nd Run'!$A:$H,MATCH('Open 2 Results'!$E215,'2nd Run'!$H:$H,0),3)),"")</f>
        <v/>
      </c>
      <c r="D215" s="281" t="str">
        <f>IFERROR(IF(AND(SMALL('2nd Run'!H:H,M215)&gt;1000,SMALL('2nd Run'!H:H,M215)&lt;3000),"nt",IF(SMALL('2nd Run'!H:H,M215)&gt;3000,"",SMALL('2nd Run'!H:H,M215))),"")</f>
        <v/>
      </c>
      <c r="E215" s="282" t="str">
        <f>IF(D215="nt",IFERROR(SMALL('2nd Run'!H:H,M215),""),IF(D215&gt;3000,"",IFERROR(SMALL('2nd Run'!H:H,M215),"")))</f>
        <v/>
      </c>
      <c r="F215" s="286"/>
      <c r="G215" s="284" t="str">
        <f t="shared" si="1"/>
        <v/>
      </c>
      <c r="H215" s="159" t="str">
        <f>IFERROR(VLOOKUP(D215,'2nd Run'!$S$4:$U$32,3,FALSE),"")</f>
        <v/>
      </c>
      <c r="L215" s="285"/>
      <c r="M215" s="221">
        <v>214</v>
      </c>
    </row>
    <row r="216" spans="1:13" ht="15.75" customHeight="1">
      <c r="A216" s="279" t="str">
        <f t="array" ref="A216">IFERROR(IF(D216="","",INDEX('2nd Run'!$A:$H,MATCH('Open 2 Results'!$E216,'2nd Run'!$H:$H,0),1)),"")</f>
        <v/>
      </c>
      <c r="B216" s="280" t="str">
        <f t="array" ref="B216">IFERROR(IF(D216="","",INDEX('2nd Run'!$A:$H,MATCH('Open 2 Results'!$E216,'2nd Run'!$H:$H,0),2)),"")</f>
        <v/>
      </c>
      <c r="C216" s="280" t="str">
        <f t="array" ref="C216">IFERROR(IF(D216="","",INDEX('2nd Run'!$A:$H,MATCH('Open 2 Results'!$E216,'2nd Run'!$H:$H,0),3)),"")</f>
        <v/>
      </c>
      <c r="D216" s="281" t="str">
        <f>IFERROR(IF(AND(SMALL('2nd Run'!H:H,M216)&gt;1000,SMALL('2nd Run'!H:H,M216)&lt;3000),"nt",IF(SMALL('2nd Run'!H:H,M216)&gt;3000,"",SMALL('2nd Run'!H:H,M216))),"")</f>
        <v/>
      </c>
      <c r="E216" s="282" t="str">
        <f>IF(D216="nt",IFERROR(SMALL('2nd Run'!H:H,M216),""),IF(D216&gt;3000,"",IFERROR(SMALL('2nd Run'!H:H,M216),"")))</f>
        <v/>
      </c>
      <c r="F216" s="286"/>
      <c r="G216" s="284" t="str">
        <f t="shared" si="1"/>
        <v/>
      </c>
      <c r="H216" s="159" t="str">
        <f>IFERROR(VLOOKUP(D216,'2nd Run'!$S$4:$U$32,3,FALSE),"")</f>
        <v/>
      </c>
      <c r="L216" s="285"/>
      <c r="M216" s="221">
        <v>215</v>
      </c>
    </row>
    <row r="217" spans="1:13" ht="15.75" customHeight="1">
      <c r="A217" s="279" t="str">
        <f t="array" ref="A217">IFERROR(IF(D217="","",INDEX('2nd Run'!$A:$H,MATCH('Open 2 Results'!$E217,'2nd Run'!$H:$H,0),1)),"")</f>
        <v/>
      </c>
      <c r="B217" s="280" t="str">
        <f t="array" ref="B217">IFERROR(IF(D217="","",INDEX('2nd Run'!$A:$H,MATCH('Open 2 Results'!$E217,'2nd Run'!$H:$H,0),2)),"")</f>
        <v/>
      </c>
      <c r="C217" s="280" t="str">
        <f t="array" ref="C217">IFERROR(IF(D217="","",INDEX('2nd Run'!$A:$H,MATCH('Open 2 Results'!$E217,'2nd Run'!$H:$H,0),3)),"")</f>
        <v/>
      </c>
      <c r="D217" s="281" t="str">
        <f>IFERROR(IF(AND(SMALL('2nd Run'!H:H,M217)&gt;1000,SMALL('2nd Run'!H:H,M217)&lt;3000),"nt",IF(SMALL('2nd Run'!H:H,M217)&gt;3000,"",SMALL('2nd Run'!H:H,M217))),"")</f>
        <v/>
      </c>
      <c r="E217" s="282" t="str">
        <f>IF(D217="nt",IFERROR(SMALL('2nd Run'!H:H,M217),""),IF(D217&gt;3000,"",IFERROR(SMALL('2nd Run'!H:H,M217),"")))</f>
        <v/>
      </c>
      <c r="F217" s="286"/>
      <c r="G217" s="284" t="str">
        <f t="shared" si="1"/>
        <v/>
      </c>
      <c r="H217" s="159" t="str">
        <f>IFERROR(VLOOKUP(D217,'2nd Run'!$S$4:$U$32,3,FALSE),"")</f>
        <v/>
      </c>
      <c r="L217" s="285"/>
      <c r="M217" s="221">
        <v>216</v>
      </c>
    </row>
    <row r="218" spans="1:13" ht="15.75" customHeight="1">
      <c r="A218" s="279" t="str">
        <f t="array" ref="A218">IFERROR(IF(D218="","",INDEX('2nd Run'!$A:$H,MATCH('Open 2 Results'!$E218,'2nd Run'!$H:$H,0),1)),"")</f>
        <v/>
      </c>
      <c r="B218" s="280" t="str">
        <f t="array" ref="B218">IFERROR(IF(D218="","",INDEX('2nd Run'!$A:$H,MATCH('Open 2 Results'!$E218,'2nd Run'!$H:$H,0),2)),"")</f>
        <v/>
      </c>
      <c r="C218" s="280" t="str">
        <f t="array" ref="C218">IFERROR(IF(D218="","",INDEX('2nd Run'!$A:$H,MATCH('Open 2 Results'!$E218,'2nd Run'!$H:$H,0),3)),"")</f>
        <v/>
      </c>
      <c r="D218" s="281" t="str">
        <f>IFERROR(IF(AND(SMALL('2nd Run'!H:H,M218)&gt;1000,SMALL('2nd Run'!H:H,M218)&lt;3000),"nt",IF(SMALL('2nd Run'!H:H,M218)&gt;3000,"",SMALL('2nd Run'!H:H,M218))),"")</f>
        <v/>
      </c>
      <c r="E218" s="282" t="str">
        <f>IF(D218="nt",IFERROR(SMALL('2nd Run'!H:H,M218),""),IF(D218&gt;3000,"",IFERROR(SMALL('2nd Run'!H:H,M218),"")))</f>
        <v/>
      </c>
      <c r="F218" s="286"/>
      <c r="G218" s="284" t="str">
        <f t="shared" si="1"/>
        <v/>
      </c>
      <c r="H218" s="159" t="str">
        <f>IFERROR(VLOOKUP(D218,'2nd Run'!$S$4:$U$32,3,FALSE),"")</f>
        <v/>
      </c>
      <c r="L218" s="285"/>
      <c r="M218" s="221">
        <v>217</v>
      </c>
    </row>
    <row r="219" spans="1:13" ht="15.75" customHeight="1">
      <c r="A219" s="279" t="str">
        <f t="array" ref="A219">IFERROR(IF(D219="","",INDEX('2nd Run'!$A:$H,MATCH('Open 2 Results'!$E219,'2nd Run'!$H:$H,0),1)),"")</f>
        <v/>
      </c>
      <c r="B219" s="280" t="str">
        <f t="array" ref="B219">IFERROR(IF(D219="","",INDEX('2nd Run'!$A:$H,MATCH('Open 2 Results'!$E219,'2nd Run'!$H:$H,0),2)),"")</f>
        <v/>
      </c>
      <c r="C219" s="280" t="str">
        <f t="array" ref="C219">IFERROR(IF(D219="","",INDEX('2nd Run'!$A:$H,MATCH('Open 2 Results'!$E219,'2nd Run'!$H:$H,0),3)),"")</f>
        <v/>
      </c>
      <c r="D219" s="281" t="str">
        <f>IFERROR(IF(AND(SMALL('2nd Run'!H:H,M219)&gt;1000,SMALL('2nd Run'!H:H,M219)&lt;3000),"nt",IF(SMALL('2nd Run'!H:H,M219)&gt;3000,"",SMALL('2nd Run'!H:H,M219))),"")</f>
        <v/>
      </c>
      <c r="E219" s="282" t="str">
        <f>IF(D219="nt",IFERROR(SMALL('2nd Run'!H:H,M219),""),IF(D219&gt;3000,"",IFERROR(SMALL('2nd Run'!H:H,M219),"")))</f>
        <v/>
      </c>
      <c r="F219" s="286"/>
      <c r="G219" s="284" t="str">
        <f t="shared" si="1"/>
        <v/>
      </c>
      <c r="H219" s="159" t="str">
        <f>IFERROR(VLOOKUP(D219,'2nd Run'!$S$4:$U$32,3,FALSE),"")</f>
        <v/>
      </c>
      <c r="L219" s="285"/>
      <c r="M219" s="221">
        <v>218</v>
      </c>
    </row>
    <row r="220" spans="1:13" ht="15.75" customHeight="1">
      <c r="A220" s="279" t="str">
        <f t="array" ref="A220">IFERROR(IF(D220="","",INDEX('2nd Run'!$A:$H,MATCH('Open 2 Results'!$E220,'2nd Run'!$H:$H,0),1)),"")</f>
        <v/>
      </c>
      <c r="B220" s="280" t="str">
        <f t="array" ref="B220">IFERROR(IF(D220="","",INDEX('2nd Run'!$A:$H,MATCH('Open 2 Results'!$E220,'2nd Run'!$H:$H,0),2)),"")</f>
        <v/>
      </c>
      <c r="C220" s="280" t="str">
        <f t="array" ref="C220">IFERROR(IF(D220="","",INDEX('2nd Run'!$A:$H,MATCH('Open 2 Results'!$E220,'2nd Run'!$H:$H,0),3)),"")</f>
        <v/>
      </c>
      <c r="D220" s="281" t="str">
        <f>IFERROR(IF(AND(SMALL('2nd Run'!H:H,M220)&gt;1000,SMALL('2nd Run'!H:H,M220)&lt;3000),"nt",IF(SMALL('2nd Run'!H:H,M220)&gt;3000,"",SMALL('2nd Run'!H:H,M220))),"")</f>
        <v/>
      </c>
      <c r="E220" s="282" t="str">
        <f>IF(D220="nt",IFERROR(SMALL('2nd Run'!H:H,M220),""),IF(D220&gt;3000,"",IFERROR(SMALL('2nd Run'!H:H,M220),"")))</f>
        <v/>
      </c>
      <c r="F220" s="286"/>
      <c r="G220" s="284" t="str">
        <f t="shared" si="1"/>
        <v/>
      </c>
      <c r="H220" s="159" t="str">
        <f>IFERROR(VLOOKUP(D220,'2nd Run'!$S$4:$U$32,3,FALSE),"")</f>
        <v/>
      </c>
      <c r="L220" s="285"/>
      <c r="M220" s="221">
        <v>219</v>
      </c>
    </row>
    <row r="221" spans="1:13" ht="15.75" customHeight="1">
      <c r="A221" s="279" t="str">
        <f t="array" ref="A221">IFERROR(IF(D221="","",INDEX('2nd Run'!$A:$H,MATCH('Open 2 Results'!$E221,'2nd Run'!$H:$H,0),1)),"")</f>
        <v/>
      </c>
      <c r="B221" s="280" t="str">
        <f t="array" ref="B221">IFERROR(IF(D221="","",INDEX('2nd Run'!$A:$H,MATCH('Open 2 Results'!$E221,'2nd Run'!$H:$H,0),2)),"")</f>
        <v/>
      </c>
      <c r="C221" s="280" t="str">
        <f t="array" ref="C221">IFERROR(IF(D221="","",INDEX('2nd Run'!$A:$H,MATCH('Open 2 Results'!$E221,'2nd Run'!$H:$H,0),3)),"")</f>
        <v/>
      </c>
      <c r="D221" s="281" t="str">
        <f>IFERROR(IF(AND(SMALL('2nd Run'!H:H,M221)&gt;1000,SMALL('2nd Run'!H:H,M221)&lt;3000),"nt",IF(SMALL('2nd Run'!H:H,M221)&gt;3000,"",SMALL('2nd Run'!H:H,M221))),"")</f>
        <v/>
      </c>
      <c r="E221" s="282" t="str">
        <f>IF(D221="nt",IFERROR(SMALL('2nd Run'!H:H,M221),""),IF(D221&gt;3000,"",IFERROR(SMALL('2nd Run'!H:H,M221),"")))</f>
        <v/>
      </c>
      <c r="F221" s="286"/>
      <c r="G221" s="284" t="str">
        <f t="shared" si="1"/>
        <v/>
      </c>
      <c r="H221" s="159" t="str">
        <f>IFERROR(VLOOKUP(D221,'2nd Run'!$S$4:$U$32,3,FALSE),"")</f>
        <v/>
      </c>
      <c r="L221" s="285"/>
      <c r="M221" s="221">
        <v>220</v>
      </c>
    </row>
    <row r="222" spans="1:13" ht="15.75" customHeight="1">
      <c r="A222" s="279" t="str">
        <f t="array" ref="A222">IFERROR(IF(D222="","",INDEX('2nd Run'!$A:$H,MATCH('Open 2 Results'!$E222,'2nd Run'!$H:$H,0),1)),"")</f>
        <v/>
      </c>
      <c r="B222" s="280" t="str">
        <f t="array" ref="B222">IFERROR(IF(D222="","",INDEX('2nd Run'!$A:$H,MATCH('Open 2 Results'!$E222,'2nd Run'!$H:$H,0),2)),"")</f>
        <v/>
      </c>
      <c r="C222" s="280" t="str">
        <f t="array" ref="C222">IFERROR(IF(D222="","",INDEX('2nd Run'!$A:$H,MATCH('Open 2 Results'!$E222,'2nd Run'!$H:$H,0),3)),"")</f>
        <v/>
      </c>
      <c r="D222" s="281" t="str">
        <f>IFERROR(IF(AND(SMALL('2nd Run'!H:H,M222)&gt;1000,SMALL('2nd Run'!H:H,M222)&lt;3000),"nt",IF(SMALL('2nd Run'!H:H,M222)&gt;3000,"",SMALL('2nd Run'!H:H,M222))),"")</f>
        <v/>
      </c>
      <c r="E222" s="282" t="str">
        <f>IF(D222="nt",IFERROR(SMALL('2nd Run'!H:H,M222),""),IF(D222&gt;3000,"",IFERROR(SMALL('2nd Run'!H:H,M222),"")))</f>
        <v/>
      </c>
      <c r="F222" s="286"/>
      <c r="G222" s="284" t="str">
        <f t="shared" si="1"/>
        <v/>
      </c>
      <c r="H222" s="159" t="str">
        <f>IFERROR(VLOOKUP(D222,'2nd Run'!$S$4:$U$32,3,FALSE),"")</f>
        <v/>
      </c>
      <c r="L222" s="285"/>
      <c r="M222" s="221">
        <v>221</v>
      </c>
    </row>
    <row r="223" spans="1:13" ht="15.75" customHeight="1">
      <c r="A223" s="279" t="str">
        <f t="array" ref="A223">IFERROR(IF(D223="","",INDEX('2nd Run'!$A:$H,MATCH('Open 2 Results'!$E223,'2nd Run'!$H:$H,0),1)),"")</f>
        <v/>
      </c>
      <c r="B223" s="280" t="str">
        <f t="array" ref="B223">IFERROR(IF(D223="","",INDEX('2nd Run'!$A:$H,MATCH('Open 2 Results'!$E223,'2nd Run'!$H:$H,0),2)),"")</f>
        <v/>
      </c>
      <c r="C223" s="280" t="str">
        <f t="array" ref="C223">IFERROR(IF(D223="","",INDEX('2nd Run'!$A:$H,MATCH('Open 2 Results'!$E223,'2nd Run'!$H:$H,0),3)),"")</f>
        <v/>
      </c>
      <c r="D223" s="281" t="str">
        <f>IFERROR(IF(AND(SMALL('2nd Run'!H:H,M223)&gt;1000,SMALL('2nd Run'!H:H,M223)&lt;3000),"nt",IF(SMALL('2nd Run'!H:H,M223)&gt;3000,"",SMALL('2nd Run'!H:H,M223))),"")</f>
        <v/>
      </c>
      <c r="E223" s="282" t="str">
        <f>IF(D223="nt",IFERROR(SMALL('2nd Run'!H:H,M223),""),IF(D223&gt;3000,"",IFERROR(SMALL('2nd Run'!H:H,M223),"")))</f>
        <v/>
      </c>
      <c r="F223" s="286"/>
      <c r="G223" s="284" t="str">
        <f t="shared" si="1"/>
        <v/>
      </c>
      <c r="H223" s="159" t="str">
        <f>IFERROR(VLOOKUP(D223,'2nd Run'!$S$4:$U$32,3,FALSE),"")</f>
        <v/>
      </c>
      <c r="L223" s="285"/>
      <c r="M223" s="221">
        <v>222</v>
      </c>
    </row>
    <row r="224" spans="1:13" ht="15.75" customHeight="1">
      <c r="A224" s="279" t="str">
        <f t="array" ref="A224">IFERROR(IF(D224="","",INDEX('2nd Run'!$A:$H,MATCH('Open 2 Results'!$E224,'2nd Run'!$H:$H,0),1)),"")</f>
        <v/>
      </c>
      <c r="B224" s="280" t="str">
        <f t="array" ref="B224">IFERROR(IF(D224="","",INDEX('2nd Run'!$A:$H,MATCH('Open 2 Results'!$E224,'2nd Run'!$H:$H,0),2)),"")</f>
        <v/>
      </c>
      <c r="C224" s="280" t="str">
        <f t="array" ref="C224">IFERROR(IF(D224="","",INDEX('2nd Run'!$A:$H,MATCH('Open 2 Results'!$E224,'2nd Run'!$H:$H,0),3)),"")</f>
        <v/>
      </c>
      <c r="D224" s="281" t="str">
        <f>IFERROR(IF(AND(SMALL('2nd Run'!H:H,M224)&gt;1000,SMALL('2nd Run'!H:H,M224)&lt;3000),"nt",IF(SMALL('2nd Run'!H:H,M224)&gt;3000,"",SMALL('2nd Run'!H:H,M224))),"")</f>
        <v/>
      </c>
      <c r="E224" s="282" t="str">
        <f>IF(D224="nt",IFERROR(SMALL('2nd Run'!H:H,M224),""),IF(D224&gt;3000,"",IFERROR(SMALL('2nd Run'!H:H,M224),"")))</f>
        <v/>
      </c>
      <c r="F224" s="286"/>
      <c r="G224" s="284" t="str">
        <f t="shared" si="1"/>
        <v/>
      </c>
      <c r="H224" s="159" t="str">
        <f>IFERROR(VLOOKUP(D224,'2nd Run'!$S$4:$U$32,3,FALSE),"")</f>
        <v/>
      </c>
      <c r="L224" s="285"/>
      <c r="M224" s="221">
        <v>223</v>
      </c>
    </row>
    <row r="225" spans="1:13" ht="15.75" customHeight="1">
      <c r="A225" s="279" t="str">
        <f t="array" ref="A225">IFERROR(IF(D225="","",INDEX('2nd Run'!$A:$H,MATCH('Open 2 Results'!$E225,'2nd Run'!$H:$H,0),1)),"")</f>
        <v/>
      </c>
      <c r="B225" s="280" t="str">
        <f t="array" ref="B225">IFERROR(IF(D225="","",INDEX('2nd Run'!$A:$H,MATCH('Open 2 Results'!$E225,'2nd Run'!$H:$H,0),2)),"")</f>
        <v/>
      </c>
      <c r="C225" s="280" t="str">
        <f t="array" ref="C225">IFERROR(IF(D225="","",INDEX('2nd Run'!$A:$H,MATCH('Open 2 Results'!$E225,'2nd Run'!$H:$H,0),3)),"")</f>
        <v/>
      </c>
      <c r="D225" s="281" t="str">
        <f>IFERROR(IF(AND(SMALL('2nd Run'!H:H,M225)&gt;1000,SMALL('2nd Run'!H:H,M225)&lt;3000),"nt",IF(SMALL('2nd Run'!H:H,M225)&gt;3000,"",SMALL('2nd Run'!H:H,M225))),"")</f>
        <v/>
      </c>
      <c r="E225" s="282" t="str">
        <f>IF(D225="nt",IFERROR(SMALL('2nd Run'!H:H,M225),""),IF(D225&gt;3000,"",IFERROR(SMALL('2nd Run'!H:H,M225),"")))</f>
        <v/>
      </c>
      <c r="F225" s="286"/>
      <c r="G225" s="284" t="str">
        <f t="shared" si="1"/>
        <v/>
      </c>
      <c r="H225" s="159" t="str">
        <f>IFERROR(VLOOKUP(D225,'2nd Run'!$S$4:$U$32,3,FALSE),"")</f>
        <v/>
      </c>
      <c r="L225" s="285"/>
      <c r="M225" s="221">
        <v>224</v>
      </c>
    </row>
    <row r="226" spans="1:13" ht="15.75" customHeight="1">
      <c r="A226" s="279" t="str">
        <f t="array" ref="A226">IFERROR(IF(D226="","",INDEX('2nd Run'!$A:$H,MATCH('Open 2 Results'!$E226,'2nd Run'!$H:$H,0),1)),"")</f>
        <v/>
      </c>
      <c r="B226" s="280" t="str">
        <f t="array" ref="B226">IFERROR(IF(D226="","",INDEX('2nd Run'!$A:$H,MATCH('Open 2 Results'!$E226,'2nd Run'!$H:$H,0),2)),"")</f>
        <v/>
      </c>
      <c r="C226" s="280" t="str">
        <f t="array" ref="C226">IFERROR(IF(D226="","",INDEX('2nd Run'!$A:$H,MATCH('Open 2 Results'!$E226,'2nd Run'!$H:$H,0),3)),"")</f>
        <v/>
      </c>
      <c r="D226" s="281" t="str">
        <f>IFERROR(IF(AND(SMALL('2nd Run'!H:H,M226)&gt;1000,SMALL('2nd Run'!H:H,M226)&lt;3000),"nt",IF(SMALL('2nd Run'!H:H,M226)&gt;3000,"",SMALL('2nd Run'!H:H,M226))),"")</f>
        <v/>
      </c>
      <c r="E226" s="282" t="str">
        <f>IF(D226="nt",IFERROR(SMALL('2nd Run'!H:H,M226),""),IF(D226&gt;3000,"",IFERROR(SMALL('2nd Run'!H:H,M226),"")))</f>
        <v/>
      </c>
      <c r="F226" s="286"/>
      <c r="G226" s="284" t="str">
        <f t="shared" si="1"/>
        <v/>
      </c>
      <c r="H226" s="159" t="str">
        <f>IFERROR(VLOOKUP(D226,'2nd Run'!$S$4:$U$32,3,FALSE),"")</f>
        <v/>
      </c>
      <c r="L226" s="285"/>
      <c r="M226" s="221">
        <v>225</v>
      </c>
    </row>
    <row r="227" spans="1:13" ht="15.75" customHeight="1">
      <c r="A227" s="279" t="str">
        <f t="array" ref="A227">IFERROR(IF(D227="","",INDEX('2nd Run'!$A:$H,MATCH('Open 2 Results'!$E227,'2nd Run'!$H:$H,0),1)),"")</f>
        <v/>
      </c>
      <c r="B227" s="280" t="str">
        <f t="array" ref="B227">IFERROR(IF(D227="","",INDEX('2nd Run'!$A:$H,MATCH('Open 2 Results'!$E227,'2nd Run'!$H:$H,0),2)),"")</f>
        <v/>
      </c>
      <c r="C227" s="280" t="str">
        <f t="array" ref="C227">IFERROR(IF(D227="","",INDEX('2nd Run'!$A:$H,MATCH('Open 2 Results'!$E227,'2nd Run'!$H:$H,0),3)),"")</f>
        <v/>
      </c>
      <c r="D227" s="281" t="str">
        <f>IFERROR(IF(AND(SMALL('2nd Run'!H:H,M227)&gt;1000,SMALL('2nd Run'!H:H,M227)&lt;3000),"nt",IF(SMALL('2nd Run'!H:H,M227)&gt;3000,"",SMALL('2nd Run'!H:H,M227))),"")</f>
        <v/>
      </c>
      <c r="E227" s="282" t="str">
        <f>IF(D227="nt",IFERROR(SMALL('2nd Run'!H:H,M227),""),IF(D227&gt;3000,"",IFERROR(SMALL('2nd Run'!H:H,M227),"")))</f>
        <v/>
      </c>
      <c r="F227" s="286"/>
      <c r="G227" s="284" t="str">
        <f t="shared" si="1"/>
        <v/>
      </c>
      <c r="H227" s="159" t="str">
        <f>IFERROR(VLOOKUP(D227,'2nd Run'!$S$4:$U$32,3,FALSE),"")</f>
        <v/>
      </c>
      <c r="L227" s="285"/>
      <c r="M227" s="221">
        <v>226</v>
      </c>
    </row>
    <row r="228" spans="1:13" ht="15.75" customHeight="1">
      <c r="A228" s="279" t="str">
        <f t="array" ref="A228">IFERROR(IF(D228="","",INDEX('2nd Run'!$A:$H,MATCH('Open 2 Results'!$E228,'2nd Run'!$H:$H,0),1)),"")</f>
        <v/>
      </c>
      <c r="B228" s="280" t="str">
        <f t="array" ref="B228">IFERROR(IF(D228="","",INDEX('2nd Run'!$A:$H,MATCH('Open 2 Results'!$E228,'2nd Run'!$H:$H,0),2)),"")</f>
        <v/>
      </c>
      <c r="C228" s="280" t="str">
        <f t="array" ref="C228">IFERROR(IF(D228="","",INDEX('2nd Run'!$A:$H,MATCH('Open 2 Results'!$E228,'2nd Run'!$H:$H,0),3)),"")</f>
        <v/>
      </c>
      <c r="D228" s="281" t="str">
        <f>IFERROR(IF(AND(SMALL('2nd Run'!H:H,M228)&gt;1000,SMALL('2nd Run'!H:H,M228)&lt;3000),"nt",IF(SMALL('2nd Run'!H:H,M228)&gt;3000,"",SMALL('2nd Run'!H:H,M228))),"")</f>
        <v/>
      </c>
      <c r="E228" s="282" t="str">
        <f>IF(D228="nt",IFERROR(SMALL('2nd Run'!H:H,M228),""),IF(D228&gt;3000,"",IFERROR(SMALL('2nd Run'!H:H,M228),"")))</f>
        <v/>
      </c>
      <c r="F228" s="286"/>
      <c r="G228" s="284" t="str">
        <f t="shared" si="1"/>
        <v/>
      </c>
      <c r="H228" s="159" t="str">
        <f>IFERROR(VLOOKUP(D228,'2nd Run'!$S$4:$U$32,3,FALSE),"")</f>
        <v/>
      </c>
      <c r="L228" s="285"/>
      <c r="M228" s="221">
        <v>227</v>
      </c>
    </row>
    <row r="229" spans="1:13" ht="15.75" customHeight="1">
      <c r="A229" s="279" t="str">
        <f t="array" ref="A229">IFERROR(IF(D229="","",INDEX('2nd Run'!$A:$H,MATCH('Open 2 Results'!$E229,'2nd Run'!$H:$H,0),1)),"")</f>
        <v/>
      </c>
      <c r="B229" s="280" t="str">
        <f t="array" ref="B229">IFERROR(IF(D229="","",INDEX('2nd Run'!$A:$H,MATCH('Open 2 Results'!$E229,'2nd Run'!$H:$H,0),2)),"")</f>
        <v/>
      </c>
      <c r="C229" s="280" t="str">
        <f t="array" ref="C229">IFERROR(IF(D229="","",INDEX('2nd Run'!$A:$H,MATCH('Open 2 Results'!$E229,'2nd Run'!$H:$H,0),3)),"")</f>
        <v/>
      </c>
      <c r="D229" s="281" t="str">
        <f>IFERROR(IF(AND(SMALL('2nd Run'!H:H,M229)&gt;1000,SMALL('2nd Run'!H:H,M229)&lt;3000),"nt",IF(SMALL('2nd Run'!H:H,M229)&gt;3000,"",SMALL('2nd Run'!H:H,M229))),"")</f>
        <v/>
      </c>
      <c r="E229" s="282" t="str">
        <f>IF(D229="nt",IFERROR(SMALL('2nd Run'!H:H,M229),""),IF(D229&gt;3000,"",IFERROR(SMALL('2nd Run'!H:H,M229),"")))</f>
        <v/>
      </c>
      <c r="F229" s="286"/>
      <c r="G229" s="284" t="str">
        <f t="shared" si="1"/>
        <v/>
      </c>
      <c r="H229" s="159" t="str">
        <f>IFERROR(VLOOKUP(D229,'2nd Run'!$S$4:$U$32,3,FALSE),"")</f>
        <v/>
      </c>
      <c r="L229" s="285"/>
      <c r="M229" s="221">
        <v>228</v>
      </c>
    </row>
    <row r="230" spans="1:13" ht="15.75" customHeight="1">
      <c r="A230" s="279" t="str">
        <f t="array" ref="A230">IFERROR(IF(D230="","",INDEX('2nd Run'!$A:$H,MATCH('Open 2 Results'!$E230,'2nd Run'!$H:$H,0),1)),"")</f>
        <v/>
      </c>
      <c r="B230" s="280" t="str">
        <f t="array" ref="B230">IFERROR(IF(D230="","",INDEX('2nd Run'!$A:$H,MATCH('Open 2 Results'!$E230,'2nd Run'!$H:$H,0),2)),"")</f>
        <v/>
      </c>
      <c r="C230" s="280" t="str">
        <f t="array" ref="C230">IFERROR(IF(D230="","",INDEX('2nd Run'!$A:$H,MATCH('Open 2 Results'!$E230,'2nd Run'!$H:$H,0),3)),"")</f>
        <v/>
      </c>
      <c r="D230" s="281" t="str">
        <f>IFERROR(IF(AND(SMALL('2nd Run'!H:H,M230)&gt;1000,SMALL('2nd Run'!H:H,M230)&lt;3000),"nt",IF(SMALL('2nd Run'!H:H,M230)&gt;3000,"",SMALL('2nd Run'!H:H,M230))),"")</f>
        <v/>
      </c>
      <c r="E230" s="282" t="str">
        <f>IF(D230="nt",IFERROR(SMALL('2nd Run'!H:H,M230),""),IF(D230&gt;3000,"",IFERROR(SMALL('2nd Run'!H:H,M230),"")))</f>
        <v/>
      </c>
      <c r="F230" s="286"/>
      <c r="G230" s="284" t="str">
        <f t="shared" si="1"/>
        <v/>
      </c>
      <c r="H230" s="159" t="str">
        <f>IFERROR(VLOOKUP(D230,'2nd Run'!$S$4:$U$32,3,FALSE),"")</f>
        <v/>
      </c>
      <c r="L230" s="285"/>
      <c r="M230" s="221">
        <v>229</v>
      </c>
    </row>
    <row r="231" spans="1:13" ht="15.75" customHeight="1">
      <c r="A231" s="279" t="str">
        <f t="array" ref="A231">IFERROR(IF(D231="","",INDEX('2nd Run'!$A:$H,MATCH('Open 2 Results'!$E231,'2nd Run'!$H:$H,0),1)),"")</f>
        <v/>
      </c>
      <c r="B231" s="280" t="str">
        <f t="array" ref="B231">IFERROR(IF(D231="","",INDEX('2nd Run'!$A:$H,MATCH('Open 2 Results'!$E231,'2nd Run'!$H:$H,0),2)),"")</f>
        <v/>
      </c>
      <c r="C231" s="280" t="str">
        <f t="array" ref="C231">IFERROR(IF(D231="","",INDEX('2nd Run'!$A:$H,MATCH('Open 2 Results'!$E231,'2nd Run'!$H:$H,0),3)),"")</f>
        <v/>
      </c>
      <c r="D231" s="281" t="str">
        <f>IFERROR(IF(AND(SMALL('2nd Run'!H:H,M231)&gt;1000,SMALL('2nd Run'!H:H,M231)&lt;3000),"nt",IF(SMALL('2nd Run'!H:H,M231)&gt;3000,"",SMALL('2nd Run'!H:H,M231))),"")</f>
        <v/>
      </c>
      <c r="E231" s="282" t="str">
        <f>IF(D231="nt",IFERROR(SMALL('2nd Run'!H:H,M231),""),IF(D231&gt;3000,"",IFERROR(SMALL('2nd Run'!H:H,M231),"")))</f>
        <v/>
      </c>
      <c r="F231" s="286"/>
      <c r="G231" s="284" t="str">
        <f t="shared" si="1"/>
        <v/>
      </c>
      <c r="H231" s="159" t="str">
        <f>IFERROR(VLOOKUP(D231,'2nd Run'!$S$4:$U$32,3,FALSE),"")</f>
        <v/>
      </c>
      <c r="L231" s="285"/>
      <c r="M231" s="221">
        <v>230</v>
      </c>
    </row>
    <row r="232" spans="1:13" ht="15.75" customHeight="1">
      <c r="A232" s="279" t="str">
        <f t="array" ref="A232">IFERROR(IF(D232="","",INDEX('2nd Run'!$A:$H,MATCH('Open 2 Results'!$E232,'2nd Run'!$H:$H,0),1)),"")</f>
        <v/>
      </c>
      <c r="B232" s="280" t="str">
        <f t="array" ref="B232">IFERROR(IF(D232="","",INDEX('2nd Run'!$A:$H,MATCH('Open 2 Results'!$E232,'2nd Run'!$H:$H,0),2)),"")</f>
        <v/>
      </c>
      <c r="C232" s="280" t="str">
        <f t="array" ref="C232">IFERROR(IF(D232="","",INDEX('2nd Run'!$A:$H,MATCH('Open 2 Results'!$E232,'2nd Run'!$H:$H,0),3)),"")</f>
        <v/>
      </c>
      <c r="D232" s="281" t="str">
        <f>IFERROR(IF(AND(SMALL('2nd Run'!H:H,M232)&gt;1000,SMALL('2nd Run'!H:H,M232)&lt;3000),"nt",IF(SMALL('2nd Run'!H:H,M232)&gt;3000,"",SMALL('2nd Run'!H:H,M232))),"")</f>
        <v/>
      </c>
      <c r="E232" s="282" t="str">
        <f>IF(D232="nt",IFERROR(SMALL('2nd Run'!H:H,M232),""),IF(D232&gt;3000,"",IFERROR(SMALL('2nd Run'!H:H,M232),"")))</f>
        <v/>
      </c>
      <c r="F232" s="286"/>
      <c r="G232" s="284" t="str">
        <f t="shared" si="1"/>
        <v/>
      </c>
      <c r="H232" s="159" t="str">
        <f>IFERROR(VLOOKUP(D232,'2nd Run'!$S$4:$U$32,3,FALSE),"")</f>
        <v/>
      </c>
      <c r="L232" s="285"/>
      <c r="M232" s="221">
        <v>231</v>
      </c>
    </row>
    <row r="233" spans="1:13" ht="15.75" customHeight="1">
      <c r="A233" s="279" t="str">
        <f t="array" ref="A233">IFERROR(IF(D233="","",INDEX('2nd Run'!$A:$H,MATCH('Open 2 Results'!$E233,'2nd Run'!$H:$H,0),1)),"")</f>
        <v/>
      </c>
      <c r="B233" s="280" t="str">
        <f t="array" ref="B233">IFERROR(IF(D233="","",INDEX('2nd Run'!$A:$H,MATCH('Open 2 Results'!$E233,'2nd Run'!$H:$H,0),2)),"")</f>
        <v/>
      </c>
      <c r="C233" s="280" t="str">
        <f t="array" ref="C233">IFERROR(IF(D233="","",INDEX('2nd Run'!$A:$H,MATCH('Open 2 Results'!$E233,'2nd Run'!$H:$H,0),3)),"")</f>
        <v/>
      </c>
      <c r="D233" s="281" t="str">
        <f>IFERROR(IF(AND(SMALL('2nd Run'!H:H,M233)&gt;1000,SMALL('2nd Run'!H:H,M233)&lt;3000),"nt",IF(SMALL('2nd Run'!H:H,M233)&gt;3000,"",SMALL('2nd Run'!H:H,M233))),"")</f>
        <v/>
      </c>
      <c r="E233" s="282" t="str">
        <f>IF(D233="nt",IFERROR(SMALL('2nd Run'!H:H,M233),""),IF(D233&gt;3000,"",IFERROR(SMALL('2nd Run'!H:H,M233),"")))</f>
        <v/>
      </c>
      <c r="F233" s="286"/>
      <c r="G233" s="284" t="str">
        <f t="shared" si="1"/>
        <v/>
      </c>
      <c r="H233" s="159" t="str">
        <f>IFERROR(VLOOKUP(D233,'2nd Run'!$S$4:$U$32,3,FALSE),"")</f>
        <v/>
      </c>
      <c r="L233" s="285"/>
      <c r="M233" s="221">
        <v>232</v>
      </c>
    </row>
    <row r="234" spans="1:13" ht="15.75" customHeight="1">
      <c r="A234" s="279" t="str">
        <f t="array" ref="A234">IFERROR(IF(D234="","",INDEX('2nd Run'!$A:$H,MATCH('Open 2 Results'!$E234,'2nd Run'!$H:$H,0),1)),"")</f>
        <v/>
      </c>
      <c r="B234" s="280" t="str">
        <f t="array" ref="B234">IFERROR(IF(D234="","",INDEX('2nd Run'!$A:$H,MATCH('Open 2 Results'!$E234,'2nd Run'!$H:$H,0),2)),"")</f>
        <v/>
      </c>
      <c r="C234" s="280" t="str">
        <f t="array" ref="C234">IFERROR(IF(D234="","",INDEX('2nd Run'!$A:$H,MATCH('Open 2 Results'!$E234,'2nd Run'!$H:$H,0),3)),"")</f>
        <v/>
      </c>
      <c r="D234" s="281" t="str">
        <f>IFERROR(IF(AND(SMALL('2nd Run'!H:H,M234)&gt;1000,SMALL('2nd Run'!H:H,M234)&lt;3000),"nt",IF(SMALL('2nd Run'!H:H,M234)&gt;3000,"",SMALL('2nd Run'!H:H,M234))),"")</f>
        <v/>
      </c>
      <c r="E234" s="282" t="str">
        <f>IF(D234="nt",IFERROR(SMALL('2nd Run'!H:H,M234),""),IF(D234&gt;3000,"",IFERROR(SMALL('2nd Run'!H:H,M234),"")))</f>
        <v/>
      </c>
      <c r="F234" s="286"/>
      <c r="G234" s="284" t="str">
        <f t="shared" si="1"/>
        <v/>
      </c>
      <c r="H234" s="159" t="str">
        <f>IFERROR(VLOOKUP(D234,'2nd Run'!$S$4:$U$32,3,FALSE),"")</f>
        <v/>
      </c>
      <c r="L234" s="285"/>
      <c r="M234" s="221">
        <v>233</v>
      </c>
    </row>
    <row r="235" spans="1:13" ht="15.75" customHeight="1">
      <c r="A235" s="279" t="str">
        <f t="array" ref="A235">IFERROR(IF(D235="","",INDEX('2nd Run'!$A:$H,MATCH('Open 2 Results'!$E235,'2nd Run'!$H:$H,0),1)),"")</f>
        <v/>
      </c>
      <c r="B235" s="280" t="str">
        <f t="array" ref="B235">IFERROR(IF(D235="","",INDEX('2nd Run'!$A:$H,MATCH('Open 2 Results'!$E235,'2nd Run'!$H:$H,0),2)),"")</f>
        <v/>
      </c>
      <c r="C235" s="280" t="str">
        <f t="array" ref="C235">IFERROR(IF(D235="","",INDEX('2nd Run'!$A:$H,MATCH('Open 2 Results'!$E235,'2nd Run'!$H:$H,0),3)),"")</f>
        <v/>
      </c>
      <c r="D235" s="281" t="str">
        <f>IFERROR(IF(AND(SMALL('2nd Run'!H:H,M235)&gt;1000,SMALL('2nd Run'!H:H,M235)&lt;3000),"nt",IF(SMALL('2nd Run'!H:H,M235)&gt;3000,"",SMALL('2nd Run'!H:H,M235))),"")</f>
        <v/>
      </c>
      <c r="E235" s="282" t="str">
        <f>IF(D235="nt",IFERROR(SMALL('2nd Run'!H:H,M235),""),IF(D235&gt;3000,"",IFERROR(SMALL('2nd Run'!H:H,M235),"")))</f>
        <v/>
      </c>
      <c r="F235" s="286"/>
      <c r="G235" s="284" t="str">
        <f t="shared" si="1"/>
        <v/>
      </c>
      <c r="H235" s="159" t="str">
        <f>IFERROR(VLOOKUP(D235,'2nd Run'!$S$4:$U$32,3,FALSE),"")</f>
        <v/>
      </c>
      <c r="L235" s="285"/>
      <c r="M235" s="221">
        <v>234</v>
      </c>
    </row>
    <row r="236" spans="1:13" ht="15.75" customHeight="1">
      <c r="A236" s="279" t="str">
        <f t="array" ref="A236">IFERROR(IF(D236="","",INDEX('2nd Run'!$A:$H,MATCH('Open 2 Results'!$E236,'2nd Run'!$H:$H,0),1)),"")</f>
        <v/>
      </c>
      <c r="B236" s="280" t="str">
        <f t="array" ref="B236">IFERROR(IF(D236="","",INDEX('2nd Run'!$A:$H,MATCH('Open 2 Results'!$E236,'2nd Run'!$H:$H,0),2)),"")</f>
        <v/>
      </c>
      <c r="C236" s="280" t="str">
        <f t="array" ref="C236">IFERROR(IF(D236="","",INDEX('2nd Run'!$A:$H,MATCH('Open 2 Results'!$E236,'2nd Run'!$H:$H,0),3)),"")</f>
        <v/>
      </c>
      <c r="D236" s="281" t="str">
        <f>IFERROR(IF(AND(SMALL('2nd Run'!H:H,M236)&gt;1000,SMALL('2nd Run'!H:H,M236)&lt;3000),"nt",IF(SMALL('2nd Run'!H:H,M236)&gt;3000,"",SMALL('2nd Run'!H:H,M236))),"")</f>
        <v/>
      </c>
      <c r="E236" s="282" t="str">
        <f>IF(D236="nt",IFERROR(SMALL('2nd Run'!H:H,M236),""),IF(D236&gt;3000,"",IFERROR(SMALL('2nd Run'!H:H,M236),"")))</f>
        <v/>
      </c>
      <c r="F236" s="286"/>
      <c r="G236" s="284" t="str">
        <f t="shared" si="1"/>
        <v/>
      </c>
      <c r="H236" s="159" t="str">
        <f>IFERROR(VLOOKUP(D236,'2nd Run'!$S$4:$U$32,3,FALSE),"")</f>
        <v/>
      </c>
      <c r="L236" s="285"/>
      <c r="M236" s="221">
        <v>235</v>
      </c>
    </row>
    <row r="237" spans="1:13" ht="15.75" customHeight="1">
      <c r="A237" s="279" t="str">
        <f t="array" ref="A237">IFERROR(IF(D237="","",INDEX('2nd Run'!$A:$H,MATCH('Open 2 Results'!$E237,'2nd Run'!$H:$H,0),1)),"")</f>
        <v/>
      </c>
      <c r="B237" s="280" t="str">
        <f t="array" ref="B237">IFERROR(IF(D237="","",INDEX('2nd Run'!$A:$H,MATCH('Open 2 Results'!$E237,'2nd Run'!$H:$H,0),2)),"")</f>
        <v/>
      </c>
      <c r="C237" s="280" t="str">
        <f t="array" ref="C237">IFERROR(IF(D237="","",INDEX('2nd Run'!$A:$H,MATCH('Open 2 Results'!$E237,'2nd Run'!$H:$H,0),3)),"")</f>
        <v/>
      </c>
      <c r="D237" s="281" t="str">
        <f>IFERROR(IF(AND(SMALL('2nd Run'!H:H,M237)&gt;1000,SMALL('2nd Run'!H:H,M237)&lt;3000),"nt",IF(SMALL('2nd Run'!H:H,M237)&gt;3000,"",SMALL('2nd Run'!H:H,M237))),"")</f>
        <v/>
      </c>
      <c r="E237" s="282" t="str">
        <f>IF(D237="nt",IFERROR(SMALL('2nd Run'!H:H,M237),""),IF(D237&gt;3000,"",IFERROR(SMALL('2nd Run'!H:H,M237),"")))</f>
        <v/>
      </c>
      <c r="F237" s="286"/>
      <c r="G237" s="284" t="str">
        <f t="shared" si="1"/>
        <v/>
      </c>
      <c r="H237" s="159" t="str">
        <f>IFERROR(VLOOKUP(D237,'2nd Run'!$S$4:$U$32,3,FALSE),"")</f>
        <v/>
      </c>
      <c r="L237" s="285"/>
      <c r="M237" s="221">
        <v>236</v>
      </c>
    </row>
    <row r="238" spans="1:13" ht="15.75" customHeight="1">
      <c r="A238" s="279" t="str">
        <f t="array" ref="A238">IFERROR(IF(D238="","",INDEX('2nd Run'!$A:$H,MATCH('Open 2 Results'!$E238,'2nd Run'!$H:$H,0),1)),"")</f>
        <v/>
      </c>
      <c r="B238" s="280" t="str">
        <f t="array" ref="B238">IFERROR(IF(D238="","",INDEX('2nd Run'!$A:$H,MATCH('Open 2 Results'!$E238,'2nd Run'!$H:$H,0),2)),"")</f>
        <v/>
      </c>
      <c r="C238" s="280" t="str">
        <f t="array" ref="C238">IFERROR(IF(D238="","",INDEX('2nd Run'!$A:$H,MATCH('Open 2 Results'!$E238,'2nd Run'!$H:$H,0),3)),"")</f>
        <v/>
      </c>
      <c r="D238" s="281" t="str">
        <f>IFERROR(IF(AND(SMALL('2nd Run'!H:H,M238)&gt;1000,SMALL('2nd Run'!H:H,M238)&lt;3000),"nt",IF(SMALL('2nd Run'!H:H,M238)&gt;3000,"",SMALL('2nd Run'!H:H,M238))),"")</f>
        <v/>
      </c>
      <c r="E238" s="282" t="str">
        <f>IF(D238="nt",IFERROR(SMALL('2nd Run'!H:H,M238),""),IF(D238&gt;3000,"",IFERROR(SMALL('2nd Run'!H:H,M238),"")))</f>
        <v/>
      </c>
      <c r="F238" s="286"/>
      <c r="G238" s="284" t="str">
        <f t="shared" si="1"/>
        <v/>
      </c>
      <c r="H238" s="159" t="str">
        <f>IFERROR(VLOOKUP(D238,'2nd Run'!$S$4:$U$32,3,FALSE),"")</f>
        <v/>
      </c>
      <c r="L238" s="285"/>
      <c r="M238" s="221">
        <v>237</v>
      </c>
    </row>
    <row r="239" spans="1:13" ht="15.75" customHeight="1">
      <c r="A239" s="279" t="str">
        <f t="array" ref="A239">IFERROR(IF(D239="","",INDEX('2nd Run'!$A:$H,MATCH('Open 2 Results'!$E239,'2nd Run'!$H:$H,0),1)),"")</f>
        <v/>
      </c>
      <c r="B239" s="280" t="str">
        <f t="array" ref="B239">IFERROR(IF(D239="","",INDEX('2nd Run'!$A:$H,MATCH('Open 2 Results'!$E239,'2nd Run'!$H:$H,0),2)),"")</f>
        <v/>
      </c>
      <c r="C239" s="280" t="str">
        <f t="array" ref="C239">IFERROR(IF(D239="","",INDEX('2nd Run'!$A:$H,MATCH('Open 2 Results'!$E239,'2nd Run'!$H:$H,0),3)),"")</f>
        <v/>
      </c>
      <c r="D239" s="281" t="str">
        <f>IFERROR(IF(AND(SMALL('2nd Run'!H:H,M239)&gt;1000,SMALL('2nd Run'!H:H,M239)&lt;3000),"nt",IF(SMALL('2nd Run'!H:H,M239)&gt;3000,"",SMALL('2nd Run'!H:H,M239))),"")</f>
        <v/>
      </c>
      <c r="E239" s="282" t="str">
        <f>IF(D239="nt",IFERROR(SMALL('2nd Run'!H:H,M239),""),IF(D239&gt;3000,"",IFERROR(SMALL('2nd Run'!H:H,M239),"")))</f>
        <v/>
      </c>
      <c r="F239" s="286"/>
      <c r="G239" s="284" t="str">
        <f t="shared" si="1"/>
        <v/>
      </c>
      <c r="H239" s="159" t="str">
        <f>IFERROR(VLOOKUP(D239,'2nd Run'!$S$4:$U$32,3,FALSE),"")</f>
        <v/>
      </c>
      <c r="L239" s="285"/>
      <c r="M239" s="221">
        <v>238</v>
      </c>
    </row>
    <row r="240" spans="1:13" ht="15.75" customHeight="1">
      <c r="A240" s="279" t="str">
        <f t="array" ref="A240">IFERROR(IF(D240="","",INDEX('2nd Run'!$A:$H,MATCH('Open 2 Results'!$E240,'2nd Run'!$H:$H,0),1)),"")</f>
        <v/>
      </c>
      <c r="B240" s="280" t="str">
        <f t="array" ref="B240">IFERROR(IF(D240="","",INDEX('2nd Run'!$A:$H,MATCH('Open 2 Results'!$E240,'2nd Run'!$H:$H,0),2)),"")</f>
        <v/>
      </c>
      <c r="C240" s="280" t="str">
        <f t="array" ref="C240">IFERROR(IF(D240="","",INDEX('2nd Run'!$A:$H,MATCH('Open 2 Results'!$E240,'2nd Run'!$H:$H,0),3)),"")</f>
        <v/>
      </c>
      <c r="D240" s="281" t="str">
        <f>IFERROR(IF(AND(SMALL('2nd Run'!H:H,M240)&gt;1000,SMALL('2nd Run'!H:H,M240)&lt;3000),"nt",IF(SMALL('2nd Run'!H:H,M240)&gt;3000,"",SMALL('2nd Run'!H:H,M240))),"")</f>
        <v/>
      </c>
      <c r="E240" s="282" t="str">
        <f>IF(D240="nt",IFERROR(SMALL('2nd Run'!H:H,M240),""),IF(D240&gt;3000,"",IFERROR(SMALL('2nd Run'!H:H,M240),"")))</f>
        <v/>
      </c>
      <c r="F240" s="286"/>
      <c r="G240" s="284" t="str">
        <f t="shared" si="1"/>
        <v/>
      </c>
      <c r="H240" s="159" t="str">
        <f>IFERROR(VLOOKUP(D240,'2nd Run'!$S$4:$U$32,3,FALSE),"")</f>
        <v/>
      </c>
      <c r="L240" s="285"/>
      <c r="M240" s="221">
        <v>239</v>
      </c>
    </row>
    <row r="241" spans="1:13" ht="15.75" customHeight="1">
      <c r="A241" s="279" t="str">
        <f t="array" ref="A241">IFERROR(IF(D241="","",INDEX('2nd Run'!$A:$H,MATCH('Open 2 Results'!$E241,'2nd Run'!$H:$H,0),1)),"")</f>
        <v/>
      </c>
      <c r="B241" s="280" t="str">
        <f t="array" ref="B241">IFERROR(IF(D241="","",INDEX('2nd Run'!$A:$H,MATCH('Open 2 Results'!$E241,'2nd Run'!$H:$H,0),2)),"")</f>
        <v/>
      </c>
      <c r="C241" s="280" t="str">
        <f t="array" ref="C241">IFERROR(IF(D241="","",INDEX('2nd Run'!$A:$H,MATCH('Open 2 Results'!$E241,'2nd Run'!$H:$H,0),3)),"")</f>
        <v/>
      </c>
      <c r="D241" s="281" t="str">
        <f>IFERROR(IF(AND(SMALL('2nd Run'!H:H,M241)&gt;1000,SMALL('2nd Run'!H:H,M241)&lt;3000),"nt",IF(SMALL('2nd Run'!H:H,M241)&gt;3000,"",SMALL('2nd Run'!H:H,M241))),"")</f>
        <v/>
      </c>
      <c r="E241" s="282" t="str">
        <f>IF(D241="nt",IFERROR(SMALL('2nd Run'!H:H,M241),""),IF(D241&gt;3000,"",IFERROR(SMALL('2nd Run'!H:H,M241),"")))</f>
        <v/>
      </c>
      <c r="F241" s="286"/>
      <c r="G241" s="284" t="str">
        <f t="shared" si="1"/>
        <v/>
      </c>
      <c r="H241" s="159" t="str">
        <f>IFERROR(VLOOKUP(D241,'2nd Run'!$S$4:$U$32,3,FALSE),"")</f>
        <v/>
      </c>
      <c r="L241" s="285"/>
      <c r="M241" s="221">
        <v>240</v>
      </c>
    </row>
    <row r="242" spans="1:13" ht="15.75" customHeight="1">
      <c r="A242" s="279" t="str">
        <f t="array" ref="A242">IFERROR(IF(D242="","",INDEX('2nd Run'!$A:$H,MATCH('Open 2 Results'!$E242,'2nd Run'!$H:$H,0),1)),"")</f>
        <v/>
      </c>
      <c r="B242" s="280" t="str">
        <f t="array" ref="B242">IFERROR(IF(D242="","",INDEX('2nd Run'!$A:$H,MATCH('Open 2 Results'!$E242,'2nd Run'!$H:$H,0),2)),"")</f>
        <v/>
      </c>
      <c r="C242" s="280" t="str">
        <f t="array" ref="C242">IFERROR(IF(D242="","",INDEX('2nd Run'!$A:$H,MATCH('Open 2 Results'!$E242,'2nd Run'!$H:$H,0),3)),"")</f>
        <v/>
      </c>
      <c r="D242" s="281" t="str">
        <f>IFERROR(IF(AND(SMALL('2nd Run'!H:H,M242)&gt;1000,SMALL('2nd Run'!H:H,M242)&lt;3000),"nt",IF(SMALL('2nd Run'!H:H,M242)&gt;3000,"",SMALL('2nd Run'!H:H,M242))),"")</f>
        <v/>
      </c>
      <c r="E242" s="282" t="str">
        <f>IF(D242="nt",IFERROR(SMALL('2nd Run'!H:H,M242),""),IF(D242&gt;3000,"",IFERROR(SMALL('2nd Run'!H:H,M242),"")))</f>
        <v/>
      </c>
      <c r="F242" s="286"/>
      <c r="G242" s="284" t="str">
        <f t="shared" si="1"/>
        <v/>
      </c>
      <c r="H242" s="159" t="str">
        <f>IFERROR(VLOOKUP(D242,'2nd Run'!$S$4:$U$32,3,FALSE),"")</f>
        <v/>
      </c>
      <c r="L242" s="285"/>
      <c r="M242" s="221">
        <v>241</v>
      </c>
    </row>
    <row r="243" spans="1:13" ht="15.75" customHeight="1">
      <c r="A243" s="279" t="str">
        <f t="array" ref="A243">IFERROR(IF(D243="","",INDEX('2nd Run'!$A:$H,MATCH('Open 2 Results'!$E243,'2nd Run'!$H:$H,0),1)),"")</f>
        <v/>
      </c>
      <c r="B243" s="280" t="str">
        <f t="array" ref="B243">IFERROR(IF(D243="","",INDEX('2nd Run'!$A:$H,MATCH('Open 2 Results'!$E243,'2nd Run'!$H:$H,0),2)),"")</f>
        <v/>
      </c>
      <c r="C243" s="280" t="str">
        <f t="array" ref="C243">IFERROR(IF(D243="","",INDEX('2nd Run'!$A:$H,MATCH('Open 2 Results'!$E243,'2nd Run'!$H:$H,0),3)),"")</f>
        <v/>
      </c>
      <c r="D243" s="281" t="str">
        <f>IFERROR(IF(AND(SMALL('2nd Run'!H:H,M243)&gt;1000,SMALL('2nd Run'!H:H,M243)&lt;3000),"nt",IF(SMALL('2nd Run'!H:H,M243)&gt;3000,"",SMALL('2nd Run'!H:H,M243))),"")</f>
        <v/>
      </c>
      <c r="E243" s="282" t="str">
        <f>IF(D243="nt",IFERROR(SMALL('2nd Run'!H:H,M243),""),IF(D243&gt;3000,"",IFERROR(SMALL('2nd Run'!H:H,M243),"")))</f>
        <v/>
      </c>
      <c r="F243" s="286"/>
      <c r="G243" s="284" t="str">
        <f t="shared" si="1"/>
        <v/>
      </c>
      <c r="H243" s="159" t="str">
        <f>IFERROR(VLOOKUP(D243,'2nd Run'!$S$4:$U$32,3,FALSE),"")</f>
        <v/>
      </c>
      <c r="L243" s="285"/>
      <c r="M243" s="221">
        <v>242</v>
      </c>
    </row>
    <row r="244" spans="1:13" ht="15.75" customHeight="1">
      <c r="A244" s="279" t="str">
        <f t="array" ref="A244">IFERROR(IF(D244="","",INDEX('2nd Run'!$A:$H,MATCH('Open 2 Results'!$E244,'2nd Run'!$H:$H,0),1)),"")</f>
        <v/>
      </c>
      <c r="B244" s="280" t="str">
        <f t="array" ref="B244">IFERROR(IF(D244="","",INDEX('2nd Run'!$A:$H,MATCH('Open 2 Results'!$E244,'2nd Run'!$H:$H,0),2)),"")</f>
        <v/>
      </c>
      <c r="C244" s="280" t="str">
        <f t="array" ref="C244">IFERROR(IF(D244="","",INDEX('2nd Run'!$A:$H,MATCH('Open 2 Results'!$E244,'2nd Run'!$H:$H,0),3)),"")</f>
        <v/>
      </c>
      <c r="D244" s="281" t="str">
        <f>IFERROR(IF(AND(SMALL('2nd Run'!H:H,M244)&gt;1000,SMALL('2nd Run'!H:H,M244)&lt;3000),"nt",IF(SMALL('2nd Run'!H:H,M244)&gt;3000,"",SMALL('2nd Run'!H:H,M244))),"")</f>
        <v/>
      </c>
      <c r="E244" s="282" t="str">
        <f>IF(D244="nt",IFERROR(SMALL('2nd Run'!H:H,M244),""),IF(D244&gt;3000,"",IFERROR(SMALL('2nd Run'!H:H,M244),"")))</f>
        <v/>
      </c>
      <c r="F244" s="286"/>
      <c r="G244" s="284" t="str">
        <f t="shared" si="1"/>
        <v/>
      </c>
      <c r="H244" s="159" t="str">
        <f>IFERROR(VLOOKUP(D244,'2nd Run'!$S$4:$U$32,3,FALSE),"")</f>
        <v/>
      </c>
      <c r="L244" s="285"/>
      <c r="M244" s="221">
        <v>243</v>
      </c>
    </row>
    <row r="245" spans="1:13" ht="15.75" customHeight="1">
      <c r="A245" s="279" t="str">
        <f t="array" ref="A245">IFERROR(IF(D245="","",INDEX('2nd Run'!$A:$H,MATCH('Open 2 Results'!$E245,'2nd Run'!$H:$H,0),1)),"")</f>
        <v/>
      </c>
      <c r="B245" s="280" t="str">
        <f t="array" ref="B245">IFERROR(IF(D245="","",INDEX('2nd Run'!$A:$H,MATCH('Open 2 Results'!$E245,'2nd Run'!$H:$H,0),2)),"")</f>
        <v/>
      </c>
      <c r="C245" s="280" t="str">
        <f t="array" ref="C245">IFERROR(IF(D245="","",INDEX('2nd Run'!$A:$H,MATCH('Open 2 Results'!$E245,'2nd Run'!$H:$H,0),3)),"")</f>
        <v/>
      </c>
      <c r="D245" s="281" t="str">
        <f>IFERROR(IF(AND(SMALL('2nd Run'!H:H,M245)&gt;1000,SMALL('2nd Run'!H:H,M245)&lt;3000),"nt",IF(SMALL('2nd Run'!H:H,M245)&gt;3000,"",SMALL('2nd Run'!H:H,M245))),"")</f>
        <v/>
      </c>
      <c r="E245" s="282" t="str">
        <f>IF(D245="nt",IFERROR(SMALL('2nd Run'!H:H,M245),""),IF(D245&gt;3000,"",IFERROR(SMALL('2nd Run'!H:H,M245),"")))</f>
        <v/>
      </c>
      <c r="F245" s="286"/>
      <c r="G245" s="284" t="str">
        <f t="shared" si="1"/>
        <v/>
      </c>
      <c r="H245" s="159" t="str">
        <f>IFERROR(VLOOKUP(D245,'2nd Run'!$S$4:$U$32,3,FALSE),"")</f>
        <v/>
      </c>
      <c r="L245" s="285"/>
      <c r="M245" s="221">
        <v>244</v>
      </c>
    </row>
    <row r="246" spans="1:13" ht="15.75" customHeight="1">
      <c r="A246" s="279" t="str">
        <f t="array" ref="A246">IFERROR(IF(D246="","",INDEX('2nd Run'!$A:$H,MATCH('Open 2 Results'!$E246,'2nd Run'!$H:$H,0),1)),"")</f>
        <v/>
      </c>
      <c r="B246" s="280" t="str">
        <f t="array" ref="B246">IFERROR(IF(D246="","",INDEX('2nd Run'!$A:$H,MATCH('Open 2 Results'!$E246,'2nd Run'!$H:$H,0),2)),"")</f>
        <v/>
      </c>
      <c r="C246" s="280" t="str">
        <f t="array" ref="C246">IFERROR(IF(D246="","",INDEX('2nd Run'!$A:$H,MATCH('Open 2 Results'!$E246,'2nd Run'!$H:$H,0),3)),"")</f>
        <v/>
      </c>
      <c r="D246" s="281" t="str">
        <f>IFERROR(IF(AND(SMALL('2nd Run'!H:H,M246)&gt;1000,SMALL('2nd Run'!H:H,M246)&lt;3000),"nt",IF(SMALL('2nd Run'!H:H,M246)&gt;3000,"",SMALL('2nd Run'!H:H,M246))),"")</f>
        <v/>
      </c>
      <c r="E246" s="282" t="str">
        <f>IF(D246="nt",IFERROR(SMALL('2nd Run'!H:H,M246),""),IF(D246&gt;3000,"",IFERROR(SMALL('2nd Run'!H:H,M246),"")))</f>
        <v/>
      </c>
      <c r="F246" s="286"/>
      <c r="G246" s="284" t="str">
        <f t="shared" si="1"/>
        <v/>
      </c>
      <c r="H246" s="159" t="str">
        <f>IFERROR(VLOOKUP(D246,'2nd Run'!$S$4:$U$32,3,FALSE),"")</f>
        <v/>
      </c>
      <c r="L246" s="285"/>
      <c r="M246" s="221">
        <v>245</v>
      </c>
    </row>
    <row r="247" spans="1:13" ht="15.75" customHeight="1">
      <c r="A247" s="279" t="str">
        <f t="array" ref="A247">IFERROR(IF(D247="","",INDEX('2nd Run'!$A:$H,MATCH('Open 2 Results'!$E247,'2nd Run'!$H:$H,0),1)),"")</f>
        <v/>
      </c>
      <c r="B247" s="280" t="str">
        <f t="array" ref="B247">IFERROR(IF(D247="","",INDEX('2nd Run'!$A:$H,MATCH('Open 2 Results'!$E247,'2nd Run'!$H:$H,0),2)),"")</f>
        <v/>
      </c>
      <c r="C247" s="280" t="str">
        <f t="array" ref="C247">IFERROR(IF(D247="","",INDEX('2nd Run'!$A:$H,MATCH('Open 2 Results'!$E247,'2nd Run'!$H:$H,0),3)),"")</f>
        <v/>
      </c>
      <c r="D247" s="281" t="str">
        <f>IFERROR(IF(AND(SMALL('2nd Run'!H:H,M247)&gt;1000,SMALL('2nd Run'!H:H,M247)&lt;3000),"nt",IF(SMALL('2nd Run'!H:H,M247)&gt;3000,"",SMALL('2nd Run'!H:H,M247))),"")</f>
        <v/>
      </c>
      <c r="E247" s="282" t="str">
        <f>IF(D247="nt",IFERROR(SMALL('2nd Run'!H:H,M247),""),IF(D247&gt;3000,"",IFERROR(SMALL('2nd Run'!H:H,M247),"")))</f>
        <v/>
      </c>
      <c r="F247" s="286"/>
      <c r="G247" s="284" t="str">
        <f t="shared" si="1"/>
        <v/>
      </c>
      <c r="H247" s="159" t="str">
        <f>IFERROR(VLOOKUP(D247,'2nd Run'!$S$4:$U$32,3,FALSE),"")</f>
        <v/>
      </c>
      <c r="L247" s="285"/>
      <c r="M247" s="221">
        <v>246</v>
      </c>
    </row>
    <row r="248" spans="1:13" ht="15.75" customHeight="1">
      <c r="A248" s="279" t="str">
        <f t="array" ref="A248">IFERROR(IF(D248="","",INDEX('2nd Run'!$A:$H,MATCH('Open 2 Results'!$E248,'2nd Run'!$H:$H,0),1)),"")</f>
        <v/>
      </c>
      <c r="B248" s="280" t="str">
        <f t="array" ref="B248">IFERROR(IF(D248="","",INDEX('2nd Run'!$A:$H,MATCH('Open 2 Results'!$E248,'2nd Run'!$H:$H,0),2)),"")</f>
        <v/>
      </c>
      <c r="C248" s="280" t="str">
        <f t="array" ref="C248">IFERROR(IF(D248="","",INDEX('2nd Run'!$A:$H,MATCH('Open 2 Results'!$E248,'2nd Run'!$H:$H,0),3)),"")</f>
        <v/>
      </c>
      <c r="D248" s="281" t="str">
        <f>IFERROR(IF(AND(SMALL('2nd Run'!H:H,M248)&gt;1000,SMALL('2nd Run'!H:H,M248)&lt;3000),"nt",IF(SMALL('2nd Run'!H:H,M248)&gt;3000,"",SMALL('2nd Run'!H:H,M248))),"")</f>
        <v/>
      </c>
      <c r="E248" s="282" t="str">
        <f>IF(D248="nt",IFERROR(SMALL('2nd Run'!H:H,M248),""),IF(D248&gt;3000,"",IFERROR(SMALL('2nd Run'!H:H,M248),"")))</f>
        <v/>
      </c>
      <c r="F248" s="286"/>
      <c r="G248" s="284" t="str">
        <f t="shared" si="1"/>
        <v/>
      </c>
      <c r="H248" s="159" t="str">
        <f>IFERROR(VLOOKUP(D248,'2nd Run'!$S$4:$U$32,3,FALSE),"")</f>
        <v/>
      </c>
      <c r="L248" s="285"/>
      <c r="M248" s="221">
        <v>247</v>
      </c>
    </row>
    <row r="249" spans="1:13" ht="15.75" customHeight="1">
      <c r="A249" s="279" t="str">
        <f t="array" ref="A249">IFERROR(IF(D249="","",INDEX('2nd Run'!$A:$H,MATCH('Open 2 Results'!$E249,'2nd Run'!$H:$H,0),1)),"")</f>
        <v/>
      </c>
      <c r="B249" s="280" t="str">
        <f t="array" ref="B249">IFERROR(IF(D249="","",INDEX('2nd Run'!$A:$H,MATCH('Open 2 Results'!$E249,'2nd Run'!$H:$H,0),2)),"")</f>
        <v/>
      </c>
      <c r="C249" s="280" t="str">
        <f t="array" ref="C249">IFERROR(IF(D249="","",INDEX('2nd Run'!$A:$H,MATCH('Open 2 Results'!$E249,'2nd Run'!$H:$H,0),3)),"")</f>
        <v/>
      </c>
      <c r="D249" s="281" t="str">
        <f>IFERROR(IF(AND(SMALL('2nd Run'!H:H,M249)&gt;1000,SMALL('2nd Run'!H:H,M249)&lt;3000),"nt",IF(SMALL('2nd Run'!H:H,M249)&gt;3000,"",SMALL('2nd Run'!H:H,M249))),"")</f>
        <v/>
      </c>
      <c r="E249" s="282" t="str">
        <f>IF(D249="nt",IFERROR(SMALL('2nd Run'!H:H,M249),""),IF(D249&gt;3000,"",IFERROR(SMALL('2nd Run'!H:H,M249),"")))</f>
        <v/>
      </c>
      <c r="F249" s="286"/>
      <c r="G249" s="284" t="str">
        <f t="shared" si="1"/>
        <v/>
      </c>
      <c r="H249" s="159" t="str">
        <f>IFERROR(VLOOKUP(D249,'2nd Run'!$S$4:$U$32,3,FALSE),"")</f>
        <v/>
      </c>
      <c r="L249" s="285"/>
      <c r="M249" s="221">
        <v>248</v>
      </c>
    </row>
    <row r="250" spans="1:13" ht="15.75" customHeight="1">
      <c r="A250" s="279" t="str">
        <f t="array" ref="A250">IFERROR(IF(D250="","",INDEX('2nd Run'!$A:$H,MATCH('Open 2 Results'!$E250,'2nd Run'!$H:$H,0),1)),"")</f>
        <v/>
      </c>
      <c r="B250" s="280" t="str">
        <f t="array" ref="B250">IFERROR(IF(D250="","",INDEX('2nd Run'!$A:$H,MATCH('Open 2 Results'!$E250,'2nd Run'!$H:$H,0),2)),"")</f>
        <v/>
      </c>
      <c r="C250" s="280" t="str">
        <f t="array" ref="C250">IFERROR(IF(D250="","",INDEX('2nd Run'!$A:$H,MATCH('Open 2 Results'!$E250,'2nd Run'!$H:$H,0),3)),"")</f>
        <v/>
      </c>
      <c r="D250" s="281" t="str">
        <f>IFERROR(IF(AND(SMALL('2nd Run'!H:H,M250)&gt;1000,SMALL('2nd Run'!H:H,M250)&lt;3000),"nt",IF(SMALL('2nd Run'!H:H,M250)&gt;3000,"",SMALL('2nd Run'!H:H,M250))),"")</f>
        <v/>
      </c>
      <c r="E250" s="282" t="str">
        <f>IF(D250="nt",IFERROR(SMALL('2nd Run'!H:H,M250),""),IF(D250&gt;3000,"",IFERROR(SMALL('2nd Run'!H:H,M250),"")))</f>
        <v/>
      </c>
      <c r="F250" s="286"/>
      <c r="G250" s="284" t="str">
        <f t="shared" si="1"/>
        <v/>
      </c>
      <c r="H250" s="159" t="str">
        <f>IFERROR(VLOOKUP(D250,'2nd Run'!$S$4:$U$32,3,FALSE),"")</f>
        <v/>
      </c>
      <c r="L250" s="285"/>
      <c r="M250" s="221">
        <v>249</v>
      </c>
    </row>
    <row r="251" spans="1:13" ht="15.75" customHeight="1">
      <c r="A251" s="279" t="str">
        <f t="array" ref="A251">IFERROR(IF(D251="","",INDEX('2nd Run'!$A:$H,MATCH('Open 2 Results'!$E251,'2nd Run'!$H:$H,0),1)),"")</f>
        <v/>
      </c>
      <c r="B251" s="280" t="str">
        <f t="array" ref="B251">IFERROR(IF(D251="","",INDEX('2nd Run'!$A:$H,MATCH('Open 2 Results'!$E251,'2nd Run'!$H:$H,0),2)),"")</f>
        <v/>
      </c>
      <c r="C251" s="280" t="str">
        <f t="array" ref="C251">IFERROR(IF(D251="","",INDEX('2nd Run'!$A:$H,MATCH('Open 2 Results'!$E251,'2nd Run'!$H:$H,0),3)),"")</f>
        <v/>
      </c>
      <c r="D251" s="281" t="str">
        <f>IFERROR(IF(AND(SMALL('2nd Run'!H:H,M251)&gt;1000,SMALL('2nd Run'!H:H,M251)&lt;3000),"nt",IF(SMALL('2nd Run'!H:H,M251)&gt;3000,"",SMALL('2nd Run'!H:H,M251))),"")</f>
        <v/>
      </c>
      <c r="E251" s="282" t="str">
        <f>IF(D251="nt",IFERROR(SMALL('2nd Run'!H:H,M251),""),IF(D251&gt;3000,"",IFERROR(SMALL('2nd Run'!H:H,M251),"")))</f>
        <v/>
      </c>
      <c r="F251" s="286"/>
      <c r="G251" s="284" t="str">
        <f t="shared" si="1"/>
        <v/>
      </c>
      <c r="H251" s="159" t="str">
        <f>IFERROR(VLOOKUP(D251,'2nd Run'!$S$4:$U$32,3,FALSE),"")</f>
        <v/>
      </c>
      <c r="L251" s="285"/>
      <c r="M251" s="221">
        <v>250</v>
      </c>
    </row>
    <row r="252" spans="1:13" ht="15.75" customHeight="1">
      <c r="A252" s="279" t="str">
        <f t="array" ref="A252">IFERROR(IF(D252="","",INDEX('2nd Run'!$A:$H,MATCH('Open 2 Results'!$E252,'2nd Run'!$H:$H,0),1)),"")</f>
        <v/>
      </c>
      <c r="B252" s="280" t="str">
        <f t="array" ref="B252">IFERROR(IF(D252="","",INDEX('2nd Run'!$A:$H,MATCH('Open 2 Results'!$E252,'2nd Run'!$H:$H,0),2)),"")</f>
        <v/>
      </c>
      <c r="C252" s="280" t="str">
        <f t="array" ref="C252">IFERROR(IF(D252="","",INDEX('2nd Run'!$A:$H,MATCH('Open 2 Results'!$E252,'2nd Run'!$H:$H,0),3)),"")</f>
        <v/>
      </c>
      <c r="D252" s="281"/>
      <c r="E252" s="287"/>
      <c r="F252" s="286"/>
      <c r="G252" s="277"/>
      <c r="H252" s="159" t="str">
        <f>IFERROR(VLOOKUP(D252,'2nd Run'!$S$4:$U$32,3,FALSE),"")</f>
        <v/>
      </c>
      <c r="L252" s="285"/>
    </row>
    <row r="253" spans="1:13" ht="15.75" customHeight="1">
      <c r="A253" s="279" t="str">
        <f t="array" ref="A253">IFERROR(IF(D253="","",INDEX('2nd Run'!$A:$H,MATCH('Open 2 Results'!$E253,'2nd Run'!$H:$H,0),1)),"")</f>
        <v/>
      </c>
      <c r="B253" s="280" t="str">
        <f t="array" ref="B253">IFERROR(IF(D253="","",INDEX('2nd Run'!$A:$H,MATCH('Open 2 Results'!$E253,'2nd Run'!$H:$H,0),2)),"")</f>
        <v/>
      </c>
      <c r="C253" s="280" t="str">
        <f t="array" ref="C253">IFERROR(IF(D253="","",INDEX('2nd Run'!$A:$H,MATCH('Open 2 Results'!$E253,'2nd Run'!$H:$H,0),3)),"")</f>
        <v/>
      </c>
      <c r="D253" s="281"/>
      <c r="E253" s="287"/>
      <c r="F253" s="286"/>
      <c r="G253" s="277"/>
      <c r="H253" s="159" t="str">
        <f>IFERROR(VLOOKUP(D253,'2nd Run'!$S$4:$U$32,3,FALSE),"")</f>
        <v/>
      </c>
      <c r="L253" s="285"/>
    </row>
    <row r="254" spans="1:13" ht="15.75" customHeight="1">
      <c r="A254" s="279" t="str">
        <f t="array" ref="A254">IFERROR(IF(D254="","",INDEX('2nd Run'!$A:$H,MATCH('Open 2 Results'!$E254,'2nd Run'!$H:$H,0),1)),"")</f>
        <v/>
      </c>
      <c r="B254" s="280" t="str">
        <f t="array" ref="B254">IFERROR(IF(D254="","",INDEX('2nd Run'!$A:$H,MATCH('Open 2 Results'!$E254,'2nd Run'!$H:$H,0),2)),"")</f>
        <v/>
      </c>
      <c r="C254" s="280" t="str">
        <f t="array" ref="C254">IFERROR(IF(D254="","",INDEX('2nd Run'!$A:$H,MATCH('Open 2 Results'!$E254,'2nd Run'!$H:$H,0),3)),"")</f>
        <v/>
      </c>
      <c r="D254" s="281"/>
      <c r="E254" s="287"/>
      <c r="F254" s="286"/>
      <c r="G254" s="277"/>
      <c r="H254" s="159" t="str">
        <f>IFERROR(VLOOKUP(D254,'2nd Run'!$S$4:$U$32,3,FALSE),"")</f>
        <v/>
      </c>
      <c r="L254" s="285"/>
    </row>
    <row r="255" spans="1:13" ht="15.75" customHeight="1">
      <c r="A255" s="279" t="str">
        <f t="array" ref="A255">IFERROR(IF(D255="","",INDEX('2nd Run'!$A:$H,MATCH('Open 2 Results'!$E255,'2nd Run'!$H:$H,0),1)),"")</f>
        <v/>
      </c>
      <c r="B255" s="280" t="str">
        <f t="array" ref="B255">IFERROR(IF(D255="","",INDEX('2nd Run'!$A:$H,MATCH('Open 2 Results'!$E255,'2nd Run'!$H:$H,0),2)),"")</f>
        <v/>
      </c>
      <c r="C255" s="280" t="str">
        <f t="array" ref="C255">IFERROR(IF(D255="","",INDEX('2nd Run'!$A:$H,MATCH('Open 2 Results'!$E255,'2nd Run'!$H:$H,0),3)),"")</f>
        <v/>
      </c>
      <c r="D255" s="281"/>
      <c r="E255" s="287"/>
      <c r="F255" s="286"/>
      <c r="G255" s="277"/>
      <c r="H255" s="159" t="str">
        <f>IFERROR(VLOOKUP(D255,'2nd Run'!$S$4:$U$32,3,FALSE),"")</f>
        <v/>
      </c>
      <c r="L255" s="285"/>
    </row>
    <row r="256" spans="1:13" ht="15.75" customHeight="1">
      <c r="A256" s="279" t="str">
        <f t="array" ref="A256">IFERROR(IF(D256="","",INDEX('2nd Run'!$A:$H,MATCH('Open 2 Results'!$E256,'2nd Run'!$H:$H,0),1)),"")</f>
        <v/>
      </c>
      <c r="B256" s="280" t="str">
        <f t="array" ref="B256">IFERROR(IF(D256="","",INDEX('2nd Run'!$A:$H,MATCH('Open 2 Results'!$E256,'2nd Run'!$H:$H,0),2)),"")</f>
        <v/>
      </c>
      <c r="C256" s="280" t="str">
        <f t="array" ref="C256">IFERROR(IF(D256="","",INDEX('2nd Run'!$A:$H,MATCH('Open 2 Results'!$E256,'2nd Run'!$H:$H,0),3)),"")</f>
        <v/>
      </c>
      <c r="D256" s="281"/>
      <c r="E256" s="287"/>
      <c r="F256" s="286"/>
      <c r="G256" s="277"/>
      <c r="H256" s="159" t="str">
        <f>IFERROR(VLOOKUP(D256,'2nd Run'!$S$4:$U$32,3,FALSE),"")</f>
        <v/>
      </c>
      <c r="L256" s="285"/>
    </row>
    <row r="257" spans="1:12" ht="15.75" customHeight="1">
      <c r="A257" s="279" t="str">
        <f t="array" ref="A257">IFERROR(IF(D257="","",INDEX('2nd Run'!$A:$H,MATCH('Open 2 Results'!$E257,'2nd Run'!$H:$H,0),1)),"")</f>
        <v/>
      </c>
      <c r="B257" s="280" t="str">
        <f t="array" ref="B257">IFERROR(IF(D257="","",INDEX('2nd Run'!$A:$H,MATCH('Open 2 Results'!$E257,'2nd Run'!$H:$H,0),2)),"")</f>
        <v/>
      </c>
      <c r="C257" s="280" t="str">
        <f t="array" ref="C257">IFERROR(IF(D257="","",INDEX('2nd Run'!$A:$H,MATCH('Open 2 Results'!$E257,'2nd Run'!$H:$H,0),3)),"")</f>
        <v/>
      </c>
      <c r="D257" s="281"/>
      <c r="E257" s="287"/>
      <c r="F257" s="286"/>
      <c r="G257" s="277"/>
      <c r="H257" s="159" t="str">
        <f>IFERROR(VLOOKUP(D257,'2nd Run'!$S$4:$U$32,3,FALSE),"")</f>
        <v/>
      </c>
      <c r="L257" s="285"/>
    </row>
    <row r="258" spans="1:12" ht="15.75" customHeight="1">
      <c r="A258" s="279" t="str">
        <f t="array" ref="A258">IFERROR(IF(D258="","",INDEX('2nd Run'!$A:$H,MATCH('Open 2 Results'!$E258,'2nd Run'!$H:$H,0),1)),"")</f>
        <v/>
      </c>
      <c r="B258" s="280" t="str">
        <f t="array" ref="B258">IFERROR(IF(D258="","",INDEX('2nd Run'!$A:$H,MATCH('Open 2 Results'!$E258,'2nd Run'!$H:$H,0),2)),"")</f>
        <v/>
      </c>
      <c r="C258" s="280" t="str">
        <f t="array" ref="C258">IFERROR(IF(D258="","",INDEX('2nd Run'!$A:$H,MATCH('Open 2 Results'!$E258,'2nd Run'!$H:$H,0),3)),"")</f>
        <v/>
      </c>
      <c r="D258" s="281"/>
      <c r="E258" s="287"/>
      <c r="F258" s="286"/>
      <c r="G258" s="277"/>
      <c r="H258" s="159" t="str">
        <f>IFERROR(VLOOKUP(D258,'2nd Run'!$S$4:$U$32,3,FALSE),"")</f>
        <v/>
      </c>
      <c r="L258" s="285"/>
    </row>
    <row r="259" spans="1:12" ht="15.75" customHeight="1">
      <c r="A259" s="279" t="str">
        <f t="array" ref="A259">IFERROR(IF(D259="","",INDEX('2nd Run'!$A:$H,MATCH('Open 2 Results'!$E259,'2nd Run'!$H:$H,0),1)),"")</f>
        <v/>
      </c>
      <c r="B259" s="280" t="str">
        <f t="array" ref="B259">IFERROR(IF(D259="","",INDEX('2nd Run'!$A:$H,MATCH('Open 2 Results'!$E259,'2nd Run'!$H:$H,0),2)),"")</f>
        <v/>
      </c>
      <c r="C259" s="280" t="str">
        <f t="array" ref="C259">IFERROR(IF(D259="","",INDEX('2nd Run'!$A:$H,MATCH('Open 2 Results'!$E259,'2nd Run'!$H:$H,0),3)),"")</f>
        <v/>
      </c>
      <c r="D259" s="281"/>
      <c r="E259" s="287"/>
      <c r="F259" s="286"/>
      <c r="G259" s="277"/>
      <c r="H259" s="159" t="str">
        <f>IFERROR(VLOOKUP(D259,'2nd Run'!$S$4:$U$32,3,FALSE),"")</f>
        <v/>
      </c>
      <c r="L259" s="285"/>
    </row>
    <row r="260" spans="1:12" ht="15.75" customHeight="1">
      <c r="A260" s="279" t="str">
        <f t="array" ref="A260">IFERROR(IF(D260="","",INDEX('2nd Run'!$A:$H,MATCH('Open 2 Results'!$E260,'2nd Run'!$H:$H,0),1)),"")</f>
        <v/>
      </c>
      <c r="B260" s="280" t="str">
        <f t="array" ref="B260">IFERROR(IF(D260="","",INDEX('2nd Run'!$A:$H,MATCH('Open 2 Results'!$E260,'2nd Run'!$H:$H,0),2)),"")</f>
        <v/>
      </c>
      <c r="C260" s="280" t="str">
        <f t="array" ref="C260">IFERROR(IF(D260="","",INDEX('2nd Run'!$A:$H,MATCH('Open 2 Results'!$E260,'2nd Run'!$H:$H,0),3)),"")</f>
        <v/>
      </c>
      <c r="D260" s="281"/>
      <c r="E260" s="287"/>
      <c r="F260" s="286"/>
      <c r="G260" s="277"/>
      <c r="H260" s="159" t="str">
        <f>IFERROR(VLOOKUP(D260,'2nd Run'!$S$4:$U$32,3,FALSE),"")</f>
        <v/>
      </c>
      <c r="L260" s="285"/>
    </row>
    <row r="261" spans="1:12" ht="15.75" customHeight="1">
      <c r="A261" s="279" t="str">
        <f t="array" ref="A261">IFERROR(IF(D261="","",INDEX('2nd Run'!$A:$H,MATCH('Open 2 Results'!$E261,'2nd Run'!$H:$H,0),1)),"")</f>
        <v/>
      </c>
      <c r="B261" s="280" t="str">
        <f t="array" ref="B261">IFERROR(IF(D261="","",INDEX('2nd Run'!$A:$H,MATCH('Open 2 Results'!$E261,'2nd Run'!$H:$H,0),2)),"")</f>
        <v/>
      </c>
      <c r="C261" s="280" t="str">
        <f t="array" ref="C261">IFERROR(IF(D261="","",INDEX('2nd Run'!$A:$H,MATCH('Open 2 Results'!$E261,'2nd Run'!$H:$H,0),3)),"")</f>
        <v/>
      </c>
      <c r="D261" s="281"/>
      <c r="E261" s="287"/>
      <c r="F261" s="286"/>
      <c r="G261" s="277"/>
      <c r="H261" s="159" t="str">
        <f>IFERROR(VLOOKUP(D261,'2nd Run'!$S$4:$U$32,3,FALSE),"")</f>
        <v/>
      </c>
      <c r="L261" s="285"/>
    </row>
    <row r="262" spans="1:12" ht="15.75" customHeight="1">
      <c r="A262" s="279" t="str">
        <f t="array" ref="A262">IFERROR(IF(D262="","",INDEX('2nd Run'!$A:$H,MATCH('Open 2 Results'!$E262,'2nd Run'!$H:$H,0),1)),"")</f>
        <v/>
      </c>
      <c r="B262" s="280" t="str">
        <f t="array" ref="B262">IFERROR(IF(D262="","",INDEX('2nd Run'!$A:$H,MATCH('Open 2 Results'!$E262,'2nd Run'!$H:$H,0),2)),"")</f>
        <v/>
      </c>
      <c r="C262" s="280" t="str">
        <f t="array" ref="C262">IFERROR(IF(D262="","",INDEX('2nd Run'!$A:$H,MATCH('Open 2 Results'!$E262,'2nd Run'!$H:$H,0),3)),"")</f>
        <v/>
      </c>
      <c r="D262" s="281"/>
      <c r="E262" s="287"/>
      <c r="F262" s="286"/>
      <c r="G262" s="277"/>
      <c r="H262" s="159" t="str">
        <f>IFERROR(VLOOKUP(D262,'2nd Run'!$S$4:$U$32,3,FALSE),"")</f>
        <v/>
      </c>
      <c r="L262" s="285"/>
    </row>
    <row r="263" spans="1:12" ht="15.75" customHeight="1">
      <c r="A263" s="279" t="str">
        <f t="array" ref="A263">IFERROR(IF(D263="","",INDEX('2nd Run'!$A:$H,MATCH('Open 2 Results'!$E263,'2nd Run'!$H:$H,0),1)),"")</f>
        <v/>
      </c>
      <c r="B263" s="280" t="str">
        <f t="array" ref="B263">IFERROR(IF(D263="","",INDEX('2nd Run'!$A:$H,MATCH('Open 2 Results'!$E263,'2nd Run'!$H:$H,0),2)),"")</f>
        <v/>
      </c>
      <c r="C263" s="280" t="str">
        <f t="array" ref="C263">IFERROR(IF(D263="","",INDEX('2nd Run'!$A:$H,MATCH('Open 2 Results'!$E263,'2nd Run'!$H:$H,0),3)),"")</f>
        <v/>
      </c>
      <c r="D263" s="281"/>
      <c r="E263" s="287"/>
      <c r="F263" s="286"/>
      <c r="G263" s="277"/>
      <c r="H263" s="159" t="str">
        <f>IFERROR(VLOOKUP(D263,'2nd Run'!$S$4:$U$32,3,FALSE),"")</f>
        <v/>
      </c>
      <c r="L263" s="285"/>
    </row>
    <row r="264" spans="1:12" ht="15.75" customHeight="1">
      <c r="A264" s="279" t="str">
        <f t="array" ref="A264">IFERROR(IF(D264="","",INDEX('2nd Run'!$A:$H,MATCH('Open 2 Results'!$E264,'2nd Run'!$H:$H,0),1)),"")</f>
        <v/>
      </c>
      <c r="B264" s="280" t="str">
        <f t="array" ref="B264">IFERROR(IF(D264="","",INDEX('2nd Run'!$A:$H,MATCH('Open 2 Results'!$E264,'2nd Run'!$H:$H,0),2)),"")</f>
        <v/>
      </c>
      <c r="C264" s="280" t="str">
        <f t="array" ref="C264">IFERROR(IF(D264="","",INDEX('2nd Run'!$A:$H,MATCH('Open 2 Results'!$E264,'2nd Run'!$H:$H,0),3)),"")</f>
        <v/>
      </c>
      <c r="D264" s="281"/>
      <c r="E264" s="287"/>
      <c r="F264" s="286"/>
      <c r="G264" s="277"/>
      <c r="H264" s="159" t="str">
        <f>IFERROR(VLOOKUP(D264,'2nd Run'!$S$4:$U$32,3,FALSE),"")</f>
        <v/>
      </c>
      <c r="L264" s="285"/>
    </row>
    <row r="265" spans="1:12" ht="15.75" customHeight="1">
      <c r="A265" s="279" t="str">
        <f t="array" ref="A265">IFERROR(IF(D265="","",INDEX('2nd Run'!$A:$H,MATCH('Open 2 Results'!$E265,'2nd Run'!$H:$H,0),1)),"")</f>
        <v/>
      </c>
      <c r="B265" s="280" t="str">
        <f t="array" ref="B265">IFERROR(IF(D265="","",INDEX('2nd Run'!$A:$H,MATCH('Open 2 Results'!$E265,'2nd Run'!$H:$H,0),2)),"")</f>
        <v/>
      </c>
      <c r="C265" s="280" t="str">
        <f t="array" ref="C265">IFERROR(IF(D265="","",INDEX('2nd Run'!$A:$H,MATCH('Open 2 Results'!$E265,'2nd Run'!$H:$H,0),3)),"")</f>
        <v/>
      </c>
      <c r="D265" s="281"/>
      <c r="E265" s="287"/>
      <c r="F265" s="286"/>
      <c r="G265" s="277"/>
      <c r="H265" s="159" t="str">
        <f>IFERROR(VLOOKUP(D265,'2nd Run'!$S$4:$U$32,3,FALSE),"")</f>
        <v/>
      </c>
      <c r="L265" s="285"/>
    </row>
    <row r="266" spans="1:12" ht="15.75" customHeight="1">
      <c r="A266" s="279" t="str">
        <f t="array" ref="A266">IFERROR(IF(D266="","",INDEX('2nd Run'!$A:$H,MATCH('Open 2 Results'!$E266,'2nd Run'!$H:$H,0),1)),"")</f>
        <v/>
      </c>
      <c r="B266" s="280" t="str">
        <f t="array" ref="B266">IFERROR(IF(D266="","",INDEX('2nd Run'!$A:$H,MATCH('Open 2 Results'!$E266,'2nd Run'!$H:$H,0),2)),"")</f>
        <v/>
      </c>
      <c r="C266" s="280" t="str">
        <f t="array" ref="C266">IFERROR(IF(D266="","",INDEX('2nd Run'!$A:$H,MATCH('Open 2 Results'!$E266,'2nd Run'!$H:$H,0),3)),"")</f>
        <v/>
      </c>
      <c r="D266" s="281"/>
      <c r="E266" s="287"/>
      <c r="F266" s="286"/>
      <c r="G266" s="277"/>
      <c r="H266" s="159" t="str">
        <f>IFERROR(VLOOKUP(D266,'2nd Run'!$S$4:$U$32,3,FALSE),"")</f>
        <v/>
      </c>
      <c r="L266" s="285"/>
    </row>
    <row r="267" spans="1:12" ht="15.75" customHeight="1">
      <c r="A267" s="279" t="str">
        <f t="array" ref="A267">IFERROR(IF(D267="","",INDEX('2nd Run'!$A:$H,MATCH('Open 2 Results'!$E267,'2nd Run'!$H:$H,0),1)),"")</f>
        <v/>
      </c>
      <c r="B267" s="280" t="str">
        <f t="array" ref="B267">IFERROR(IF(D267="","",INDEX('2nd Run'!$A:$H,MATCH('Open 2 Results'!$E267,'2nd Run'!$H:$H,0),2)),"")</f>
        <v/>
      </c>
      <c r="C267" s="280" t="str">
        <f t="array" ref="C267">IFERROR(IF(D267="","",INDEX('2nd Run'!$A:$H,MATCH('Open 2 Results'!$E267,'2nd Run'!$H:$H,0),3)),"")</f>
        <v/>
      </c>
      <c r="D267" s="281"/>
      <c r="E267" s="287"/>
      <c r="F267" s="286"/>
      <c r="G267" s="277"/>
      <c r="H267" s="159" t="str">
        <f>IFERROR(VLOOKUP(D267,'2nd Run'!$S$4:$U$32,3,FALSE),"")</f>
        <v/>
      </c>
      <c r="L267" s="285"/>
    </row>
    <row r="268" spans="1:12" ht="15.75" customHeight="1">
      <c r="A268" s="279" t="str">
        <f t="array" ref="A268">IFERROR(IF(D268="","",INDEX('2nd Run'!$A:$H,MATCH('Open 2 Results'!$E268,'2nd Run'!$H:$H,0),1)),"")</f>
        <v/>
      </c>
      <c r="B268" s="280" t="str">
        <f t="array" ref="B268">IFERROR(IF(D268="","",INDEX('2nd Run'!$A:$H,MATCH('Open 2 Results'!$E268,'2nd Run'!$H:$H,0),2)),"")</f>
        <v/>
      </c>
      <c r="C268" s="280" t="str">
        <f t="array" ref="C268">IFERROR(IF(D268="","",INDEX('2nd Run'!$A:$H,MATCH('Open 2 Results'!$E268,'2nd Run'!$H:$H,0),3)),"")</f>
        <v/>
      </c>
      <c r="D268" s="281"/>
      <c r="E268" s="287"/>
      <c r="F268" s="286"/>
      <c r="G268" s="277"/>
      <c r="H268" s="159" t="str">
        <f>IFERROR(VLOOKUP(D268,'2nd Run'!$S$4:$U$32,3,FALSE),"")</f>
        <v/>
      </c>
      <c r="L268" s="285"/>
    </row>
    <row r="269" spans="1:12" ht="15.75" customHeight="1">
      <c r="A269" s="279" t="str">
        <f t="array" ref="A269">IFERROR(IF(D269="","",INDEX('2nd Run'!$A:$H,MATCH('Open 2 Results'!$E269,'2nd Run'!$H:$H,0),1)),"")</f>
        <v/>
      </c>
      <c r="B269" s="280" t="str">
        <f t="array" ref="B269">IFERROR(IF(D269="","",INDEX('2nd Run'!$A:$H,MATCH('Open 2 Results'!$E269,'2nd Run'!$H:$H,0),2)),"")</f>
        <v/>
      </c>
      <c r="C269" s="280" t="str">
        <f t="array" ref="C269">IFERROR(IF(D269="","",INDEX('2nd Run'!$A:$H,MATCH('Open 2 Results'!$E269,'2nd Run'!$H:$H,0),3)),"")</f>
        <v/>
      </c>
      <c r="D269" s="281"/>
      <c r="E269" s="287"/>
      <c r="F269" s="286"/>
      <c r="G269" s="277"/>
      <c r="H269" s="159" t="str">
        <f>IFERROR(VLOOKUP(D269,'2nd Run'!$S$4:$U$32,3,FALSE),"")</f>
        <v/>
      </c>
      <c r="L269" s="285"/>
    </row>
    <row r="270" spans="1:12" ht="15.75" customHeight="1">
      <c r="A270" s="279" t="str">
        <f t="array" ref="A270">IFERROR(IF(D270="","",INDEX('2nd Run'!$A:$H,MATCH('Open 2 Results'!$E270,'2nd Run'!$H:$H,0),1)),"")</f>
        <v/>
      </c>
      <c r="B270" s="280" t="str">
        <f t="array" ref="B270">IFERROR(IF(D270="","",INDEX('2nd Run'!$A:$H,MATCH('Open 2 Results'!$E270,'2nd Run'!$H:$H,0),2)),"")</f>
        <v/>
      </c>
      <c r="C270" s="280" t="str">
        <f t="array" ref="C270">IFERROR(IF(D270="","",INDEX('2nd Run'!$A:$H,MATCH('Open 2 Results'!$E270,'2nd Run'!$H:$H,0),3)),"")</f>
        <v/>
      </c>
      <c r="D270" s="281"/>
      <c r="E270" s="287"/>
      <c r="F270" s="286"/>
      <c r="G270" s="277"/>
      <c r="H270" s="159" t="str">
        <f>IFERROR(VLOOKUP(D270,'2nd Run'!$S$4:$U$32,3,FALSE),"")</f>
        <v/>
      </c>
      <c r="L270" s="285"/>
    </row>
    <row r="271" spans="1:12" ht="15.75" customHeight="1">
      <c r="A271" s="279" t="str">
        <f t="array" ref="A271">IFERROR(IF(D271="","",INDEX('2nd Run'!$A:$H,MATCH('Open 2 Results'!$E271,'2nd Run'!$H:$H,0),1)),"")</f>
        <v/>
      </c>
      <c r="B271" s="280" t="str">
        <f t="array" ref="B271">IFERROR(IF(D271="","",INDEX('2nd Run'!$A:$H,MATCH('Open 2 Results'!$E271,'2nd Run'!$H:$H,0),2)),"")</f>
        <v/>
      </c>
      <c r="C271" s="280" t="str">
        <f t="array" ref="C271">IFERROR(IF(D271="","",INDEX('2nd Run'!$A:$H,MATCH('Open 2 Results'!$E271,'2nd Run'!$H:$H,0),3)),"")</f>
        <v/>
      </c>
      <c r="D271" s="281"/>
      <c r="E271" s="287"/>
      <c r="F271" s="286"/>
      <c r="G271" s="277"/>
      <c r="H271" s="159" t="str">
        <f>IFERROR(VLOOKUP(D271,'2nd Run'!$S$4:$U$32,3,FALSE),"")</f>
        <v/>
      </c>
      <c r="L271" s="285"/>
    </row>
    <row r="272" spans="1:12" ht="15.75" customHeight="1">
      <c r="A272" s="279" t="str">
        <f t="array" ref="A272">IFERROR(IF(D272="","",INDEX('2nd Run'!$A:$H,MATCH('Open 2 Results'!$E272,'2nd Run'!$H:$H,0),1)),"")</f>
        <v/>
      </c>
      <c r="B272" s="280" t="str">
        <f t="array" ref="B272">IFERROR(IF(D272="","",INDEX('2nd Run'!$A:$H,MATCH('Open 2 Results'!$E272,'2nd Run'!$H:$H,0),2)),"")</f>
        <v/>
      </c>
      <c r="C272" s="280" t="str">
        <f t="array" ref="C272">IFERROR(IF(D272="","",INDEX('2nd Run'!$A:$H,MATCH('Open 2 Results'!$E272,'2nd Run'!$H:$H,0),3)),"")</f>
        <v/>
      </c>
      <c r="D272" s="281"/>
      <c r="E272" s="287"/>
      <c r="F272" s="286"/>
      <c r="G272" s="277"/>
      <c r="H272" s="159" t="str">
        <f>IFERROR(VLOOKUP(D272,'2nd Run'!$S$4:$U$32,3,FALSE),"")</f>
        <v/>
      </c>
      <c r="L272" s="285"/>
    </row>
    <row r="273" spans="1:12" ht="15.75" customHeight="1">
      <c r="A273" s="279" t="str">
        <f t="array" ref="A273">IFERROR(IF(D273="","",INDEX('2nd Run'!$A:$H,MATCH('Open 2 Results'!$E273,'2nd Run'!$H:$H,0),1)),"")</f>
        <v/>
      </c>
      <c r="B273" s="280" t="str">
        <f t="array" ref="B273">IFERROR(IF(D273="","",INDEX('2nd Run'!$A:$H,MATCH('Open 2 Results'!$E273,'2nd Run'!$H:$H,0),2)),"")</f>
        <v/>
      </c>
      <c r="C273" s="280" t="str">
        <f t="array" ref="C273">IFERROR(IF(D273="","",INDEX('2nd Run'!$A:$H,MATCH('Open 2 Results'!$E273,'2nd Run'!$H:$H,0),3)),"")</f>
        <v/>
      </c>
      <c r="D273" s="281"/>
      <c r="E273" s="287"/>
      <c r="F273" s="286"/>
      <c r="G273" s="277"/>
      <c r="H273" s="159" t="str">
        <f>IFERROR(VLOOKUP(D273,'2nd Run'!$S$4:$U$32,3,FALSE),"")</f>
        <v/>
      </c>
      <c r="L273" s="285"/>
    </row>
    <row r="274" spans="1:12" ht="15.75" customHeight="1">
      <c r="A274" s="279" t="str">
        <f t="array" ref="A274">IFERROR(IF(D274="","",INDEX('2nd Run'!$A:$H,MATCH('Open 2 Results'!$E274,'2nd Run'!$H:$H,0),1)),"")</f>
        <v/>
      </c>
      <c r="B274" s="280" t="str">
        <f t="array" ref="B274">IFERROR(IF(D274="","",INDEX('2nd Run'!$A:$H,MATCH('Open 2 Results'!$E274,'2nd Run'!$H:$H,0),2)),"")</f>
        <v/>
      </c>
      <c r="C274" s="280" t="str">
        <f t="array" ref="C274">IFERROR(IF(D274="","",INDEX('2nd Run'!$A:$H,MATCH('Open 2 Results'!$E274,'2nd Run'!$H:$H,0),3)),"")</f>
        <v/>
      </c>
      <c r="D274" s="281"/>
      <c r="E274" s="287"/>
      <c r="F274" s="286"/>
      <c r="G274" s="277"/>
      <c r="H274" s="159" t="str">
        <f>IFERROR(VLOOKUP(D274,'2nd Run'!$S$4:$U$32,3,FALSE),"")</f>
        <v/>
      </c>
      <c r="L274" s="285"/>
    </row>
    <row r="275" spans="1:12" ht="15.75" customHeight="1">
      <c r="A275" s="279"/>
      <c r="B275" s="288"/>
      <c r="C275" s="288"/>
      <c r="D275" s="281"/>
      <c r="E275" s="287"/>
      <c r="F275" s="286"/>
      <c r="G275" s="277"/>
      <c r="L275" s="285"/>
    </row>
    <row r="276" spans="1:12" ht="15.75" customHeight="1">
      <c r="A276" s="279"/>
      <c r="B276" s="288"/>
      <c r="C276" s="288"/>
      <c r="D276" s="281"/>
      <c r="E276" s="287"/>
      <c r="F276" s="286"/>
      <c r="G276" s="277"/>
      <c r="L276" s="285"/>
    </row>
    <row r="277" spans="1:12" ht="15.75" customHeight="1">
      <c r="A277" s="279"/>
      <c r="B277" s="288"/>
      <c r="C277" s="288"/>
      <c r="D277" s="281"/>
      <c r="E277" s="287"/>
      <c r="F277" s="286"/>
      <c r="G277" s="277"/>
      <c r="L277" s="285"/>
    </row>
    <row r="278" spans="1:12" ht="15.75" customHeight="1">
      <c r="A278" s="279"/>
      <c r="B278" s="288"/>
      <c r="C278" s="288"/>
      <c r="D278" s="281"/>
      <c r="E278" s="287"/>
      <c r="F278" s="286"/>
      <c r="G278" s="277"/>
      <c r="L278" s="285"/>
    </row>
    <row r="279" spans="1:12" ht="15.75" customHeight="1">
      <c r="A279" s="279"/>
      <c r="B279" s="288"/>
      <c r="C279" s="288"/>
      <c r="D279" s="281"/>
      <c r="E279" s="287"/>
      <c r="F279" s="286"/>
      <c r="G279" s="277"/>
      <c r="L279" s="285"/>
    </row>
    <row r="280" spans="1:12" ht="15.75" customHeight="1">
      <c r="A280" s="279"/>
      <c r="B280" s="288"/>
      <c r="C280" s="288"/>
      <c r="D280" s="281"/>
      <c r="E280" s="287"/>
      <c r="F280" s="286"/>
      <c r="G280" s="277"/>
      <c r="L280" s="285"/>
    </row>
    <row r="281" spans="1:12" ht="15.75" customHeight="1">
      <c r="A281" s="279"/>
      <c r="B281" s="288"/>
      <c r="C281" s="288"/>
      <c r="D281" s="281"/>
      <c r="E281" s="287"/>
      <c r="F281" s="286"/>
      <c r="G281" s="277"/>
      <c r="L281" s="285"/>
    </row>
    <row r="282" spans="1:12" ht="15.75" customHeight="1">
      <c r="A282" s="279"/>
      <c r="B282" s="288"/>
      <c r="C282" s="288"/>
      <c r="D282" s="281"/>
      <c r="E282" s="287"/>
      <c r="F282" s="286"/>
      <c r="G282" s="277"/>
      <c r="L282" s="285"/>
    </row>
    <row r="283" spans="1:12" ht="15.75" customHeight="1">
      <c r="A283" s="279"/>
      <c r="B283" s="288"/>
      <c r="C283" s="288"/>
      <c r="D283" s="281"/>
      <c r="E283" s="287"/>
      <c r="F283" s="286"/>
      <c r="G283" s="277"/>
      <c r="L283" s="285"/>
    </row>
    <row r="284" spans="1:12" ht="15.75" customHeight="1">
      <c r="A284" s="279"/>
      <c r="B284" s="288"/>
      <c r="C284" s="288"/>
      <c r="D284" s="281"/>
      <c r="E284" s="287"/>
      <c r="F284" s="286"/>
      <c r="G284" s="277"/>
      <c r="L284" s="285"/>
    </row>
    <row r="285" spans="1:12" ht="15.75" customHeight="1">
      <c r="A285" s="279"/>
      <c r="B285" s="288"/>
      <c r="C285" s="288"/>
      <c r="D285" s="281"/>
      <c r="E285" s="287"/>
      <c r="F285" s="286"/>
      <c r="G285" s="277"/>
      <c r="L285" s="285"/>
    </row>
    <row r="286" spans="1:12" ht="15.75" customHeight="1">
      <c r="A286" s="279"/>
      <c r="B286" s="288"/>
      <c r="C286" s="288"/>
      <c r="D286" s="281"/>
      <c r="E286" s="287"/>
      <c r="F286" s="286"/>
      <c r="G286" s="277"/>
      <c r="L286" s="285"/>
    </row>
    <row r="287" spans="1:12" ht="15.75" customHeight="1">
      <c r="A287" s="279"/>
      <c r="B287" s="288"/>
      <c r="C287" s="288"/>
      <c r="D287" s="281"/>
      <c r="E287" s="287"/>
      <c r="F287" s="286"/>
      <c r="G287" s="277"/>
      <c r="L287" s="285"/>
    </row>
    <row r="288" spans="1:12" ht="15.75" customHeight="1">
      <c r="A288" s="279"/>
      <c r="B288" s="288"/>
      <c r="C288" s="288"/>
      <c r="D288" s="281"/>
      <c r="E288" s="287"/>
      <c r="F288" s="286"/>
      <c r="G288" s="277"/>
      <c r="L288" s="285"/>
    </row>
    <row r="289" spans="1:12" ht="15.75" customHeight="1">
      <c r="A289" s="279"/>
      <c r="B289" s="288"/>
      <c r="C289" s="288"/>
      <c r="D289" s="281"/>
      <c r="E289" s="287"/>
      <c r="F289" s="286"/>
      <c r="G289" s="277"/>
      <c r="L289" s="285"/>
    </row>
    <row r="290" spans="1:12" ht="15.75" customHeight="1">
      <c r="A290" s="279"/>
      <c r="B290" s="288"/>
      <c r="C290" s="288"/>
      <c r="D290" s="281"/>
      <c r="E290" s="287"/>
      <c r="F290" s="286"/>
      <c r="G290" s="277"/>
      <c r="L290" s="285"/>
    </row>
    <row r="291" spans="1:12" ht="15.75" customHeight="1">
      <c r="A291" s="279"/>
      <c r="B291" s="288"/>
      <c r="C291" s="288"/>
      <c r="D291" s="281"/>
      <c r="E291" s="287"/>
      <c r="F291" s="286"/>
      <c r="G291" s="277"/>
      <c r="L291" s="285"/>
    </row>
    <row r="292" spans="1:12" ht="15.75" customHeight="1">
      <c r="A292" s="279"/>
      <c r="B292" s="288"/>
      <c r="C292" s="288"/>
      <c r="D292" s="281"/>
      <c r="E292" s="287"/>
      <c r="F292" s="286"/>
      <c r="G292" s="277"/>
      <c r="L292" s="285"/>
    </row>
    <row r="293" spans="1:12" ht="15.75" customHeight="1">
      <c r="A293" s="279"/>
      <c r="B293" s="288"/>
      <c r="C293" s="288"/>
      <c r="D293" s="281"/>
      <c r="E293" s="287"/>
      <c r="F293" s="286"/>
      <c r="G293" s="277"/>
      <c r="L293" s="285"/>
    </row>
    <row r="294" spans="1:12" ht="15.75" customHeight="1">
      <c r="A294" s="279"/>
      <c r="B294" s="288"/>
      <c r="C294" s="288"/>
      <c r="D294" s="281"/>
      <c r="E294" s="287"/>
      <c r="F294" s="286"/>
      <c r="G294" s="277"/>
      <c r="L294" s="285"/>
    </row>
    <row r="295" spans="1:12" ht="15.75" customHeight="1">
      <c r="A295" s="279"/>
      <c r="B295" s="288"/>
      <c r="C295" s="288"/>
      <c r="D295" s="281"/>
      <c r="E295" s="287"/>
      <c r="F295" s="286"/>
      <c r="G295" s="277"/>
      <c r="L295" s="285"/>
    </row>
    <row r="296" spans="1:12" ht="15.75" customHeight="1">
      <c r="A296" s="279"/>
      <c r="B296" s="288"/>
      <c r="C296" s="288"/>
      <c r="D296" s="281"/>
      <c r="E296" s="287"/>
      <c r="F296" s="286"/>
      <c r="G296" s="277"/>
      <c r="L296" s="285"/>
    </row>
    <row r="297" spans="1:12" ht="15.75" customHeight="1">
      <c r="A297" s="279"/>
      <c r="B297" s="288"/>
      <c r="C297" s="288"/>
      <c r="D297" s="281"/>
      <c r="E297" s="287"/>
      <c r="F297" s="286"/>
      <c r="G297" s="277"/>
      <c r="L297" s="285"/>
    </row>
    <row r="298" spans="1:12" ht="15.75" customHeight="1">
      <c r="A298" s="279"/>
      <c r="B298" s="288"/>
      <c r="C298" s="288"/>
      <c r="D298" s="281"/>
      <c r="E298" s="287"/>
      <c r="F298" s="286"/>
      <c r="G298" s="277"/>
      <c r="L298" s="285"/>
    </row>
    <row r="299" spans="1:12" ht="15.75" customHeight="1">
      <c r="A299" s="279"/>
      <c r="B299" s="288"/>
      <c r="C299" s="288"/>
      <c r="D299" s="281"/>
      <c r="E299" s="287"/>
      <c r="F299" s="286"/>
      <c r="G299" s="277"/>
      <c r="L299" s="285"/>
    </row>
    <row r="300" spans="1:12" ht="15.75" customHeight="1">
      <c r="A300" s="279"/>
      <c r="B300" s="288"/>
      <c r="C300" s="288"/>
      <c r="D300" s="281"/>
      <c r="E300" s="287"/>
      <c r="F300" s="286"/>
      <c r="G300" s="277"/>
      <c r="L300" s="285"/>
    </row>
    <row r="301" spans="1:12" ht="15.75" customHeight="1">
      <c r="A301" s="279"/>
      <c r="B301" s="288"/>
      <c r="C301" s="288"/>
      <c r="D301" s="281"/>
      <c r="E301" s="287"/>
      <c r="F301" s="286"/>
      <c r="G301" s="277"/>
      <c r="L301" s="285"/>
    </row>
    <row r="302" spans="1:12" ht="15.75" customHeight="1">
      <c r="A302" s="279"/>
      <c r="B302" s="288"/>
      <c r="C302" s="288"/>
      <c r="D302" s="281"/>
      <c r="E302" s="287"/>
      <c r="F302" s="286"/>
      <c r="G302" s="277"/>
      <c r="L302" s="285"/>
    </row>
    <row r="303" spans="1:12" ht="15.75" customHeight="1">
      <c r="A303" s="279"/>
      <c r="B303" s="288"/>
      <c r="C303" s="288"/>
      <c r="D303" s="281"/>
      <c r="E303" s="287"/>
      <c r="F303" s="286"/>
      <c r="G303" s="277"/>
      <c r="L303" s="285"/>
    </row>
    <row r="304" spans="1:12" ht="15.75" customHeight="1">
      <c r="A304" s="279"/>
      <c r="B304" s="288"/>
      <c r="C304" s="288"/>
      <c r="D304" s="281"/>
      <c r="E304" s="287"/>
      <c r="F304" s="286"/>
      <c r="G304" s="277"/>
      <c r="L304" s="285"/>
    </row>
    <row r="305" spans="1:12" ht="15.75" customHeight="1">
      <c r="A305" s="279"/>
      <c r="B305" s="288"/>
      <c r="C305" s="288"/>
      <c r="D305" s="281"/>
      <c r="E305" s="287"/>
      <c r="F305" s="286"/>
      <c r="G305" s="277"/>
      <c r="L305" s="285"/>
    </row>
    <row r="306" spans="1:12" ht="15.75" customHeight="1">
      <c r="A306" s="279"/>
      <c r="B306" s="288"/>
      <c r="C306" s="288"/>
      <c r="D306" s="281"/>
      <c r="E306" s="287"/>
      <c r="F306" s="286"/>
      <c r="G306" s="277"/>
      <c r="L306" s="285"/>
    </row>
    <row r="307" spans="1:12" ht="15.75" customHeight="1">
      <c r="A307" s="279"/>
      <c r="B307" s="288"/>
      <c r="C307" s="288"/>
      <c r="D307" s="281"/>
      <c r="E307" s="287"/>
      <c r="F307" s="286"/>
      <c r="G307" s="277"/>
      <c r="L307" s="285"/>
    </row>
    <row r="308" spans="1:12" ht="15.75" customHeight="1">
      <c r="A308" s="279"/>
      <c r="B308" s="288"/>
      <c r="C308" s="288"/>
      <c r="D308" s="281"/>
      <c r="E308" s="287"/>
      <c r="F308" s="286"/>
      <c r="G308" s="277"/>
      <c r="L308" s="285"/>
    </row>
    <row r="309" spans="1:12" ht="15.75" customHeight="1">
      <c r="A309" s="279"/>
      <c r="B309" s="288"/>
      <c r="C309" s="288"/>
      <c r="D309" s="281"/>
      <c r="E309" s="287"/>
      <c r="F309" s="286"/>
      <c r="G309" s="277"/>
      <c r="L309" s="285"/>
    </row>
    <row r="310" spans="1:12" ht="15.75" customHeight="1">
      <c r="A310" s="279"/>
      <c r="B310" s="288"/>
      <c r="C310" s="288"/>
      <c r="D310" s="281"/>
      <c r="E310" s="287"/>
      <c r="F310" s="286"/>
      <c r="G310" s="277"/>
      <c r="L310" s="285"/>
    </row>
    <row r="311" spans="1:12" ht="15.75" customHeight="1">
      <c r="A311" s="279"/>
      <c r="B311" s="288"/>
      <c r="C311" s="288"/>
      <c r="D311" s="281"/>
      <c r="E311" s="287"/>
      <c r="F311" s="286"/>
      <c r="G311" s="277"/>
      <c r="L311" s="285"/>
    </row>
    <row r="312" spans="1:12" ht="15.75" customHeight="1">
      <c r="A312" s="279"/>
      <c r="B312" s="288"/>
      <c r="C312" s="288"/>
      <c r="D312" s="281"/>
      <c r="E312" s="287"/>
      <c r="F312" s="286"/>
      <c r="G312" s="277"/>
      <c r="L312" s="285"/>
    </row>
    <row r="313" spans="1:12" ht="15.75" customHeight="1">
      <c r="A313" s="279"/>
      <c r="B313" s="288"/>
      <c r="C313" s="288"/>
      <c r="D313" s="281"/>
      <c r="E313" s="287"/>
      <c r="F313" s="286"/>
      <c r="G313" s="277"/>
      <c r="L313" s="285"/>
    </row>
    <row r="314" spans="1:12" ht="15.75" customHeight="1">
      <c r="A314" s="279"/>
      <c r="B314" s="288"/>
      <c r="C314" s="288"/>
      <c r="D314" s="281"/>
      <c r="E314" s="287"/>
      <c r="F314" s="286"/>
      <c r="G314" s="277"/>
      <c r="L314" s="285"/>
    </row>
    <row r="315" spans="1:12" ht="15.75" customHeight="1">
      <c r="A315" s="279"/>
      <c r="B315" s="288"/>
      <c r="C315" s="288"/>
      <c r="D315" s="281"/>
      <c r="E315" s="287"/>
      <c r="F315" s="286"/>
      <c r="G315" s="277"/>
      <c r="L315" s="285"/>
    </row>
    <row r="316" spans="1:12" ht="15.75" customHeight="1">
      <c r="A316" s="279"/>
      <c r="B316" s="288"/>
      <c r="C316" s="288"/>
      <c r="D316" s="281"/>
      <c r="E316" s="287"/>
      <c r="F316" s="286"/>
      <c r="G316" s="277"/>
      <c r="L316" s="285"/>
    </row>
    <row r="317" spans="1:12" ht="15.75" customHeight="1">
      <c r="A317" s="279"/>
      <c r="B317" s="288"/>
      <c r="C317" s="288"/>
      <c r="D317" s="281"/>
      <c r="E317" s="287"/>
      <c r="F317" s="286"/>
      <c r="G317" s="277"/>
      <c r="L317" s="285"/>
    </row>
    <row r="318" spans="1:12" ht="15.75" customHeight="1">
      <c r="A318" s="279"/>
      <c r="B318" s="288"/>
      <c r="C318" s="288"/>
      <c r="D318" s="281"/>
      <c r="E318" s="287"/>
      <c r="F318" s="286"/>
      <c r="G318" s="277"/>
      <c r="L318" s="285"/>
    </row>
    <row r="319" spans="1:12" ht="15.75" customHeight="1">
      <c r="A319" s="279"/>
      <c r="B319" s="288"/>
      <c r="C319" s="288"/>
      <c r="D319" s="281"/>
      <c r="E319" s="287"/>
      <c r="F319" s="286"/>
      <c r="G319" s="277"/>
      <c r="L319" s="285"/>
    </row>
    <row r="320" spans="1:12" ht="15.75" customHeight="1">
      <c r="A320" s="279"/>
      <c r="B320" s="288"/>
      <c r="C320" s="288"/>
      <c r="D320" s="281"/>
      <c r="E320" s="287"/>
      <c r="F320" s="286"/>
      <c r="G320" s="277"/>
      <c r="L320" s="285"/>
    </row>
    <row r="321" spans="1:12" ht="15.75" customHeight="1">
      <c r="A321" s="279"/>
      <c r="B321" s="288"/>
      <c r="C321" s="288"/>
      <c r="D321" s="281"/>
      <c r="E321" s="287"/>
      <c r="F321" s="286"/>
      <c r="G321" s="277"/>
      <c r="L321" s="285"/>
    </row>
    <row r="322" spans="1:12" ht="15.75" customHeight="1">
      <c r="A322" s="279"/>
      <c r="B322" s="288"/>
      <c r="C322" s="288"/>
      <c r="D322" s="281"/>
      <c r="E322" s="287"/>
      <c r="F322" s="286"/>
      <c r="G322" s="277"/>
      <c r="L322" s="285"/>
    </row>
    <row r="323" spans="1:12" ht="15.75" customHeight="1">
      <c r="A323" s="279"/>
      <c r="B323" s="288"/>
      <c r="C323" s="288"/>
      <c r="D323" s="281"/>
      <c r="E323" s="287"/>
      <c r="F323" s="286"/>
      <c r="G323" s="277"/>
      <c r="L323" s="285"/>
    </row>
    <row r="324" spans="1:12" ht="15.75" customHeight="1">
      <c r="A324" s="279"/>
      <c r="B324" s="288"/>
      <c r="C324" s="288"/>
      <c r="D324" s="281"/>
      <c r="E324" s="287"/>
      <c r="F324" s="286"/>
      <c r="G324" s="277"/>
      <c r="L324" s="285"/>
    </row>
    <row r="325" spans="1:12" ht="15.75" customHeight="1">
      <c r="A325" s="279"/>
      <c r="B325" s="288"/>
      <c r="C325" s="288"/>
      <c r="D325" s="281"/>
      <c r="E325" s="287"/>
      <c r="F325" s="286"/>
      <c r="G325" s="277"/>
      <c r="L325" s="285"/>
    </row>
    <row r="326" spans="1:12" ht="15.75" customHeight="1">
      <c r="A326" s="279"/>
      <c r="B326" s="288"/>
      <c r="C326" s="288"/>
      <c r="D326" s="281"/>
      <c r="E326" s="287"/>
      <c r="F326" s="286"/>
      <c r="G326" s="277"/>
      <c r="L326" s="285"/>
    </row>
    <row r="327" spans="1:12" ht="15.75" customHeight="1">
      <c r="A327" s="279"/>
      <c r="B327" s="288"/>
      <c r="C327" s="288"/>
      <c r="D327" s="281"/>
      <c r="E327" s="287"/>
      <c r="F327" s="286"/>
      <c r="G327" s="277"/>
      <c r="L327" s="285"/>
    </row>
    <row r="328" spans="1:12" ht="15.75" customHeight="1">
      <c r="A328" s="279"/>
      <c r="B328" s="288"/>
      <c r="C328" s="288"/>
      <c r="D328" s="281"/>
      <c r="E328" s="287"/>
      <c r="F328" s="286"/>
      <c r="G328" s="277"/>
      <c r="L328" s="285"/>
    </row>
    <row r="329" spans="1:12" ht="15.75" customHeight="1">
      <c r="A329" s="279"/>
      <c r="B329" s="288"/>
      <c r="C329" s="288"/>
      <c r="D329" s="281"/>
      <c r="E329" s="287"/>
      <c r="F329" s="286"/>
      <c r="G329" s="277"/>
      <c r="L329" s="285"/>
    </row>
    <row r="330" spans="1:12" ht="15.75" customHeight="1">
      <c r="A330" s="279"/>
      <c r="B330" s="288"/>
      <c r="C330" s="288"/>
      <c r="D330" s="281"/>
      <c r="E330" s="287"/>
      <c r="F330" s="286"/>
      <c r="G330" s="277"/>
      <c r="L330" s="285"/>
    </row>
    <row r="331" spans="1:12" ht="15.75" customHeight="1">
      <c r="A331" s="279"/>
      <c r="B331" s="288"/>
      <c r="C331" s="288"/>
      <c r="D331" s="281"/>
      <c r="E331" s="287"/>
      <c r="F331" s="286"/>
      <c r="G331" s="277"/>
      <c r="L331" s="285"/>
    </row>
    <row r="332" spans="1:12" ht="15.75" customHeight="1">
      <c r="A332" s="279"/>
      <c r="B332" s="288"/>
      <c r="C332" s="288"/>
      <c r="D332" s="281"/>
      <c r="E332" s="287"/>
      <c r="F332" s="286"/>
      <c r="G332" s="277"/>
      <c r="L332" s="285"/>
    </row>
    <row r="333" spans="1:12" ht="15.75" customHeight="1">
      <c r="A333" s="279"/>
      <c r="B333" s="288"/>
      <c r="C333" s="288"/>
      <c r="D333" s="281"/>
      <c r="E333" s="287"/>
      <c r="F333" s="286"/>
      <c r="G333" s="277"/>
      <c r="L333" s="285"/>
    </row>
    <row r="334" spans="1:12" ht="15.75" customHeight="1">
      <c r="A334" s="279"/>
      <c r="B334" s="288"/>
      <c r="C334" s="288"/>
      <c r="D334" s="281"/>
      <c r="E334" s="287"/>
      <c r="F334" s="286"/>
      <c r="G334" s="277"/>
      <c r="L334" s="285"/>
    </row>
    <row r="335" spans="1:12" ht="15.75" customHeight="1">
      <c r="A335" s="279"/>
      <c r="B335" s="288"/>
      <c r="C335" s="288"/>
      <c r="D335" s="281"/>
      <c r="E335" s="287"/>
      <c r="F335" s="286"/>
      <c r="G335" s="277"/>
      <c r="L335" s="285"/>
    </row>
    <row r="336" spans="1:12" ht="15.75" customHeight="1">
      <c r="A336" s="279"/>
      <c r="B336" s="288"/>
      <c r="C336" s="288"/>
      <c r="D336" s="281"/>
      <c r="E336" s="287"/>
      <c r="F336" s="286"/>
      <c r="G336" s="277"/>
      <c r="L336" s="285"/>
    </row>
    <row r="337" spans="1:12" ht="15.75" customHeight="1">
      <c r="A337" s="279"/>
      <c r="B337" s="288"/>
      <c r="C337" s="288"/>
      <c r="D337" s="281"/>
      <c r="E337" s="287"/>
      <c r="F337" s="286"/>
      <c r="G337" s="277"/>
      <c r="L337" s="285"/>
    </row>
    <row r="338" spans="1:12" ht="15.75" customHeight="1">
      <c r="A338" s="279"/>
      <c r="B338" s="288"/>
      <c r="C338" s="288"/>
      <c r="D338" s="281"/>
      <c r="E338" s="287"/>
      <c r="F338" s="286"/>
      <c r="G338" s="277"/>
      <c r="L338" s="285"/>
    </row>
    <row r="339" spans="1:12" ht="15.75" customHeight="1">
      <c r="A339" s="279"/>
      <c r="B339" s="288"/>
      <c r="C339" s="288"/>
      <c r="D339" s="281"/>
      <c r="E339" s="287"/>
      <c r="F339" s="286"/>
      <c r="G339" s="277"/>
      <c r="L339" s="285"/>
    </row>
    <row r="340" spans="1:12" ht="15.75" customHeight="1">
      <c r="A340" s="279"/>
      <c r="B340" s="288"/>
      <c r="C340" s="288"/>
      <c r="D340" s="281"/>
      <c r="E340" s="287"/>
      <c r="F340" s="286"/>
      <c r="G340" s="277"/>
      <c r="L340" s="285"/>
    </row>
    <row r="341" spans="1:12" ht="15.75" customHeight="1">
      <c r="A341" s="279"/>
      <c r="B341" s="288"/>
      <c r="C341" s="288"/>
      <c r="D341" s="281"/>
      <c r="E341" s="287"/>
      <c r="F341" s="286"/>
      <c r="G341" s="277"/>
      <c r="L341" s="285"/>
    </row>
    <row r="342" spans="1:12" ht="15.75" customHeight="1">
      <c r="A342" s="279"/>
      <c r="B342" s="288"/>
      <c r="C342" s="288"/>
      <c r="D342" s="281"/>
      <c r="E342" s="287"/>
      <c r="F342" s="286"/>
      <c r="G342" s="277"/>
      <c r="L342" s="285"/>
    </row>
    <row r="343" spans="1:12" ht="15.75" customHeight="1">
      <c r="A343" s="279"/>
      <c r="B343" s="288"/>
      <c r="C343" s="288"/>
      <c r="D343" s="281"/>
      <c r="E343" s="287"/>
      <c r="F343" s="286"/>
      <c r="G343" s="277"/>
      <c r="L343" s="285"/>
    </row>
    <row r="344" spans="1:12" ht="15.75" customHeight="1">
      <c r="A344" s="279"/>
      <c r="B344" s="288"/>
      <c r="C344" s="288"/>
      <c r="D344" s="281"/>
      <c r="E344" s="287"/>
      <c r="F344" s="286"/>
      <c r="G344" s="277"/>
      <c r="L344" s="285"/>
    </row>
    <row r="345" spans="1:12" ht="15.75" customHeight="1">
      <c r="A345" s="279"/>
      <c r="B345" s="288"/>
      <c r="C345" s="288"/>
      <c r="D345" s="281"/>
      <c r="E345" s="287"/>
      <c r="F345" s="286"/>
      <c r="G345" s="277"/>
      <c r="L345" s="285"/>
    </row>
    <row r="346" spans="1:12" ht="15.75" customHeight="1">
      <c r="A346" s="279"/>
      <c r="B346" s="288"/>
      <c r="C346" s="288"/>
      <c r="D346" s="281"/>
      <c r="E346" s="287"/>
      <c r="F346" s="286"/>
      <c r="G346" s="277"/>
      <c r="L346" s="285"/>
    </row>
    <row r="347" spans="1:12" ht="15.75" customHeight="1">
      <c r="A347" s="279"/>
      <c r="B347" s="288"/>
      <c r="C347" s="288"/>
      <c r="D347" s="281"/>
      <c r="E347" s="287"/>
      <c r="F347" s="286"/>
      <c r="G347" s="277"/>
      <c r="L347" s="285"/>
    </row>
    <row r="348" spans="1:12" ht="15.75" customHeight="1">
      <c r="A348" s="279"/>
      <c r="B348" s="288"/>
      <c r="C348" s="288"/>
      <c r="D348" s="281"/>
      <c r="E348" s="287"/>
      <c r="F348" s="286"/>
      <c r="G348" s="277"/>
      <c r="L348" s="285"/>
    </row>
    <row r="349" spans="1:12" ht="15.75" customHeight="1">
      <c r="A349" s="279"/>
      <c r="B349" s="288"/>
      <c r="C349" s="288"/>
      <c r="D349" s="281"/>
      <c r="E349" s="287"/>
      <c r="F349" s="286"/>
      <c r="G349" s="277"/>
      <c r="L349" s="285"/>
    </row>
    <row r="350" spans="1:12" ht="15.75" customHeight="1">
      <c r="A350" s="279"/>
      <c r="B350" s="288"/>
      <c r="C350" s="288"/>
      <c r="D350" s="281"/>
      <c r="E350" s="287"/>
      <c r="F350" s="286"/>
      <c r="G350" s="277"/>
      <c r="L350" s="285"/>
    </row>
    <row r="351" spans="1:12" ht="15.75" customHeight="1">
      <c r="A351" s="279"/>
      <c r="B351" s="288"/>
      <c r="C351" s="288"/>
      <c r="D351" s="281"/>
      <c r="E351" s="287"/>
      <c r="F351" s="286"/>
      <c r="G351" s="277"/>
      <c r="L351" s="285"/>
    </row>
    <row r="352" spans="1:12" ht="15.75" customHeight="1">
      <c r="A352" s="279"/>
      <c r="B352" s="288"/>
      <c r="C352" s="288"/>
      <c r="D352" s="281"/>
      <c r="E352" s="287"/>
      <c r="F352" s="286"/>
      <c r="G352" s="277"/>
      <c r="L352" s="285"/>
    </row>
    <row r="353" spans="1:12" ht="15.75" customHeight="1">
      <c r="A353" s="279"/>
      <c r="B353" s="288"/>
      <c r="C353" s="288"/>
      <c r="D353" s="281"/>
      <c r="E353" s="287"/>
      <c r="F353" s="286"/>
      <c r="G353" s="277"/>
      <c r="L353" s="285"/>
    </row>
    <row r="354" spans="1:12" ht="15.75" customHeight="1">
      <c r="A354" s="279"/>
      <c r="B354" s="288"/>
      <c r="C354" s="288"/>
      <c r="D354" s="281"/>
      <c r="E354" s="287"/>
      <c r="F354" s="286"/>
      <c r="G354" s="277"/>
      <c r="L354" s="285"/>
    </row>
    <row r="355" spans="1:12" ht="15.75" customHeight="1">
      <c r="A355" s="279"/>
      <c r="B355" s="288"/>
      <c r="C355" s="288"/>
      <c r="D355" s="281"/>
      <c r="E355" s="287"/>
      <c r="F355" s="286"/>
      <c r="G355" s="277"/>
      <c r="L355" s="285"/>
    </row>
    <row r="356" spans="1:12" ht="15.75" customHeight="1">
      <c r="A356" s="279"/>
      <c r="B356" s="288"/>
      <c r="C356" s="288"/>
      <c r="D356" s="281"/>
      <c r="E356" s="287"/>
      <c r="F356" s="286"/>
      <c r="G356" s="277"/>
      <c r="L356" s="285"/>
    </row>
    <row r="357" spans="1:12" ht="15.75" customHeight="1">
      <c r="A357" s="279"/>
      <c r="B357" s="288"/>
      <c r="C357" s="288"/>
      <c r="D357" s="281"/>
      <c r="E357" s="287"/>
      <c r="F357" s="286"/>
      <c r="G357" s="277"/>
      <c r="L357" s="285"/>
    </row>
    <row r="358" spans="1:12" ht="15.75" customHeight="1">
      <c r="A358" s="279"/>
      <c r="B358" s="288"/>
      <c r="C358" s="288"/>
      <c r="D358" s="281"/>
      <c r="E358" s="287"/>
      <c r="F358" s="286"/>
      <c r="G358" s="277"/>
      <c r="L358" s="285"/>
    </row>
    <row r="359" spans="1:12" ht="15.75" customHeight="1">
      <c r="A359" s="279"/>
      <c r="B359" s="288"/>
      <c r="C359" s="288"/>
      <c r="D359" s="281"/>
      <c r="E359" s="287"/>
      <c r="F359" s="286"/>
      <c r="G359" s="277"/>
      <c r="L359" s="285"/>
    </row>
    <row r="360" spans="1:12" ht="15.75" customHeight="1">
      <c r="A360" s="279"/>
      <c r="B360" s="288"/>
      <c r="C360" s="288"/>
      <c r="D360" s="281"/>
      <c r="E360" s="287"/>
      <c r="F360" s="286"/>
      <c r="G360" s="277"/>
      <c r="L360" s="285"/>
    </row>
    <row r="361" spans="1:12" ht="15.75" customHeight="1">
      <c r="A361" s="279"/>
      <c r="B361" s="288"/>
      <c r="C361" s="288"/>
      <c r="D361" s="281"/>
      <c r="E361" s="287"/>
      <c r="F361" s="286"/>
      <c r="G361" s="277"/>
      <c r="L361" s="285"/>
    </row>
    <row r="362" spans="1:12" ht="15.75" customHeight="1">
      <c r="A362" s="279"/>
      <c r="B362" s="288"/>
      <c r="C362" s="288"/>
      <c r="D362" s="281"/>
      <c r="E362" s="287"/>
      <c r="F362" s="286"/>
      <c r="G362" s="277"/>
      <c r="L362" s="285"/>
    </row>
    <row r="363" spans="1:12" ht="15.75" customHeight="1">
      <c r="A363" s="279"/>
      <c r="B363" s="288"/>
      <c r="C363" s="288"/>
      <c r="D363" s="281"/>
      <c r="E363" s="287"/>
      <c r="F363" s="286"/>
      <c r="G363" s="277"/>
      <c r="L363" s="285"/>
    </row>
    <row r="364" spans="1:12" ht="15.75" customHeight="1">
      <c r="A364" s="279"/>
      <c r="B364" s="288"/>
      <c r="C364" s="288"/>
      <c r="D364" s="281"/>
      <c r="E364" s="287"/>
      <c r="F364" s="286"/>
      <c r="G364" s="277"/>
      <c r="L364" s="285"/>
    </row>
    <row r="365" spans="1:12" ht="15.75" customHeight="1">
      <c r="A365" s="279"/>
      <c r="B365" s="288"/>
      <c r="C365" s="288"/>
      <c r="D365" s="281"/>
      <c r="E365" s="287"/>
      <c r="F365" s="286"/>
      <c r="G365" s="277"/>
      <c r="L365" s="285"/>
    </row>
    <row r="366" spans="1:12" ht="15.75" customHeight="1">
      <c r="A366" s="279"/>
      <c r="B366" s="288"/>
      <c r="C366" s="288"/>
      <c r="D366" s="281"/>
      <c r="E366" s="287"/>
      <c r="F366" s="286"/>
      <c r="G366" s="277"/>
      <c r="L366" s="285"/>
    </row>
    <row r="367" spans="1:12" ht="15.75" customHeight="1">
      <c r="A367" s="279"/>
      <c r="B367" s="288"/>
      <c r="C367" s="288"/>
      <c r="D367" s="281"/>
      <c r="E367" s="287"/>
      <c r="F367" s="286"/>
      <c r="G367" s="277"/>
      <c r="L367" s="285"/>
    </row>
    <row r="368" spans="1:12" ht="15.75" customHeight="1">
      <c r="A368" s="279"/>
      <c r="B368" s="288"/>
      <c r="C368" s="288"/>
      <c r="D368" s="281"/>
      <c r="E368" s="287"/>
      <c r="F368" s="286"/>
      <c r="G368" s="277"/>
      <c r="L368" s="285"/>
    </row>
    <row r="369" spans="1:12" ht="15.75" customHeight="1">
      <c r="A369" s="279"/>
      <c r="B369" s="288"/>
      <c r="C369" s="288"/>
      <c r="D369" s="281"/>
      <c r="E369" s="287"/>
      <c r="F369" s="286"/>
      <c r="G369" s="277"/>
      <c r="L369" s="285"/>
    </row>
    <row r="370" spans="1:12" ht="15.75" customHeight="1">
      <c r="A370" s="279"/>
      <c r="B370" s="288"/>
      <c r="C370" s="288"/>
      <c r="D370" s="281"/>
      <c r="E370" s="287"/>
      <c r="F370" s="286"/>
      <c r="G370" s="277"/>
      <c r="L370" s="285"/>
    </row>
    <row r="371" spans="1:12" ht="15.75" customHeight="1">
      <c r="A371" s="279"/>
      <c r="B371" s="288"/>
      <c r="C371" s="288"/>
      <c r="D371" s="281"/>
      <c r="E371" s="287"/>
      <c r="F371" s="286"/>
      <c r="G371" s="277"/>
      <c r="L371" s="285"/>
    </row>
    <row r="372" spans="1:12" ht="15.75" customHeight="1">
      <c r="A372" s="279"/>
      <c r="B372" s="288"/>
      <c r="C372" s="288"/>
      <c r="D372" s="281"/>
      <c r="E372" s="287"/>
      <c r="F372" s="286"/>
      <c r="G372" s="277"/>
      <c r="L372" s="285"/>
    </row>
    <row r="373" spans="1:12" ht="15.75" customHeight="1">
      <c r="A373" s="279"/>
      <c r="B373" s="288"/>
      <c r="C373" s="288"/>
      <c r="D373" s="281"/>
      <c r="E373" s="287"/>
      <c r="F373" s="286"/>
      <c r="G373" s="277"/>
      <c r="L373" s="285"/>
    </row>
    <row r="374" spans="1:12" ht="15.75" customHeight="1">
      <c r="A374" s="279"/>
      <c r="B374" s="288"/>
      <c r="C374" s="288"/>
      <c r="D374" s="281"/>
      <c r="E374" s="287"/>
      <c r="F374" s="286"/>
      <c r="G374" s="277"/>
      <c r="L374" s="285"/>
    </row>
    <row r="375" spans="1:12" ht="15.75" customHeight="1">
      <c r="A375" s="279"/>
      <c r="B375" s="288"/>
      <c r="C375" s="288"/>
      <c r="D375" s="281"/>
      <c r="E375" s="287"/>
      <c r="F375" s="286"/>
      <c r="G375" s="277"/>
      <c r="L375" s="285"/>
    </row>
    <row r="376" spans="1:12" ht="15.75" customHeight="1">
      <c r="A376" s="279"/>
      <c r="B376" s="288"/>
      <c r="C376" s="288"/>
      <c r="D376" s="281"/>
      <c r="E376" s="287"/>
      <c r="F376" s="286"/>
      <c r="G376" s="277"/>
      <c r="L376" s="285"/>
    </row>
    <row r="377" spans="1:12" ht="15.75" customHeight="1">
      <c r="A377" s="279"/>
      <c r="B377" s="288"/>
      <c r="C377" s="288"/>
      <c r="D377" s="281"/>
      <c r="E377" s="287"/>
      <c r="F377" s="286"/>
      <c r="G377" s="277"/>
      <c r="L377" s="285"/>
    </row>
    <row r="378" spans="1:12" ht="15.75" customHeight="1">
      <c r="A378" s="279"/>
      <c r="B378" s="288"/>
      <c r="C378" s="288"/>
      <c r="D378" s="281"/>
      <c r="E378" s="287"/>
      <c r="F378" s="286"/>
      <c r="G378" s="277"/>
      <c r="L378" s="285"/>
    </row>
    <row r="379" spans="1:12" ht="15.75" customHeight="1">
      <c r="A379" s="279"/>
      <c r="B379" s="288"/>
      <c r="C379" s="288"/>
      <c r="D379" s="281"/>
      <c r="E379" s="287"/>
      <c r="F379" s="286"/>
      <c r="G379" s="277"/>
      <c r="L379" s="285"/>
    </row>
    <row r="380" spans="1:12" ht="15.75" customHeight="1">
      <c r="A380" s="279"/>
      <c r="B380" s="288"/>
      <c r="C380" s="288"/>
      <c r="D380" s="281"/>
      <c r="E380" s="287"/>
      <c r="F380" s="286"/>
      <c r="G380" s="277"/>
      <c r="L380" s="285"/>
    </row>
    <row r="381" spans="1:12" ht="15.75" customHeight="1">
      <c r="A381" s="279"/>
      <c r="B381" s="288"/>
      <c r="C381" s="288"/>
      <c r="D381" s="281"/>
      <c r="E381" s="287"/>
      <c r="F381" s="286"/>
      <c r="G381" s="277"/>
      <c r="L381" s="285"/>
    </row>
    <row r="382" spans="1:12" ht="15.75" customHeight="1">
      <c r="A382" s="279"/>
      <c r="B382" s="288"/>
      <c r="C382" s="288"/>
      <c r="D382" s="281"/>
      <c r="E382" s="287"/>
      <c r="F382" s="286"/>
      <c r="G382" s="277"/>
      <c r="L382" s="285"/>
    </row>
    <row r="383" spans="1:12" ht="15.75" customHeight="1">
      <c r="A383" s="279"/>
      <c r="B383" s="288"/>
      <c r="C383" s="288"/>
      <c r="D383" s="281"/>
      <c r="E383" s="287"/>
      <c r="F383" s="286"/>
      <c r="G383" s="277"/>
      <c r="L383" s="285"/>
    </row>
    <row r="384" spans="1:12" ht="15.75" customHeight="1">
      <c r="A384" s="279"/>
      <c r="B384" s="288"/>
      <c r="C384" s="288"/>
      <c r="D384" s="281"/>
      <c r="E384" s="287"/>
      <c r="F384" s="286"/>
      <c r="G384" s="277"/>
      <c r="L384" s="285"/>
    </row>
    <row r="385" spans="1:12" ht="15.75" customHeight="1">
      <c r="A385" s="279"/>
      <c r="B385" s="288"/>
      <c r="C385" s="288"/>
      <c r="D385" s="281"/>
      <c r="E385" s="287"/>
      <c r="F385" s="286"/>
      <c r="G385" s="277"/>
      <c r="L385" s="285"/>
    </row>
    <row r="386" spans="1:12" ht="15.75" customHeight="1">
      <c r="A386" s="279"/>
      <c r="B386" s="288"/>
      <c r="C386" s="288"/>
      <c r="D386" s="281"/>
      <c r="E386" s="287"/>
      <c r="F386" s="286"/>
      <c r="G386" s="277"/>
      <c r="L386" s="285"/>
    </row>
    <row r="387" spans="1:12" ht="15.75" customHeight="1">
      <c r="A387" s="279"/>
      <c r="B387" s="288"/>
      <c r="C387" s="288"/>
      <c r="D387" s="281"/>
      <c r="E387" s="287"/>
      <c r="F387" s="286"/>
      <c r="G387" s="277"/>
      <c r="L387" s="285"/>
    </row>
    <row r="388" spans="1:12" ht="15.75" customHeight="1">
      <c r="A388" s="279"/>
      <c r="B388" s="288"/>
      <c r="C388" s="288"/>
      <c r="D388" s="281"/>
      <c r="E388" s="287"/>
      <c r="F388" s="286"/>
      <c r="G388" s="277"/>
      <c r="L388" s="285"/>
    </row>
    <row r="389" spans="1:12" ht="15.75" customHeight="1">
      <c r="A389" s="279"/>
      <c r="B389" s="288"/>
      <c r="C389" s="288"/>
      <c r="D389" s="281"/>
      <c r="E389" s="287"/>
      <c r="F389" s="286"/>
      <c r="G389" s="277"/>
      <c r="L389" s="285"/>
    </row>
    <row r="390" spans="1:12" ht="15.75" customHeight="1">
      <c r="A390" s="279"/>
      <c r="B390" s="288"/>
      <c r="C390" s="288"/>
      <c r="D390" s="281"/>
      <c r="E390" s="287"/>
      <c r="F390" s="286"/>
      <c r="G390" s="277"/>
      <c r="L390" s="285"/>
    </row>
    <row r="391" spans="1:12" ht="15.75" customHeight="1">
      <c r="A391" s="279"/>
      <c r="B391" s="288"/>
      <c r="C391" s="288"/>
      <c r="D391" s="281"/>
      <c r="E391" s="287"/>
      <c r="F391" s="286"/>
      <c r="G391" s="277"/>
      <c r="L391" s="285"/>
    </row>
    <row r="392" spans="1:12" ht="15.75" customHeight="1">
      <c r="A392" s="279"/>
      <c r="B392" s="288"/>
      <c r="C392" s="288"/>
      <c r="D392" s="281"/>
      <c r="E392" s="287"/>
      <c r="F392" s="286"/>
      <c r="G392" s="277"/>
      <c r="L392" s="285"/>
    </row>
    <row r="393" spans="1:12" ht="15.75" customHeight="1">
      <c r="A393" s="279"/>
      <c r="B393" s="288"/>
      <c r="C393" s="288"/>
      <c r="D393" s="281"/>
      <c r="E393" s="287"/>
      <c r="F393" s="286"/>
      <c r="G393" s="277"/>
      <c r="L393" s="285"/>
    </row>
    <row r="394" spans="1:12" ht="15.75" customHeight="1">
      <c r="A394" s="279"/>
      <c r="B394" s="288"/>
      <c r="C394" s="288"/>
      <c r="D394" s="281"/>
      <c r="E394" s="287"/>
      <c r="F394" s="286"/>
      <c r="G394" s="277"/>
      <c r="L394" s="285"/>
    </row>
    <row r="395" spans="1:12" ht="15.75" customHeight="1">
      <c r="A395" s="279"/>
      <c r="B395" s="288"/>
      <c r="C395" s="288"/>
      <c r="D395" s="281"/>
      <c r="E395" s="287"/>
      <c r="F395" s="286"/>
      <c r="G395" s="277"/>
      <c r="L395" s="285"/>
    </row>
    <row r="396" spans="1:12" ht="15.75" customHeight="1">
      <c r="A396" s="279"/>
      <c r="B396" s="288"/>
      <c r="C396" s="288"/>
      <c r="D396" s="281"/>
      <c r="E396" s="287"/>
      <c r="F396" s="286"/>
      <c r="G396" s="277"/>
      <c r="L396" s="285"/>
    </row>
    <row r="397" spans="1:12" ht="15.75" customHeight="1">
      <c r="A397" s="279"/>
      <c r="B397" s="288"/>
      <c r="C397" s="288"/>
      <c r="D397" s="281"/>
      <c r="E397" s="287"/>
      <c r="F397" s="286"/>
      <c r="G397" s="277"/>
      <c r="L397" s="285"/>
    </row>
    <row r="398" spans="1:12" ht="15.75" customHeight="1">
      <c r="A398" s="279"/>
      <c r="B398" s="288"/>
      <c r="C398" s="288"/>
      <c r="D398" s="281"/>
      <c r="E398" s="287"/>
      <c r="F398" s="286"/>
      <c r="G398" s="277"/>
      <c r="L398" s="285"/>
    </row>
    <row r="399" spans="1:12" ht="15.75" customHeight="1">
      <c r="A399" s="279"/>
      <c r="B399" s="288"/>
      <c r="C399" s="288"/>
      <c r="D399" s="281"/>
      <c r="E399" s="287"/>
      <c r="F399" s="286"/>
      <c r="G399" s="277"/>
      <c r="L399" s="285"/>
    </row>
    <row r="400" spans="1:12" ht="15.75" customHeight="1">
      <c r="A400" s="279"/>
      <c r="B400" s="288"/>
      <c r="C400" s="288"/>
      <c r="D400" s="281"/>
      <c r="E400" s="287"/>
      <c r="F400" s="286"/>
      <c r="G400" s="277"/>
      <c r="L400" s="285"/>
    </row>
    <row r="401" spans="1:12" ht="15.75" customHeight="1">
      <c r="A401" s="279"/>
      <c r="B401" s="288"/>
      <c r="C401" s="288"/>
      <c r="D401" s="281"/>
      <c r="E401" s="287"/>
      <c r="F401" s="286"/>
      <c r="G401" s="277"/>
      <c r="L401" s="285"/>
    </row>
    <row r="402" spans="1:12" ht="15.75" customHeight="1">
      <c r="A402" s="279"/>
      <c r="B402" s="288"/>
      <c r="C402" s="288"/>
      <c r="D402" s="281"/>
      <c r="E402" s="287"/>
      <c r="F402" s="286"/>
      <c r="G402" s="277"/>
      <c r="L402" s="285"/>
    </row>
    <row r="403" spans="1:12" ht="15.75" customHeight="1">
      <c r="A403" s="279"/>
      <c r="B403" s="288"/>
      <c r="C403" s="288"/>
      <c r="D403" s="281"/>
      <c r="E403" s="287"/>
      <c r="F403" s="286"/>
      <c r="G403" s="277"/>
      <c r="L403" s="285"/>
    </row>
    <row r="404" spans="1:12" ht="15.75" customHeight="1">
      <c r="A404" s="279"/>
      <c r="B404" s="288"/>
      <c r="C404" s="288"/>
      <c r="D404" s="281"/>
      <c r="E404" s="287"/>
      <c r="F404" s="286"/>
      <c r="G404" s="277"/>
      <c r="L404" s="285"/>
    </row>
    <row r="405" spans="1:12" ht="15.75" customHeight="1">
      <c r="A405" s="279"/>
      <c r="B405" s="288"/>
      <c r="C405" s="288"/>
      <c r="D405" s="281"/>
      <c r="E405" s="287"/>
      <c r="F405" s="286"/>
      <c r="G405" s="277"/>
      <c r="L405" s="285"/>
    </row>
    <row r="406" spans="1:12" ht="15.75" customHeight="1">
      <c r="A406" s="279"/>
      <c r="B406" s="288"/>
      <c r="C406" s="288"/>
      <c r="D406" s="281"/>
      <c r="E406" s="287"/>
      <c r="F406" s="286"/>
      <c r="G406" s="277"/>
      <c r="L406" s="285"/>
    </row>
    <row r="407" spans="1:12" ht="15.75" customHeight="1">
      <c r="A407" s="279"/>
      <c r="B407" s="288"/>
      <c r="C407" s="288"/>
      <c r="D407" s="281"/>
      <c r="E407" s="287"/>
      <c r="F407" s="286"/>
      <c r="G407" s="277"/>
      <c r="L407" s="285"/>
    </row>
    <row r="408" spans="1:12" ht="15.75" customHeight="1">
      <c r="A408" s="279"/>
      <c r="B408" s="288"/>
      <c r="C408" s="288"/>
      <c r="D408" s="281"/>
      <c r="E408" s="287"/>
      <c r="F408" s="286"/>
      <c r="G408" s="277"/>
      <c r="L408" s="285"/>
    </row>
    <row r="409" spans="1:12" ht="15.75" customHeight="1">
      <c r="A409" s="279"/>
      <c r="B409" s="288"/>
      <c r="C409" s="288"/>
      <c r="D409" s="281"/>
      <c r="E409" s="287"/>
      <c r="F409" s="286"/>
      <c r="G409" s="277"/>
      <c r="L409" s="285"/>
    </row>
    <row r="410" spans="1:12" ht="15.75" customHeight="1">
      <c r="A410" s="279"/>
      <c r="B410" s="288"/>
      <c r="C410" s="288"/>
      <c r="D410" s="281"/>
      <c r="E410" s="287"/>
      <c r="F410" s="286"/>
      <c r="G410" s="277"/>
      <c r="L410" s="285"/>
    </row>
    <row r="411" spans="1:12" ht="15.75" customHeight="1">
      <c r="A411" s="279"/>
      <c r="B411" s="288"/>
      <c r="C411" s="288"/>
      <c r="D411" s="281"/>
      <c r="E411" s="287"/>
      <c r="F411" s="286"/>
      <c r="G411" s="277"/>
      <c r="L411" s="285"/>
    </row>
    <row r="412" spans="1:12" ht="15.75" customHeight="1">
      <c r="A412" s="279"/>
      <c r="B412" s="288"/>
      <c r="C412" s="288"/>
      <c r="D412" s="281"/>
      <c r="E412" s="287"/>
      <c r="F412" s="286"/>
      <c r="G412" s="277"/>
      <c r="L412" s="285"/>
    </row>
    <row r="413" spans="1:12" ht="15.75" customHeight="1">
      <c r="A413" s="279"/>
      <c r="B413" s="288"/>
      <c r="C413" s="288"/>
      <c r="D413" s="281"/>
      <c r="E413" s="287"/>
      <c r="F413" s="286"/>
      <c r="G413" s="277"/>
      <c r="L413" s="285"/>
    </row>
    <row r="414" spans="1:12" ht="15.75" customHeight="1">
      <c r="A414" s="279"/>
      <c r="B414" s="288"/>
      <c r="C414" s="288"/>
      <c r="D414" s="281"/>
      <c r="E414" s="287"/>
      <c r="F414" s="286"/>
      <c r="G414" s="277"/>
      <c r="L414" s="285"/>
    </row>
    <row r="415" spans="1:12" ht="15.75" customHeight="1">
      <c r="A415" s="279"/>
      <c r="B415" s="288"/>
      <c r="C415" s="288"/>
      <c r="D415" s="281"/>
      <c r="E415" s="287"/>
      <c r="F415" s="286"/>
      <c r="G415" s="277"/>
      <c r="L415" s="285"/>
    </row>
    <row r="416" spans="1:12" ht="15.75" customHeight="1">
      <c r="A416" s="279"/>
      <c r="B416" s="288"/>
      <c r="C416" s="288"/>
      <c r="D416" s="281"/>
      <c r="E416" s="287"/>
      <c r="F416" s="286"/>
      <c r="G416" s="277"/>
      <c r="L416" s="285"/>
    </row>
    <row r="417" spans="1:12" ht="15.75" customHeight="1">
      <c r="A417" s="279"/>
      <c r="B417" s="288"/>
      <c r="C417" s="288"/>
      <c r="D417" s="281"/>
      <c r="E417" s="287"/>
      <c r="F417" s="286"/>
      <c r="G417" s="277"/>
      <c r="L417" s="285"/>
    </row>
    <row r="418" spans="1:12" ht="15.75" customHeight="1">
      <c r="A418" s="279"/>
      <c r="B418" s="288"/>
      <c r="C418" s="288"/>
      <c r="D418" s="281"/>
      <c r="E418" s="287"/>
      <c r="F418" s="286"/>
      <c r="G418" s="277"/>
      <c r="L418" s="285"/>
    </row>
    <row r="419" spans="1:12" ht="15.75" customHeight="1">
      <c r="A419" s="279"/>
      <c r="B419" s="288"/>
      <c r="C419" s="288"/>
      <c r="D419" s="281"/>
      <c r="E419" s="287"/>
      <c r="F419" s="286"/>
      <c r="G419" s="277"/>
      <c r="L419" s="285"/>
    </row>
    <row r="420" spans="1:12" ht="15.75" customHeight="1">
      <c r="A420" s="279"/>
      <c r="B420" s="288"/>
      <c r="C420" s="288"/>
      <c r="D420" s="281"/>
      <c r="E420" s="287"/>
      <c r="F420" s="286"/>
      <c r="G420" s="277"/>
      <c r="L420" s="285"/>
    </row>
    <row r="421" spans="1:12" ht="15.75" customHeight="1">
      <c r="A421" s="279"/>
      <c r="B421" s="288"/>
      <c r="C421" s="288"/>
      <c r="D421" s="281"/>
      <c r="E421" s="287"/>
      <c r="F421" s="286"/>
      <c r="G421" s="277"/>
      <c r="L421" s="285"/>
    </row>
    <row r="422" spans="1:12" ht="15.75" customHeight="1">
      <c r="A422" s="279"/>
      <c r="B422" s="288"/>
      <c r="C422" s="288"/>
      <c r="D422" s="281"/>
      <c r="E422" s="287"/>
      <c r="F422" s="286"/>
      <c r="G422" s="277"/>
      <c r="L422" s="285"/>
    </row>
    <row r="423" spans="1:12" ht="15.75" customHeight="1">
      <c r="A423" s="279"/>
      <c r="B423" s="288"/>
      <c r="C423" s="288"/>
      <c r="D423" s="281"/>
      <c r="E423" s="287"/>
      <c r="F423" s="286"/>
      <c r="G423" s="277"/>
      <c r="L423" s="285"/>
    </row>
    <row r="424" spans="1:12" ht="15.75" customHeight="1">
      <c r="A424" s="279"/>
      <c r="B424" s="288"/>
      <c r="C424" s="288"/>
      <c r="D424" s="281"/>
      <c r="E424" s="287"/>
      <c r="F424" s="286"/>
      <c r="G424" s="277"/>
      <c r="L424" s="285"/>
    </row>
    <row r="425" spans="1:12" ht="15.75" customHeight="1">
      <c r="A425" s="279"/>
      <c r="B425" s="288"/>
      <c r="C425" s="288"/>
      <c r="D425" s="281"/>
      <c r="E425" s="287"/>
      <c r="F425" s="286"/>
      <c r="G425" s="277"/>
      <c r="L425" s="285"/>
    </row>
    <row r="426" spans="1:12" ht="15.75" customHeight="1">
      <c r="A426" s="279"/>
      <c r="B426" s="288"/>
      <c r="C426" s="288"/>
      <c r="D426" s="281"/>
      <c r="E426" s="287"/>
      <c r="F426" s="286"/>
      <c r="G426" s="277"/>
      <c r="L426" s="285"/>
    </row>
    <row r="427" spans="1:12" ht="15.75" customHeight="1">
      <c r="A427" s="279"/>
      <c r="B427" s="288"/>
      <c r="C427" s="288"/>
      <c r="D427" s="281"/>
      <c r="E427" s="287"/>
      <c r="F427" s="286"/>
      <c r="G427" s="277"/>
      <c r="L427" s="285"/>
    </row>
    <row r="428" spans="1:12" ht="15.75" customHeight="1">
      <c r="A428" s="279"/>
      <c r="B428" s="288"/>
      <c r="C428" s="288"/>
      <c r="D428" s="281"/>
      <c r="E428" s="287"/>
      <c r="F428" s="286"/>
      <c r="G428" s="277"/>
      <c r="L428" s="285"/>
    </row>
    <row r="429" spans="1:12" ht="15.75" customHeight="1">
      <c r="A429" s="279"/>
      <c r="B429" s="288"/>
      <c r="C429" s="288"/>
      <c r="D429" s="281"/>
      <c r="E429" s="287"/>
      <c r="F429" s="286"/>
      <c r="G429" s="277"/>
      <c r="L429" s="285"/>
    </row>
    <row r="430" spans="1:12" ht="15.75" customHeight="1">
      <c r="A430" s="279"/>
      <c r="B430" s="288"/>
      <c r="C430" s="288"/>
      <c r="D430" s="281"/>
      <c r="E430" s="287"/>
      <c r="F430" s="286"/>
      <c r="G430" s="277"/>
      <c r="L430" s="285"/>
    </row>
    <row r="431" spans="1:12" ht="15.75" customHeight="1">
      <c r="A431" s="279"/>
      <c r="B431" s="288"/>
      <c r="C431" s="288"/>
      <c r="D431" s="281"/>
      <c r="E431" s="287"/>
      <c r="F431" s="286"/>
      <c r="G431" s="277"/>
      <c r="L431" s="285"/>
    </row>
    <row r="432" spans="1:12" ht="15.75" customHeight="1">
      <c r="A432" s="279"/>
      <c r="B432" s="288"/>
      <c r="C432" s="288"/>
      <c r="D432" s="281"/>
      <c r="E432" s="287"/>
      <c r="F432" s="286"/>
      <c r="G432" s="277"/>
      <c r="L432" s="285"/>
    </row>
    <row r="433" spans="1:12" ht="15.75" customHeight="1">
      <c r="A433" s="279"/>
      <c r="B433" s="288"/>
      <c r="C433" s="288"/>
      <c r="D433" s="281"/>
      <c r="E433" s="287"/>
      <c r="F433" s="286"/>
      <c r="G433" s="277"/>
      <c r="L433" s="285"/>
    </row>
    <row r="434" spans="1:12" ht="15.75" customHeight="1">
      <c r="A434" s="279"/>
      <c r="B434" s="288"/>
      <c r="C434" s="288"/>
      <c r="D434" s="281"/>
      <c r="E434" s="287"/>
      <c r="F434" s="286"/>
      <c r="G434" s="277"/>
      <c r="L434" s="285"/>
    </row>
    <row r="435" spans="1:12" ht="15.75" customHeight="1">
      <c r="A435" s="279"/>
      <c r="B435" s="288"/>
      <c r="C435" s="288"/>
      <c r="D435" s="281"/>
      <c r="E435" s="287"/>
      <c r="F435" s="286"/>
      <c r="G435" s="277"/>
      <c r="L435" s="285"/>
    </row>
    <row r="436" spans="1:12" ht="15.75" customHeight="1">
      <c r="A436" s="279"/>
      <c r="B436" s="288"/>
      <c r="C436" s="288"/>
      <c r="D436" s="281"/>
      <c r="E436" s="287"/>
      <c r="F436" s="286"/>
      <c r="G436" s="277"/>
      <c r="L436" s="285"/>
    </row>
    <row r="437" spans="1:12" ht="15.75" customHeight="1">
      <c r="A437" s="279"/>
      <c r="B437" s="288"/>
      <c r="C437" s="288"/>
      <c r="D437" s="281"/>
      <c r="E437" s="287"/>
      <c r="F437" s="286"/>
      <c r="G437" s="277"/>
      <c r="L437" s="285"/>
    </row>
    <row r="438" spans="1:12" ht="15.75" customHeight="1">
      <c r="A438" s="279"/>
      <c r="B438" s="288"/>
      <c r="C438" s="288"/>
      <c r="D438" s="281"/>
      <c r="E438" s="287"/>
      <c r="F438" s="286"/>
      <c r="G438" s="277"/>
      <c r="L438" s="285"/>
    </row>
    <row r="439" spans="1:12" ht="15.75" customHeight="1">
      <c r="A439" s="279"/>
      <c r="B439" s="288"/>
      <c r="C439" s="288"/>
      <c r="D439" s="281"/>
      <c r="E439" s="287"/>
      <c r="F439" s="286"/>
      <c r="G439" s="277"/>
      <c r="L439" s="285"/>
    </row>
    <row r="440" spans="1:12" ht="15.75" customHeight="1">
      <c r="A440" s="279"/>
      <c r="B440" s="288"/>
      <c r="C440" s="288"/>
      <c r="D440" s="281"/>
      <c r="E440" s="287"/>
      <c r="F440" s="286"/>
      <c r="G440" s="277"/>
      <c r="L440" s="285"/>
    </row>
    <row r="441" spans="1:12" ht="15.75" customHeight="1">
      <c r="A441" s="279"/>
      <c r="B441" s="288"/>
      <c r="C441" s="288"/>
      <c r="D441" s="281"/>
      <c r="E441" s="287"/>
      <c r="F441" s="286"/>
      <c r="G441" s="277"/>
      <c r="L441" s="285"/>
    </row>
    <row r="442" spans="1:12" ht="15.75" customHeight="1">
      <c r="A442" s="279"/>
      <c r="B442" s="288"/>
      <c r="C442" s="288"/>
      <c r="D442" s="281"/>
      <c r="E442" s="287"/>
      <c r="F442" s="286"/>
      <c r="G442" s="277"/>
      <c r="L442" s="285"/>
    </row>
    <row r="443" spans="1:12" ht="15.75" customHeight="1">
      <c r="A443" s="279"/>
      <c r="B443" s="288"/>
      <c r="C443" s="288"/>
      <c r="D443" s="281"/>
      <c r="E443" s="287"/>
      <c r="F443" s="286"/>
      <c r="G443" s="277"/>
      <c r="L443" s="285"/>
    </row>
    <row r="444" spans="1:12" ht="15.75" customHeight="1">
      <c r="A444" s="279"/>
      <c r="B444" s="288"/>
      <c r="C444" s="288"/>
      <c r="D444" s="281"/>
      <c r="E444" s="287"/>
      <c r="F444" s="286"/>
      <c r="G444" s="277"/>
      <c r="L444" s="285"/>
    </row>
    <row r="445" spans="1:12" ht="15.75" customHeight="1">
      <c r="A445" s="279"/>
      <c r="B445" s="288"/>
      <c r="C445" s="288"/>
      <c r="D445" s="281"/>
      <c r="E445" s="287"/>
      <c r="F445" s="286"/>
      <c r="G445" s="277"/>
      <c r="L445" s="285"/>
    </row>
    <row r="446" spans="1:12" ht="15.75" customHeight="1">
      <c r="A446" s="279"/>
      <c r="B446" s="288"/>
      <c r="C446" s="288"/>
      <c r="D446" s="281"/>
      <c r="E446" s="287"/>
      <c r="F446" s="286"/>
      <c r="G446" s="277"/>
      <c r="L446" s="285"/>
    </row>
    <row r="447" spans="1:12" ht="15.75" customHeight="1">
      <c r="A447" s="279"/>
      <c r="B447" s="288"/>
      <c r="C447" s="288"/>
      <c r="D447" s="281"/>
      <c r="E447" s="287"/>
      <c r="F447" s="286"/>
      <c r="G447" s="277"/>
      <c r="L447" s="285"/>
    </row>
    <row r="448" spans="1:12" ht="15.75" customHeight="1">
      <c r="A448" s="279"/>
      <c r="B448" s="288"/>
      <c r="C448" s="288"/>
      <c r="D448" s="281"/>
      <c r="E448" s="287"/>
      <c r="F448" s="286"/>
      <c r="G448" s="277"/>
      <c r="L448" s="285"/>
    </row>
    <row r="449" spans="1:12" ht="15.75" customHeight="1">
      <c r="A449" s="279"/>
      <c r="B449" s="288"/>
      <c r="C449" s="288"/>
      <c r="D449" s="281"/>
      <c r="E449" s="287"/>
      <c r="F449" s="286"/>
      <c r="G449" s="277"/>
      <c r="L449" s="285"/>
    </row>
    <row r="450" spans="1:12" ht="15.75" customHeight="1">
      <c r="A450" s="279"/>
      <c r="B450" s="288"/>
      <c r="C450" s="288"/>
      <c r="D450" s="281"/>
      <c r="E450" s="287"/>
      <c r="F450" s="286"/>
      <c r="G450" s="277"/>
      <c r="L450" s="285"/>
    </row>
    <row r="451" spans="1:12" ht="15.75" customHeight="1">
      <c r="A451" s="279"/>
      <c r="B451" s="288"/>
      <c r="C451" s="288"/>
      <c r="D451" s="281"/>
      <c r="E451" s="287"/>
      <c r="F451" s="286"/>
      <c r="G451" s="277"/>
      <c r="L451" s="285"/>
    </row>
    <row r="452" spans="1:12" ht="15.75" customHeight="1">
      <c r="A452" s="279"/>
      <c r="B452" s="288"/>
      <c r="C452" s="288"/>
      <c r="D452" s="281"/>
      <c r="E452" s="287"/>
      <c r="F452" s="286"/>
      <c r="G452" s="277"/>
      <c r="L452" s="285"/>
    </row>
    <row r="453" spans="1:12" ht="15.75" customHeight="1">
      <c r="A453" s="279"/>
      <c r="B453" s="288"/>
      <c r="C453" s="288"/>
      <c r="D453" s="281"/>
      <c r="E453" s="287"/>
      <c r="F453" s="286"/>
      <c r="G453" s="277"/>
      <c r="L453" s="285"/>
    </row>
    <row r="454" spans="1:12" ht="15.75" customHeight="1">
      <c r="A454" s="279"/>
      <c r="B454" s="288"/>
      <c r="C454" s="288"/>
      <c r="D454" s="281"/>
      <c r="E454" s="287"/>
      <c r="F454" s="286"/>
      <c r="G454" s="277"/>
      <c r="L454" s="285"/>
    </row>
    <row r="455" spans="1:12" ht="15.75" customHeight="1">
      <c r="A455" s="279"/>
      <c r="B455" s="288"/>
      <c r="C455" s="288"/>
      <c r="D455" s="281"/>
      <c r="E455" s="287"/>
      <c r="F455" s="286"/>
      <c r="G455" s="277"/>
      <c r="L455" s="285"/>
    </row>
    <row r="456" spans="1:12" ht="15.75" customHeight="1">
      <c r="A456" s="279"/>
      <c r="B456" s="288"/>
      <c r="C456" s="288"/>
      <c r="D456" s="281"/>
      <c r="E456" s="287"/>
      <c r="F456" s="286"/>
      <c r="G456" s="277"/>
      <c r="L456" s="285"/>
    </row>
    <row r="457" spans="1:12" ht="15.75" customHeight="1">
      <c r="A457" s="279"/>
      <c r="B457" s="288"/>
      <c r="C457" s="288"/>
      <c r="D457" s="281"/>
      <c r="E457" s="287"/>
      <c r="F457" s="286"/>
      <c r="G457" s="277"/>
      <c r="L457" s="285"/>
    </row>
    <row r="458" spans="1:12" ht="15.75" customHeight="1">
      <c r="A458" s="279"/>
      <c r="B458" s="288"/>
      <c r="C458" s="288"/>
      <c r="D458" s="281"/>
      <c r="E458" s="287"/>
      <c r="F458" s="286"/>
      <c r="G458" s="277"/>
      <c r="L458" s="285"/>
    </row>
    <row r="459" spans="1:12" ht="15.75" customHeight="1">
      <c r="A459" s="279"/>
      <c r="B459" s="288"/>
      <c r="C459" s="288"/>
      <c r="D459" s="281"/>
      <c r="E459" s="287"/>
      <c r="F459" s="286"/>
      <c r="G459" s="277"/>
      <c r="L459" s="285"/>
    </row>
    <row r="460" spans="1:12" ht="15.75" customHeight="1">
      <c r="A460" s="279"/>
      <c r="B460" s="288"/>
      <c r="C460" s="288"/>
      <c r="D460" s="281"/>
      <c r="E460" s="287"/>
      <c r="F460" s="286"/>
      <c r="G460" s="277"/>
      <c r="L460" s="285"/>
    </row>
    <row r="461" spans="1:12" ht="15.75" customHeight="1">
      <c r="A461" s="279"/>
      <c r="B461" s="288"/>
      <c r="C461" s="288"/>
      <c r="D461" s="281"/>
      <c r="E461" s="287"/>
      <c r="F461" s="286"/>
      <c r="G461" s="277"/>
      <c r="L461" s="285"/>
    </row>
    <row r="462" spans="1:12" ht="15.75" customHeight="1">
      <c r="A462" s="279"/>
      <c r="B462" s="288"/>
      <c r="C462" s="288"/>
      <c r="D462" s="281"/>
      <c r="E462" s="287"/>
      <c r="F462" s="286"/>
      <c r="G462" s="277"/>
      <c r="L462" s="285"/>
    </row>
    <row r="463" spans="1:12" ht="15.75" customHeight="1">
      <c r="A463" s="279"/>
      <c r="B463" s="288"/>
      <c r="C463" s="288"/>
      <c r="D463" s="281"/>
      <c r="E463" s="287"/>
      <c r="F463" s="286"/>
      <c r="G463" s="277"/>
      <c r="L463" s="285"/>
    </row>
    <row r="464" spans="1:12" ht="15.75" customHeight="1">
      <c r="A464" s="279"/>
      <c r="B464" s="288"/>
      <c r="C464" s="288"/>
      <c r="D464" s="281"/>
      <c r="E464" s="287"/>
      <c r="F464" s="286"/>
      <c r="G464" s="277"/>
      <c r="L464" s="285"/>
    </row>
    <row r="465" spans="1:12" ht="15.75" customHeight="1">
      <c r="A465" s="279"/>
      <c r="B465" s="288"/>
      <c r="C465" s="288"/>
      <c r="D465" s="281"/>
      <c r="E465" s="287"/>
      <c r="F465" s="286"/>
      <c r="G465" s="277"/>
      <c r="L465" s="285"/>
    </row>
    <row r="466" spans="1:12" ht="15.75" customHeight="1">
      <c r="A466" s="279"/>
      <c r="B466" s="288"/>
      <c r="C466" s="288"/>
      <c r="D466" s="281"/>
      <c r="E466" s="287"/>
      <c r="F466" s="286"/>
      <c r="G466" s="277"/>
      <c r="L466" s="285"/>
    </row>
    <row r="467" spans="1:12" ht="15.75" customHeight="1">
      <c r="A467" s="279"/>
      <c r="B467" s="288"/>
      <c r="C467" s="288"/>
      <c r="D467" s="281"/>
      <c r="E467" s="287"/>
      <c r="F467" s="286"/>
      <c r="G467" s="277"/>
      <c r="L467" s="285"/>
    </row>
    <row r="468" spans="1:12" ht="15.75" customHeight="1">
      <c r="A468" s="279"/>
      <c r="B468" s="288"/>
      <c r="C468" s="288"/>
      <c r="D468" s="281"/>
      <c r="E468" s="287"/>
      <c r="F468" s="286"/>
      <c r="G468" s="277"/>
      <c r="L468" s="285"/>
    </row>
    <row r="469" spans="1:12" ht="15.75" customHeight="1">
      <c r="A469" s="279"/>
      <c r="B469" s="288"/>
      <c r="C469" s="288"/>
      <c r="D469" s="281"/>
      <c r="E469" s="287"/>
      <c r="F469" s="286"/>
      <c r="G469" s="277"/>
      <c r="L469" s="285"/>
    </row>
    <row r="470" spans="1:12" ht="15.75" customHeight="1">
      <c r="A470" s="279"/>
      <c r="B470" s="288"/>
      <c r="C470" s="288"/>
      <c r="D470" s="281"/>
      <c r="E470" s="287"/>
      <c r="F470" s="286"/>
      <c r="G470" s="277"/>
      <c r="L470" s="285"/>
    </row>
    <row r="471" spans="1:12" ht="15.75" customHeight="1">
      <c r="A471" s="279"/>
      <c r="B471" s="288"/>
      <c r="C471" s="288"/>
      <c r="D471" s="281"/>
      <c r="E471" s="287"/>
      <c r="F471" s="286"/>
      <c r="G471" s="277"/>
      <c r="L471" s="285"/>
    </row>
    <row r="472" spans="1:12" ht="15.75" customHeight="1">
      <c r="A472" s="279"/>
      <c r="B472" s="288"/>
      <c r="C472" s="288"/>
      <c r="D472" s="281"/>
      <c r="E472" s="287"/>
      <c r="F472" s="286"/>
      <c r="G472" s="277"/>
      <c r="L472" s="285"/>
    </row>
    <row r="473" spans="1:12" ht="15.75" customHeight="1">
      <c r="A473" s="279"/>
      <c r="B473" s="288"/>
      <c r="C473" s="288"/>
      <c r="D473" s="281"/>
      <c r="E473" s="287"/>
      <c r="F473" s="286"/>
      <c r="G473" s="277"/>
      <c r="L473" s="285"/>
    </row>
    <row r="474" spans="1:12" ht="15.75" customHeight="1">
      <c r="A474" s="279"/>
      <c r="B474" s="288"/>
      <c r="C474" s="288"/>
      <c r="D474" s="281"/>
      <c r="E474" s="287"/>
      <c r="F474" s="286"/>
      <c r="G474" s="277"/>
      <c r="L474" s="285"/>
    </row>
    <row r="475" spans="1:12" ht="15.75" customHeight="1">
      <c r="A475" s="279"/>
      <c r="B475" s="288"/>
      <c r="C475" s="288"/>
      <c r="D475" s="281"/>
      <c r="E475" s="287"/>
      <c r="F475" s="286"/>
      <c r="G475" s="277"/>
      <c r="L475" s="285"/>
    </row>
    <row r="476" spans="1:12" ht="15.75" customHeight="1">
      <c r="A476" s="279"/>
      <c r="B476" s="288"/>
      <c r="C476" s="288"/>
      <c r="D476" s="281"/>
      <c r="E476" s="287"/>
      <c r="F476" s="286"/>
      <c r="G476" s="277"/>
      <c r="L476" s="285"/>
    </row>
    <row r="477" spans="1:12" ht="15.75" customHeight="1">
      <c r="A477" s="279"/>
      <c r="B477" s="288"/>
      <c r="C477" s="288"/>
      <c r="D477" s="281"/>
      <c r="E477" s="287"/>
      <c r="F477" s="286"/>
      <c r="G477" s="277"/>
      <c r="L477" s="285"/>
    </row>
    <row r="478" spans="1:12" ht="15.75" customHeight="1">
      <c r="A478" s="279"/>
      <c r="B478" s="288"/>
      <c r="C478" s="288"/>
      <c r="D478" s="281"/>
      <c r="E478" s="287"/>
      <c r="F478" s="286"/>
      <c r="G478" s="277"/>
      <c r="L478" s="285"/>
    </row>
    <row r="479" spans="1:12" ht="15.75" customHeight="1">
      <c r="A479" s="279"/>
      <c r="B479" s="288"/>
      <c r="C479" s="288"/>
      <c r="D479" s="281"/>
      <c r="E479" s="287"/>
      <c r="F479" s="286"/>
      <c r="G479" s="277"/>
      <c r="L479" s="285"/>
    </row>
    <row r="480" spans="1:12" ht="15.75" customHeight="1">
      <c r="A480" s="279"/>
      <c r="B480" s="288"/>
      <c r="C480" s="288"/>
      <c r="D480" s="281"/>
      <c r="E480" s="287"/>
      <c r="F480" s="286"/>
      <c r="G480" s="277"/>
      <c r="L480" s="285"/>
    </row>
    <row r="481" spans="1:12" ht="15.75" customHeight="1">
      <c r="A481" s="279"/>
      <c r="B481" s="288"/>
      <c r="C481" s="288"/>
      <c r="D481" s="281"/>
      <c r="E481" s="287"/>
      <c r="F481" s="286"/>
      <c r="G481" s="277"/>
      <c r="L481" s="285"/>
    </row>
    <row r="482" spans="1:12" ht="15.75" customHeight="1">
      <c r="A482" s="279"/>
      <c r="B482" s="288"/>
      <c r="C482" s="288"/>
      <c r="D482" s="281"/>
      <c r="E482" s="287"/>
      <c r="F482" s="286"/>
      <c r="G482" s="277"/>
      <c r="L482" s="285"/>
    </row>
    <row r="483" spans="1:12" ht="15.75" customHeight="1">
      <c r="A483" s="279"/>
      <c r="B483" s="288"/>
      <c r="C483" s="288"/>
      <c r="D483" s="281"/>
      <c r="E483" s="287"/>
      <c r="F483" s="286"/>
      <c r="G483" s="277"/>
      <c r="L483" s="285"/>
    </row>
    <row r="484" spans="1:12" ht="15.75" customHeight="1">
      <c r="A484" s="279"/>
      <c r="B484" s="288"/>
      <c r="C484" s="288"/>
      <c r="D484" s="281"/>
      <c r="E484" s="287"/>
      <c r="F484" s="286"/>
      <c r="G484" s="277"/>
      <c r="L484" s="285"/>
    </row>
    <row r="485" spans="1:12" ht="15.75" customHeight="1">
      <c r="A485" s="279"/>
      <c r="B485" s="288"/>
      <c r="C485" s="288"/>
      <c r="D485" s="281"/>
      <c r="E485" s="287"/>
      <c r="F485" s="286"/>
      <c r="G485" s="277"/>
      <c r="L485" s="285"/>
    </row>
    <row r="486" spans="1:12" ht="15.75" customHeight="1">
      <c r="A486" s="279"/>
      <c r="B486" s="288"/>
      <c r="C486" s="288"/>
      <c r="D486" s="281"/>
      <c r="E486" s="287"/>
      <c r="F486" s="286"/>
      <c r="G486" s="277"/>
      <c r="L486" s="285"/>
    </row>
    <row r="487" spans="1:12" ht="15.75" customHeight="1">
      <c r="A487" s="279"/>
      <c r="B487" s="288"/>
      <c r="C487" s="288"/>
      <c r="D487" s="281"/>
      <c r="E487" s="287"/>
      <c r="F487" s="286"/>
      <c r="G487" s="277"/>
      <c r="L487" s="285"/>
    </row>
    <row r="488" spans="1:12" ht="15.75" customHeight="1">
      <c r="A488" s="279"/>
      <c r="B488" s="288"/>
      <c r="C488" s="288"/>
      <c r="D488" s="281"/>
      <c r="E488" s="287"/>
      <c r="F488" s="286"/>
      <c r="G488" s="277"/>
      <c r="L488" s="285"/>
    </row>
    <row r="489" spans="1:12" ht="15.75" customHeight="1">
      <c r="A489" s="279"/>
      <c r="B489" s="288"/>
      <c r="C489" s="288"/>
      <c r="D489" s="281"/>
      <c r="E489" s="287"/>
      <c r="F489" s="286"/>
      <c r="G489" s="277"/>
      <c r="L489" s="285"/>
    </row>
    <row r="490" spans="1:12" ht="15.75" customHeight="1">
      <c r="A490" s="279"/>
      <c r="B490" s="288"/>
      <c r="C490" s="288"/>
      <c r="D490" s="281"/>
      <c r="E490" s="287"/>
      <c r="F490" s="286"/>
      <c r="G490" s="277"/>
      <c r="L490" s="285"/>
    </row>
    <row r="491" spans="1:12" ht="15.75" customHeight="1">
      <c r="A491" s="279"/>
      <c r="B491" s="288"/>
      <c r="C491" s="288"/>
      <c r="D491" s="281"/>
      <c r="E491" s="287"/>
      <c r="F491" s="286"/>
      <c r="G491" s="277"/>
      <c r="L491" s="285"/>
    </row>
    <row r="492" spans="1:12" ht="15.75" customHeight="1">
      <c r="A492" s="279"/>
      <c r="B492" s="288"/>
      <c r="C492" s="288"/>
      <c r="D492" s="281"/>
      <c r="E492" s="287"/>
      <c r="F492" s="286"/>
      <c r="G492" s="277"/>
      <c r="L492" s="285"/>
    </row>
    <row r="493" spans="1:12" ht="15.75" customHeight="1">
      <c r="A493" s="279"/>
      <c r="B493" s="288"/>
      <c r="C493" s="288"/>
      <c r="D493" s="281"/>
      <c r="E493" s="287"/>
      <c r="F493" s="286"/>
      <c r="G493" s="277"/>
      <c r="L493" s="285"/>
    </row>
    <row r="494" spans="1:12" ht="15.75" customHeight="1">
      <c r="A494" s="279"/>
      <c r="B494" s="288"/>
      <c r="C494" s="288"/>
      <c r="D494" s="281"/>
      <c r="E494" s="287"/>
      <c r="F494" s="286"/>
      <c r="G494" s="277"/>
      <c r="L494" s="285"/>
    </row>
    <row r="495" spans="1:12" ht="15.75" customHeight="1">
      <c r="A495" s="279"/>
      <c r="B495" s="288"/>
      <c r="C495" s="288"/>
      <c r="D495" s="281"/>
      <c r="E495" s="287"/>
      <c r="F495" s="286"/>
      <c r="G495" s="277"/>
      <c r="L495" s="285"/>
    </row>
    <row r="496" spans="1:12" ht="15.75" customHeight="1">
      <c r="A496" s="279"/>
      <c r="B496" s="288"/>
      <c r="C496" s="288"/>
      <c r="D496" s="281"/>
      <c r="E496" s="287"/>
      <c r="F496" s="286"/>
      <c r="G496" s="277"/>
      <c r="L496" s="285"/>
    </row>
    <row r="497" spans="1:12" ht="15.75" customHeight="1">
      <c r="A497" s="279"/>
      <c r="B497" s="288"/>
      <c r="C497" s="288"/>
      <c r="D497" s="281"/>
      <c r="E497" s="287"/>
      <c r="F497" s="286"/>
      <c r="G497" s="277"/>
      <c r="L497" s="285"/>
    </row>
    <row r="498" spans="1:12" ht="15.75" customHeight="1">
      <c r="A498" s="279"/>
      <c r="B498" s="288"/>
      <c r="C498" s="288"/>
      <c r="D498" s="281"/>
      <c r="E498" s="287"/>
      <c r="F498" s="286"/>
      <c r="G498" s="277"/>
      <c r="L498" s="285"/>
    </row>
    <row r="499" spans="1:12" ht="15.75" customHeight="1">
      <c r="A499" s="279"/>
      <c r="B499" s="288"/>
      <c r="C499" s="288"/>
      <c r="D499" s="281"/>
      <c r="E499" s="287"/>
      <c r="F499" s="286"/>
      <c r="G499" s="277"/>
      <c r="L499" s="285"/>
    </row>
    <row r="500" spans="1:12" ht="15.75" customHeight="1">
      <c r="A500" s="279"/>
      <c r="B500" s="288"/>
      <c r="C500" s="288"/>
      <c r="D500" s="281"/>
      <c r="E500" s="287"/>
      <c r="F500" s="286"/>
      <c r="G500" s="277"/>
      <c r="L500" s="285"/>
    </row>
    <row r="501" spans="1:12" ht="15.75" customHeight="1">
      <c r="A501" s="279"/>
      <c r="B501" s="288"/>
      <c r="C501" s="288"/>
      <c r="D501" s="281"/>
      <c r="E501" s="287"/>
      <c r="F501" s="286"/>
      <c r="G501" s="277"/>
      <c r="L501" s="285"/>
    </row>
    <row r="502" spans="1:12" ht="15.75" customHeight="1">
      <c r="A502" s="279"/>
      <c r="B502" s="288"/>
      <c r="C502" s="288"/>
      <c r="D502" s="281"/>
      <c r="E502" s="287"/>
      <c r="F502" s="286"/>
      <c r="G502" s="277"/>
      <c r="L502" s="285"/>
    </row>
    <row r="503" spans="1:12" ht="15.75" customHeight="1">
      <c r="A503" s="279"/>
      <c r="B503" s="288"/>
      <c r="C503" s="288"/>
      <c r="D503" s="281"/>
      <c r="E503" s="287"/>
      <c r="F503" s="286"/>
      <c r="G503" s="277"/>
      <c r="L503" s="285"/>
    </row>
    <row r="504" spans="1:12" ht="15.75" customHeight="1">
      <c r="A504" s="279"/>
      <c r="B504" s="288"/>
      <c r="C504" s="288"/>
      <c r="D504" s="281"/>
      <c r="E504" s="287"/>
      <c r="F504" s="286"/>
      <c r="G504" s="277"/>
      <c r="L504" s="285"/>
    </row>
    <row r="505" spans="1:12" ht="15.75" customHeight="1">
      <c r="A505" s="279"/>
      <c r="B505" s="288"/>
      <c r="C505" s="288"/>
      <c r="D505" s="281"/>
      <c r="E505" s="287"/>
      <c r="F505" s="286"/>
      <c r="G505" s="277"/>
      <c r="L505" s="285"/>
    </row>
    <row r="506" spans="1:12" ht="15.75" customHeight="1">
      <c r="A506" s="279"/>
      <c r="B506" s="288"/>
      <c r="C506" s="288"/>
      <c r="D506" s="281"/>
      <c r="E506" s="287"/>
      <c r="F506" s="286"/>
      <c r="G506" s="277"/>
      <c r="L506" s="285"/>
    </row>
    <row r="507" spans="1:12" ht="15.75" customHeight="1">
      <c r="A507" s="279"/>
      <c r="B507" s="288"/>
      <c r="C507" s="288"/>
      <c r="D507" s="281"/>
      <c r="E507" s="287"/>
      <c r="F507" s="286"/>
      <c r="G507" s="277"/>
      <c r="L507" s="285"/>
    </row>
    <row r="508" spans="1:12" ht="15.75" customHeight="1">
      <c r="A508" s="279"/>
      <c r="B508" s="288"/>
      <c r="C508" s="288"/>
      <c r="D508" s="281"/>
      <c r="E508" s="287"/>
      <c r="F508" s="286"/>
      <c r="G508" s="277"/>
      <c r="L508" s="285"/>
    </row>
    <row r="509" spans="1:12" ht="15.75" customHeight="1">
      <c r="A509" s="279"/>
      <c r="B509" s="288"/>
      <c r="C509" s="288"/>
      <c r="D509" s="281"/>
      <c r="E509" s="287"/>
      <c r="F509" s="286"/>
      <c r="G509" s="277"/>
      <c r="L509" s="285"/>
    </row>
    <row r="510" spans="1:12" ht="15.75" customHeight="1">
      <c r="A510" s="279"/>
      <c r="B510" s="288"/>
      <c r="C510" s="288"/>
      <c r="D510" s="281"/>
      <c r="E510" s="287"/>
      <c r="F510" s="286"/>
      <c r="G510" s="277"/>
      <c r="L510" s="285"/>
    </row>
    <row r="511" spans="1:12" ht="15.75" customHeight="1">
      <c r="A511" s="279"/>
      <c r="B511" s="288"/>
      <c r="C511" s="288"/>
      <c r="D511" s="281"/>
      <c r="E511" s="287"/>
      <c r="F511" s="286"/>
      <c r="G511" s="277"/>
      <c r="L511" s="285"/>
    </row>
    <row r="512" spans="1:12" ht="15.75" customHeight="1">
      <c r="A512" s="279"/>
      <c r="B512" s="288"/>
      <c r="C512" s="288"/>
      <c r="D512" s="281"/>
      <c r="E512" s="287"/>
      <c r="F512" s="286"/>
      <c r="G512" s="277"/>
      <c r="L512" s="285"/>
    </row>
    <row r="513" spans="1:12" ht="15.75" customHeight="1">
      <c r="A513" s="279"/>
      <c r="B513" s="288"/>
      <c r="C513" s="288"/>
      <c r="D513" s="281"/>
      <c r="E513" s="287"/>
      <c r="F513" s="286"/>
      <c r="G513" s="277"/>
      <c r="L513" s="285"/>
    </row>
    <row r="514" spans="1:12" ht="15.75" customHeight="1">
      <c r="A514" s="279"/>
      <c r="B514" s="288"/>
      <c r="C514" s="288"/>
      <c r="D514" s="281"/>
      <c r="E514" s="287"/>
      <c r="F514" s="286"/>
      <c r="G514" s="277"/>
      <c r="L514" s="285"/>
    </row>
    <row r="515" spans="1:12" ht="15.75" customHeight="1">
      <c r="A515" s="279"/>
      <c r="B515" s="288"/>
      <c r="C515" s="288"/>
      <c r="D515" s="281"/>
      <c r="E515" s="287"/>
      <c r="F515" s="286"/>
      <c r="G515" s="277"/>
      <c r="L515" s="285"/>
    </row>
    <row r="516" spans="1:12" ht="15.75" customHeight="1">
      <c r="A516" s="279"/>
      <c r="B516" s="288"/>
      <c r="C516" s="288"/>
      <c r="D516" s="281"/>
      <c r="E516" s="287"/>
      <c r="F516" s="286"/>
      <c r="G516" s="277"/>
      <c r="L516" s="285"/>
    </row>
    <row r="517" spans="1:12" ht="15.75" customHeight="1">
      <c r="A517" s="279"/>
      <c r="B517" s="288"/>
      <c r="C517" s="288"/>
      <c r="D517" s="281"/>
      <c r="E517" s="287"/>
      <c r="F517" s="286"/>
      <c r="G517" s="277"/>
      <c r="L517" s="285"/>
    </row>
    <row r="518" spans="1:12" ht="15.75" customHeight="1">
      <c r="A518" s="279"/>
      <c r="B518" s="288"/>
      <c r="C518" s="288"/>
      <c r="D518" s="281"/>
      <c r="E518" s="287"/>
      <c r="F518" s="286"/>
      <c r="G518" s="277"/>
      <c r="L518" s="285"/>
    </row>
    <row r="519" spans="1:12" ht="15.75" customHeight="1">
      <c r="A519" s="279"/>
      <c r="B519" s="288"/>
      <c r="C519" s="288"/>
      <c r="D519" s="281"/>
      <c r="E519" s="287"/>
      <c r="F519" s="286"/>
      <c r="G519" s="277"/>
      <c r="L519" s="285"/>
    </row>
    <row r="520" spans="1:12" ht="15.75" customHeight="1">
      <c r="A520" s="279"/>
      <c r="B520" s="288"/>
      <c r="C520" s="288"/>
      <c r="D520" s="281"/>
      <c r="E520" s="287"/>
      <c r="F520" s="286"/>
      <c r="G520" s="277"/>
      <c r="L520" s="285"/>
    </row>
    <row r="521" spans="1:12" ht="15.75" customHeight="1">
      <c r="A521" s="279"/>
      <c r="B521" s="288"/>
      <c r="C521" s="288"/>
      <c r="D521" s="281"/>
      <c r="E521" s="287"/>
      <c r="F521" s="286"/>
      <c r="G521" s="277"/>
      <c r="L521" s="285"/>
    </row>
    <row r="522" spans="1:12" ht="15.75" customHeight="1">
      <c r="A522" s="279"/>
      <c r="B522" s="288"/>
      <c r="C522" s="288"/>
      <c r="D522" s="281"/>
      <c r="E522" s="287"/>
      <c r="F522" s="286"/>
      <c r="G522" s="277"/>
      <c r="L522" s="285"/>
    </row>
    <row r="523" spans="1:12" ht="15.75" customHeight="1">
      <c r="A523" s="279"/>
      <c r="B523" s="288"/>
      <c r="C523" s="288"/>
      <c r="D523" s="281"/>
      <c r="E523" s="287"/>
      <c r="F523" s="286"/>
      <c r="G523" s="277"/>
      <c r="L523" s="285"/>
    </row>
    <row r="524" spans="1:12" ht="15.75" customHeight="1">
      <c r="A524" s="279"/>
      <c r="B524" s="288"/>
      <c r="C524" s="288"/>
      <c r="D524" s="281"/>
      <c r="E524" s="287"/>
      <c r="F524" s="286"/>
      <c r="G524" s="277"/>
      <c r="L524" s="285"/>
    </row>
    <row r="525" spans="1:12" ht="15.75" customHeight="1">
      <c r="A525" s="279"/>
      <c r="B525" s="288"/>
      <c r="C525" s="288"/>
      <c r="D525" s="281"/>
      <c r="E525" s="287"/>
      <c r="F525" s="286"/>
      <c r="G525" s="277"/>
      <c r="L525" s="285"/>
    </row>
    <row r="526" spans="1:12" ht="15.75" customHeight="1">
      <c r="A526" s="279"/>
      <c r="B526" s="288"/>
      <c r="C526" s="288"/>
      <c r="D526" s="281"/>
      <c r="E526" s="287"/>
      <c r="F526" s="286"/>
      <c r="G526" s="277"/>
      <c r="L526" s="285"/>
    </row>
    <row r="527" spans="1:12" ht="15.75" customHeight="1">
      <c r="A527" s="279"/>
      <c r="B527" s="288"/>
      <c r="C527" s="288"/>
      <c r="D527" s="281"/>
      <c r="E527" s="287"/>
      <c r="F527" s="286"/>
      <c r="G527" s="277"/>
      <c r="L527" s="285"/>
    </row>
    <row r="528" spans="1:12" ht="15.75" customHeight="1">
      <c r="A528" s="279"/>
      <c r="B528" s="288"/>
      <c r="C528" s="288"/>
      <c r="D528" s="281"/>
      <c r="E528" s="287"/>
      <c r="F528" s="286"/>
      <c r="G528" s="277"/>
      <c r="L528" s="285"/>
    </row>
    <row r="529" spans="1:12" ht="15.75" customHeight="1">
      <c r="A529" s="279"/>
      <c r="B529" s="288"/>
      <c r="C529" s="288"/>
      <c r="D529" s="281"/>
      <c r="E529" s="287"/>
      <c r="F529" s="286"/>
      <c r="G529" s="277"/>
      <c r="L529" s="285"/>
    </row>
    <row r="530" spans="1:12" ht="15.75" customHeight="1">
      <c r="A530" s="279"/>
      <c r="B530" s="288"/>
      <c r="C530" s="288"/>
      <c r="D530" s="281"/>
      <c r="E530" s="287"/>
      <c r="F530" s="286"/>
      <c r="G530" s="277"/>
      <c r="L530" s="285"/>
    </row>
    <row r="531" spans="1:12" ht="15.75" customHeight="1">
      <c r="A531" s="279"/>
      <c r="B531" s="288"/>
      <c r="C531" s="288"/>
      <c r="D531" s="281"/>
      <c r="E531" s="287"/>
      <c r="F531" s="286"/>
      <c r="G531" s="277"/>
      <c r="L531" s="285"/>
    </row>
    <row r="532" spans="1:12" ht="15.75" customHeight="1">
      <c r="A532" s="279"/>
      <c r="B532" s="288"/>
      <c r="C532" s="288"/>
      <c r="D532" s="281"/>
      <c r="E532" s="287"/>
      <c r="F532" s="286"/>
      <c r="G532" s="277"/>
      <c r="L532" s="285"/>
    </row>
    <row r="533" spans="1:12" ht="15.75" customHeight="1">
      <c r="A533" s="279"/>
      <c r="B533" s="288"/>
      <c r="C533" s="288"/>
      <c r="D533" s="281"/>
      <c r="E533" s="287"/>
      <c r="F533" s="286"/>
      <c r="G533" s="277"/>
      <c r="L533" s="285"/>
    </row>
    <row r="534" spans="1:12" ht="15.75" customHeight="1">
      <c r="A534" s="279"/>
      <c r="B534" s="288"/>
      <c r="C534" s="288"/>
      <c r="D534" s="281"/>
      <c r="E534" s="287"/>
      <c r="F534" s="286"/>
      <c r="G534" s="277"/>
      <c r="L534" s="285"/>
    </row>
    <row r="535" spans="1:12" ht="15.75" customHeight="1">
      <c r="A535" s="279"/>
      <c r="B535" s="288"/>
      <c r="C535" s="288"/>
      <c r="D535" s="281"/>
      <c r="E535" s="287"/>
      <c r="F535" s="286"/>
      <c r="G535" s="277"/>
      <c r="L535" s="285"/>
    </row>
    <row r="536" spans="1:12" ht="15.75" customHeight="1">
      <c r="A536" s="279"/>
      <c r="B536" s="288"/>
      <c r="C536" s="288"/>
      <c r="D536" s="281"/>
      <c r="E536" s="287"/>
      <c r="F536" s="286"/>
      <c r="G536" s="277"/>
      <c r="L536" s="285"/>
    </row>
    <row r="537" spans="1:12" ht="15.75" customHeight="1">
      <c r="A537" s="279"/>
      <c r="B537" s="288"/>
      <c r="C537" s="288"/>
      <c r="D537" s="281"/>
      <c r="E537" s="287"/>
      <c r="F537" s="286"/>
      <c r="G537" s="277"/>
      <c r="L537" s="285"/>
    </row>
    <row r="538" spans="1:12" ht="15.75" customHeight="1">
      <c r="A538" s="279"/>
      <c r="B538" s="288"/>
      <c r="C538" s="288"/>
      <c r="D538" s="281"/>
      <c r="E538" s="287"/>
      <c r="F538" s="286"/>
      <c r="G538" s="277"/>
      <c r="L538" s="285"/>
    </row>
    <row r="539" spans="1:12" ht="15.75" customHeight="1">
      <c r="A539" s="279"/>
      <c r="B539" s="288"/>
      <c r="C539" s="288"/>
      <c r="D539" s="281"/>
      <c r="E539" s="287"/>
      <c r="F539" s="286"/>
      <c r="G539" s="277"/>
      <c r="L539" s="285"/>
    </row>
    <row r="540" spans="1:12" ht="15.75" customHeight="1">
      <c r="A540" s="279"/>
      <c r="B540" s="288"/>
      <c r="C540" s="288"/>
      <c r="D540" s="281"/>
      <c r="E540" s="287"/>
      <c r="F540" s="286"/>
      <c r="G540" s="277"/>
      <c r="L540" s="285"/>
    </row>
    <row r="541" spans="1:12" ht="15.75" customHeight="1">
      <c r="A541" s="279"/>
      <c r="B541" s="288"/>
      <c r="C541" s="288"/>
      <c r="D541" s="281"/>
      <c r="E541" s="287"/>
      <c r="F541" s="286"/>
      <c r="G541" s="277"/>
      <c r="L541" s="285"/>
    </row>
    <row r="542" spans="1:12" ht="15.75" customHeight="1">
      <c r="A542" s="279"/>
      <c r="B542" s="288"/>
      <c r="C542" s="288"/>
      <c r="D542" s="281"/>
      <c r="E542" s="287"/>
      <c r="F542" s="286"/>
      <c r="G542" s="277"/>
      <c r="L542" s="285"/>
    </row>
    <row r="543" spans="1:12" ht="15.75" customHeight="1">
      <c r="A543" s="279"/>
      <c r="B543" s="288"/>
      <c r="C543" s="288"/>
      <c r="D543" s="281"/>
      <c r="E543" s="287"/>
      <c r="F543" s="286"/>
      <c r="G543" s="277"/>
      <c r="L543" s="285"/>
    </row>
    <row r="544" spans="1:12" ht="15.75" customHeight="1">
      <c r="A544" s="279"/>
      <c r="B544" s="288"/>
      <c r="C544" s="288"/>
      <c r="D544" s="281"/>
      <c r="E544" s="287"/>
      <c r="F544" s="286"/>
      <c r="G544" s="277"/>
      <c r="L544" s="285"/>
    </row>
    <row r="545" spans="1:12" ht="15.75" customHeight="1">
      <c r="A545" s="279"/>
      <c r="B545" s="288"/>
      <c r="C545" s="288"/>
      <c r="D545" s="281"/>
      <c r="E545" s="287"/>
      <c r="F545" s="286"/>
      <c r="G545" s="277"/>
      <c r="L545" s="285"/>
    </row>
    <row r="546" spans="1:12" ht="15.75" customHeight="1">
      <c r="A546" s="279"/>
      <c r="B546" s="288"/>
      <c r="C546" s="288"/>
      <c r="D546" s="281"/>
      <c r="E546" s="287"/>
      <c r="F546" s="286"/>
      <c r="G546" s="277"/>
      <c r="L546" s="285"/>
    </row>
    <row r="547" spans="1:12" ht="15.75" customHeight="1">
      <c r="A547" s="279"/>
      <c r="B547" s="288"/>
      <c r="C547" s="288"/>
      <c r="D547" s="281"/>
      <c r="E547" s="287"/>
      <c r="F547" s="286"/>
      <c r="G547" s="277"/>
      <c r="L547" s="285"/>
    </row>
    <row r="548" spans="1:12" ht="15.75" customHeight="1">
      <c r="A548" s="279"/>
      <c r="B548" s="288"/>
      <c r="C548" s="288"/>
      <c r="D548" s="281"/>
      <c r="E548" s="287"/>
      <c r="F548" s="286"/>
      <c r="G548" s="277"/>
      <c r="L548" s="285"/>
    </row>
    <row r="549" spans="1:12" ht="15.75" customHeight="1">
      <c r="A549" s="279"/>
      <c r="B549" s="288"/>
      <c r="C549" s="288"/>
      <c r="D549" s="281"/>
      <c r="E549" s="287"/>
      <c r="F549" s="286"/>
      <c r="G549" s="277"/>
      <c r="L549" s="285"/>
    </row>
    <row r="550" spans="1:12" ht="15.75" customHeight="1">
      <c r="A550" s="279"/>
      <c r="B550" s="288"/>
      <c r="C550" s="288"/>
      <c r="D550" s="281"/>
      <c r="E550" s="287"/>
      <c r="F550" s="286"/>
      <c r="G550" s="277"/>
      <c r="L550" s="285"/>
    </row>
    <row r="551" spans="1:12" ht="15.75" customHeight="1">
      <c r="A551" s="279"/>
      <c r="B551" s="288"/>
      <c r="C551" s="288"/>
      <c r="D551" s="281"/>
      <c r="E551" s="287"/>
      <c r="F551" s="286"/>
      <c r="G551" s="277"/>
      <c r="L551" s="285"/>
    </row>
    <row r="552" spans="1:12" ht="15.75" customHeight="1">
      <c r="A552" s="279"/>
      <c r="B552" s="288"/>
      <c r="C552" s="288"/>
      <c r="D552" s="281"/>
      <c r="E552" s="287"/>
      <c r="F552" s="286"/>
      <c r="G552" s="277"/>
      <c r="L552" s="285"/>
    </row>
    <row r="553" spans="1:12" ht="15.75" customHeight="1">
      <c r="A553" s="279"/>
      <c r="B553" s="288"/>
      <c r="C553" s="288"/>
      <c r="D553" s="281"/>
      <c r="E553" s="287"/>
      <c r="F553" s="286"/>
      <c r="G553" s="277"/>
      <c r="L553" s="285"/>
    </row>
    <row r="554" spans="1:12" ht="15.75" customHeight="1">
      <c r="A554" s="279"/>
      <c r="B554" s="288"/>
      <c r="C554" s="288"/>
      <c r="D554" s="281"/>
      <c r="E554" s="287"/>
      <c r="F554" s="286"/>
      <c r="G554" s="277"/>
      <c r="L554" s="285"/>
    </row>
    <row r="555" spans="1:12" ht="15.75" customHeight="1">
      <c r="A555" s="279"/>
      <c r="B555" s="288"/>
      <c r="C555" s="288"/>
      <c r="D555" s="281"/>
      <c r="E555" s="287"/>
      <c r="F555" s="286"/>
      <c r="G555" s="277"/>
      <c r="L555" s="285"/>
    </row>
    <row r="556" spans="1:12" ht="15.75" customHeight="1">
      <c r="A556" s="279"/>
      <c r="B556" s="288"/>
      <c r="C556" s="288"/>
      <c r="D556" s="281"/>
      <c r="E556" s="287"/>
      <c r="F556" s="286"/>
      <c r="G556" s="277"/>
      <c r="L556" s="285"/>
    </row>
    <row r="557" spans="1:12" ht="15.75" customHeight="1">
      <c r="A557" s="279"/>
      <c r="B557" s="288"/>
      <c r="C557" s="288"/>
      <c r="D557" s="281"/>
      <c r="E557" s="287"/>
      <c r="F557" s="286"/>
      <c r="G557" s="277"/>
      <c r="L557" s="285"/>
    </row>
    <row r="558" spans="1:12" ht="15.75" customHeight="1">
      <c r="A558" s="279"/>
      <c r="B558" s="288"/>
      <c r="C558" s="288"/>
      <c r="D558" s="281"/>
      <c r="E558" s="287"/>
      <c r="F558" s="286"/>
      <c r="G558" s="277"/>
      <c r="L558" s="285"/>
    </row>
    <row r="559" spans="1:12" ht="15.75" customHeight="1">
      <c r="A559" s="279"/>
      <c r="B559" s="288"/>
      <c r="C559" s="288"/>
      <c r="D559" s="281"/>
      <c r="E559" s="287"/>
      <c r="F559" s="286"/>
      <c r="G559" s="277"/>
      <c r="L559" s="285"/>
    </row>
    <row r="560" spans="1:12" ht="15.75" customHeight="1">
      <c r="A560" s="279"/>
      <c r="B560" s="288"/>
      <c r="C560" s="288"/>
      <c r="D560" s="281"/>
      <c r="E560" s="287"/>
      <c r="F560" s="286"/>
      <c r="G560" s="277"/>
      <c r="L560" s="285"/>
    </row>
    <row r="561" spans="1:12" ht="15.75" customHeight="1">
      <c r="A561" s="279"/>
      <c r="B561" s="288"/>
      <c r="C561" s="288"/>
      <c r="D561" s="281"/>
      <c r="E561" s="287"/>
      <c r="F561" s="286"/>
      <c r="G561" s="277"/>
      <c r="L561" s="285"/>
    </row>
    <row r="562" spans="1:12" ht="15.75" customHeight="1">
      <c r="A562" s="279"/>
      <c r="B562" s="288"/>
      <c r="C562" s="288"/>
      <c r="D562" s="281"/>
      <c r="E562" s="287"/>
      <c r="F562" s="286"/>
      <c r="G562" s="277"/>
      <c r="L562" s="285"/>
    </row>
    <row r="563" spans="1:12" ht="15.75" customHeight="1">
      <c r="A563" s="279"/>
      <c r="B563" s="288"/>
      <c r="C563" s="288"/>
      <c r="D563" s="281"/>
      <c r="E563" s="287"/>
      <c r="F563" s="286"/>
      <c r="G563" s="277"/>
      <c r="L563" s="285"/>
    </row>
    <row r="564" spans="1:12" ht="15.75" customHeight="1">
      <c r="A564" s="279"/>
      <c r="B564" s="288"/>
      <c r="C564" s="288"/>
      <c r="D564" s="281"/>
      <c r="E564" s="287"/>
      <c r="F564" s="286"/>
      <c r="G564" s="277"/>
      <c r="L564" s="285"/>
    </row>
    <row r="565" spans="1:12" ht="15.75" customHeight="1">
      <c r="A565" s="279"/>
      <c r="B565" s="288"/>
      <c r="C565" s="288"/>
      <c r="D565" s="281"/>
      <c r="E565" s="287"/>
      <c r="F565" s="286"/>
      <c r="G565" s="277"/>
      <c r="L565" s="285"/>
    </row>
    <row r="566" spans="1:12" ht="15.75" customHeight="1">
      <c r="A566" s="279"/>
      <c r="B566" s="288"/>
      <c r="C566" s="288"/>
      <c r="D566" s="281"/>
      <c r="E566" s="287"/>
      <c r="F566" s="286"/>
      <c r="G566" s="277"/>
      <c r="L566" s="285"/>
    </row>
    <row r="567" spans="1:12" ht="15.75" customHeight="1">
      <c r="A567" s="279"/>
      <c r="B567" s="288"/>
      <c r="C567" s="288"/>
      <c r="D567" s="281"/>
      <c r="E567" s="287"/>
      <c r="F567" s="286"/>
      <c r="G567" s="277"/>
      <c r="L567" s="285"/>
    </row>
    <row r="568" spans="1:12" ht="15.75" customHeight="1">
      <c r="A568" s="279"/>
      <c r="B568" s="288"/>
      <c r="C568" s="288"/>
      <c r="D568" s="281"/>
      <c r="E568" s="287"/>
      <c r="F568" s="286"/>
      <c r="G568" s="277"/>
      <c r="L568" s="285"/>
    </row>
    <row r="569" spans="1:12" ht="15.75" customHeight="1">
      <c r="A569" s="279"/>
      <c r="B569" s="288"/>
      <c r="C569" s="288"/>
      <c r="D569" s="281"/>
      <c r="E569" s="287"/>
      <c r="F569" s="286"/>
      <c r="G569" s="277"/>
      <c r="L569" s="285"/>
    </row>
    <row r="570" spans="1:12" ht="15.75" customHeight="1">
      <c r="A570" s="279"/>
      <c r="B570" s="288"/>
      <c r="C570" s="288"/>
      <c r="D570" s="281"/>
      <c r="E570" s="287"/>
      <c r="F570" s="286"/>
      <c r="G570" s="277"/>
      <c r="L570" s="285"/>
    </row>
    <row r="571" spans="1:12" ht="15.75" customHeight="1">
      <c r="A571" s="279"/>
      <c r="B571" s="288"/>
      <c r="C571" s="288"/>
      <c r="D571" s="281"/>
      <c r="E571" s="287"/>
      <c r="F571" s="286"/>
      <c r="G571" s="277"/>
      <c r="L571" s="285"/>
    </row>
    <row r="572" spans="1:12" ht="15.75" customHeight="1">
      <c r="A572" s="279"/>
      <c r="B572" s="288"/>
      <c r="C572" s="288"/>
      <c r="D572" s="281"/>
      <c r="E572" s="287"/>
      <c r="F572" s="286"/>
      <c r="G572" s="277"/>
      <c r="L572" s="285"/>
    </row>
    <row r="573" spans="1:12" ht="15.75" customHeight="1">
      <c r="A573" s="279"/>
      <c r="B573" s="288"/>
      <c r="C573" s="288"/>
      <c r="D573" s="281"/>
      <c r="E573" s="287"/>
      <c r="F573" s="286"/>
      <c r="G573" s="277"/>
      <c r="L573" s="285"/>
    </row>
    <row r="574" spans="1:12" ht="15.75" customHeight="1">
      <c r="A574" s="279"/>
      <c r="B574" s="288"/>
      <c r="C574" s="288"/>
      <c r="D574" s="281"/>
      <c r="E574" s="287"/>
      <c r="F574" s="286"/>
      <c r="G574" s="277"/>
      <c r="L574" s="285"/>
    </row>
    <row r="575" spans="1:12" ht="15.75" customHeight="1">
      <c r="A575" s="279"/>
      <c r="B575" s="288"/>
      <c r="C575" s="288"/>
      <c r="D575" s="281"/>
      <c r="E575" s="287"/>
      <c r="F575" s="286"/>
      <c r="G575" s="277"/>
      <c r="L575" s="285"/>
    </row>
    <row r="576" spans="1:12" ht="15.75" customHeight="1">
      <c r="A576" s="279"/>
      <c r="B576" s="288"/>
      <c r="C576" s="288"/>
      <c r="D576" s="281"/>
      <c r="E576" s="287"/>
      <c r="F576" s="286"/>
      <c r="G576" s="277"/>
      <c r="L576" s="285"/>
    </row>
    <row r="577" spans="1:12" ht="15.75" customHeight="1">
      <c r="A577" s="279"/>
      <c r="B577" s="288"/>
      <c r="C577" s="288"/>
      <c r="D577" s="281"/>
      <c r="E577" s="287"/>
      <c r="F577" s="286"/>
      <c r="G577" s="277"/>
      <c r="L577" s="285"/>
    </row>
    <row r="578" spans="1:12" ht="15.75" customHeight="1">
      <c r="A578" s="279"/>
      <c r="B578" s="288"/>
      <c r="C578" s="288"/>
      <c r="D578" s="281"/>
      <c r="E578" s="287"/>
      <c r="F578" s="286"/>
      <c r="G578" s="277"/>
      <c r="L578" s="285"/>
    </row>
    <row r="579" spans="1:12" ht="15.75" customHeight="1">
      <c r="A579" s="279"/>
      <c r="B579" s="288"/>
      <c r="C579" s="288"/>
      <c r="D579" s="281"/>
      <c r="E579" s="287"/>
      <c r="F579" s="286"/>
      <c r="G579" s="277"/>
      <c r="L579" s="285"/>
    </row>
    <row r="580" spans="1:12" ht="15.75" customHeight="1">
      <c r="A580" s="279"/>
      <c r="B580" s="288"/>
      <c r="C580" s="288"/>
      <c r="D580" s="281"/>
      <c r="E580" s="287"/>
      <c r="F580" s="286"/>
      <c r="G580" s="277"/>
      <c r="L580" s="285"/>
    </row>
    <row r="581" spans="1:12" ht="15.75" customHeight="1">
      <c r="A581" s="279"/>
      <c r="B581" s="288"/>
      <c r="C581" s="288"/>
      <c r="D581" s="281"/>
      <c r="E581" s="287"/>
      <c r="F581" s="286"/>
      <c r="G581" s="277"/>
      <c r="L581" s="285"/>
    </row>
    <row r="582" spans="1:12" ht="15.75" customHeight="1">
      <c r="A582" s="279"/>
      <c r="B582" s="288"/>
      <c r="C582" s="288"/>
      <c r="D582" s="281"/>
      <c r="E582" s="287"/>
      <c r="F582" s="286"/>
      <c r="G582" s="277"/>
      <c r="L582" s="285"/>
    </row>
    <row r="583" spans="1:12" ht="15.75" customHeight="1">
      <c r="A583" s="279"/>
      <c r="B583" s="288"/>
      <c r="C583" s="288"/>
      <c r="D583" s="281"/>
      <c r="E583" s="287"/>
      <c r="F583" s="286"/>
      <c r="G583" s="277"/>
      <c r="L583" s="285"/>
    </row>
    <row r="584" spans="1:12" ht="15.75" customHeight="1">
      <c r="A584" s="279"/>
      <c r="B584" s="288"/>
      <c r="C584" s="288"/>
      <c r="D584" s="281"/>
      <c r="E584" s="287"/>
      <c r="F584" s="286"/>
      <c r="G584" s="277"/>
      <c r="L584" s="285"/>
    </row>
    <row r="585" spans="1:12" ht="15.75" customHeight="1">
      <c r="A585" s="279"/>
      <c r="B585" s="288"/>
      <c r="C585" s="288"/>
      <c r="D585" s="281"/>
      <c r="E585" s="287"/>
      <c r="F585" s="286"/>
      <c r="G585" s="277"/>
      <c r="L585" s="285"/>
    </row>
    <row r="586" spans="1:12" ht="15.75" customHeight="1">
      <c r="A586" s="279"/>
      <c r="B586" s="288"/>
      <c r="C586" s="288"/>
      <c r="D586" s="281"/>
      <c r="E586" s="287"/>
      <c r="F586" s="286"/>
      <c r="G586" s="277"/>
      <c r="L586" s="285"/>
    </row>
    <row r="587" spans="1:12" ht="15.75" customHeight="1">
      <c r="A587" s="279"/>
      <c r="B587" s="288"/>
      <c r="C587" s="288"/>
      <c r="D587" s="281"/>
      <c r="E587" s="287"/>
      <c r="F587" s="286"/>
      <c r="G587" s="277"/>
      <c r="L587" s="285"/>
    </row>
    <row r="588" spans="1:12" ht="15.75" customHeight="1">
      <c r="A588" s="279"/>
      <c r="B588" s="288"/>
      <c r="C588" s="288"/>
      <c r="D588" s="281"/>
      <c r="E588" s="287"/>
      <c r="F588" s="286"/>
      <c r="G588" s="277"/>
      <c r="L588" s="285"/>
    </row>
    <row r="589" spans="1:12" ht="15.75" customHeight="1">
      <c r="A589" s="279"/>
      <c r="B589" s="288"/>
      <c r="C589" s="288"/>
      <c r="D589" s="281"/>
      <c r="E589" s="287"/>
      <c r="F589" s="286"/>
      <c r="G589" s="277"/>
      <c r="L589" s="285"/>
    </row>
    <row r="590" spans="1:12" ht="15.75" customHeight="1">
      <c r="A590" s="279"/>
      <c r="B590" s="288"/>
      <c r="C590" s="288"/>
      <c r="D590" s="281"/>
      <c r="E590" s="287"/>
      <c r="F590" s="286"/>
      <c r="G590" s="277"/>
      <c r="L590" s="285"/>
    </row>
    <row r="591" spans="1:12" ht="15.75" customHeight="1">
      <c r="A591" s="279"/>
      <c r="B591" s="288"/>
      <c r="C591" s="288"/>
      <c r="D591" s="281"/>
      <c r="E591" s="287"/>
      <c r="F591" s="286"/>
      <c r="G591" s="277"/>
      <c r="L591" s="285"/>
    </row>
    <row r="592" spans="1:12" ht="15.75" customHeight="1">
      <c r="A592" s="279"/>
      <c r="B592" s="288"/>
      <c r="C592" s="288"/>
      <c r="D592" s="281"/>
      <c r="E592" s="287"/>
      <c r="F592" s="286"/>
      <c r="G592" s="277"/>
      <c r="L592" s="285"/>
    </row>
    <row r="593" spans="1:12" ht="15.75" customHeight="1">
      <c r="A593" s="279"/>
      <c r="B593" s="288"/>
      <c r="C593" s="288"/>
      <c r="D593" s="281"/>
      <c r="E593" s="287"/>
      <c r="F593" s="286"/>
      <c r="G593" s="277"/>
      <c r="L593" s="285"/>
    </row>
    <row r="594" spans="1:12" ht="15.75" customHeight="1">
      <c r="A594" s="279"/>
      <c r="B594" s="288"/>
      <c r="C594" s="288"/>
      <c r="D594" s="281"/>
      <c r="E594" s="287"/>
      <c r="F594" s="286"/>
      <c r="G594" s="277"/>
      <c r="L594" s="285"/>
    </row>
    <row r="595" spans="1:12" ht="15.75" customHeight="1">
      <c r="A595" s="279"/>
      <c r="B595" s="288"/>
      <c r="C595" s="288"/>
      <c r="D595" s="281"/>
      <c r="E595" s="287"/>
      <c r="F595" s="286"/>
      <c r="G595" s="277"/>
      <c r="L595" s="285"/>
    </row>
    <row r="596" spans="1:12" ht="15.75" customHeight="1">
      <c r="A596" s="279"/>
      <c r="B596" s="288"/>
      <c r="C596" s="288"/>
      <c r="D596" s="281"/>
      <c r="E596" s="287"/>
      <c r="F596" s="286"/>
      <c r="G596" s="277"/>
      <c r="L596" s="285"/>
    </row>
    <row r="597" spans="1:12" ht="15.75" customHeight="1">
      <c r="A597" s="279"/>
      <c r="B597" s="288"/>
      <c r="C597" s="288"/>
      <c r="D597" s="281"/>
      <c r="E597" s="287"/>
      <c r="F597" s="286"/>
      <c r="G597" s="277"/>
      <c r="L597" s="285"/>
    </row>
    <row r="598" spans="1:12" ht="15.75" customHeight="1">
      <c r="A598" s="279"/>
      <c r="B598" s="288"/>
      <c r="C598" s="288"/>
      <c r="D598" s="281"/>
      <c r="E598" s="287"/>
      <c r="F598" s="286"/>
      <c r="G598" s="277"/>
      <c r="L598" s="285"/>
    </row>
    <row r="599" spans="1:12" ht="15.75" customHeight="1">
      <c r="A599" s="279"/>
      <c r="B599" s="288"/>
      <c r="C599" s="288"/>
      <c r="D599" s="281"/>
      <c r="E599" s="287"/>
      <c r="F599" s="286"/>
      <c r="G599" s="277"/>
      <c r="L599" s="285"/>
    </row>
    <row r="600" spans="1:12" ht="15.75" customHeight="1">
      <c r="A600" s="279"/>
      <c r="B600" s="288"/>
      <c r="C600" s="288"/>
      <c r="D600" s="281"/>
      <c r="E600" s="287"/>
      <c r="F600" s="286"/>
      <c r="G600" s="277"/>
      <c r="L600" s="285"/>
    </row>
    <row r="601" spans="1:12" ht="15.75" customHeight="1">
      <c r="A601" s="279"/>
      <c r="B601" s="288"/>
      <c r="C601" s="288"/>
      <c r="D601" s="281"/>
      <c r="E601" s="287"/>
      <c r="F601" s="286"/>
      <c r="G601" s="277"/>
      <c r="L601" s="285"/>
    </row>
    <row r="602" spans="1:12" ht="15.75" customHeight="1">
      <c r="A602" s="279"/>
      <c r="B602" s="288"/>
      <c r="C602" s="288"/>
      <c r="D602" s="281"/>
      <c r="E602" s="287"/>
      <c r="F602" s="286"/>
      <c r="G602" s="277"/>
      <c r="L602" s="285"/>
    </row>
    <row r="603" spans="1:12" ht="15.75" customHeight="1">
      <c r="A603" s="279"/>
      <c r="B603" s="288"/>
      <c r="C603" s="288"/>
      <c r="D603" s="281"/>
      <c r="E603" s="287"/>
      <c r="F603" s="286"/>
      <c r="G603" s="277"/>
      <c r="L603" s="285"/>
    </row>
    <row r="604" spans="1:12" ht="15.75" customHeight="1">
      <c r="A604" s="279"/>
      <c r="B604" s="288"/>
      <c r="C604" s="288"/>
      <c r="D604" s="281"/>
      <c r="E604" s="287"/>
      <c r="F604" s="286"/>
      <c r="G604" s="277"/>
      <c r="L604" s="285"/>
    </row>
    <row r="605" spans="1:12" ht="15.75" customHeight="1">
      <c r="A605" s="279"/>
      <c r="B605" s="288"/>
      <c r="C605" s="288"/>
      <c r="D605" s="281"/>
      <c r="E605" s="287"/>
      <c r="F605" s="286"/>
      <c r="G605" s="277"/>
      <c r="L605" s="285"/>
    </row>
    <row r="606" spans="1:12" ht="15.75" customHeight="1">
      <c r="A606" s="279"/>
      <c r="B606" s="288"/>
      <c r="C606" s="288"/>
      <c r="D606" s="281"/>
      <c r="E606" s="287"/>
      <c r="F606" s="286"/>
      <c r="G606" s="277"/>
      <c r="L606" s="285"/>
    </row>
    <row r="607" spans="1:12" ht="15.75" customHeight="1">
      <c r="A607" s="279"/>
      <c r="B607" s="288"/>
      <c r="C607" s="288"/>
      <c r="D607" s="281"/>
      <c r="E607" s="287"/>
      <c r="F607" s="286"/>
      <c r="G607" s="277"/>
      <c r="L607" s="285"/>
    </row>
    <row r="608" spans="1:12" ht="15.75" customHeight="1">
      <c r="A608" s="279"/>
      <c r="B608" s="288"/>
      <c r="C608" s="288"/>
      <c r="D608" s="281"/>
      <c r="E608" s="287"/>
      <c r="F608" s="286"/>
      <c r="G608" s="277"/>
      <c r="L608" s="285"/>
    </row>
    <row r="609" spans="1:12" ht="15.75" customHeight="1">
      <c r="A609" s="279"/>
      <c r="B609" s="288"/>
      <c r="C609" s="288"/>
      <c r="D609" s="281"/>
      <c r="E609" s="287"/>
      <c r="F609" s="286"/>
      <c r="G609" s="277"/>
      <c r="L609" s="285"/>
    </row>
    <row r="610" spans="1:12" ht="15.75" customHeight="1">
      <c r="A610" s="279"/>
      <c r="B610" s="288"/>
      <c r="C610" s="288"/>
      <c r="D610" s="281"/>
      <c r="E610" s="287"/>
      <c r="F610" s="286"/>
      <c r="G610" s="277"/>
      <c r="L610" s="285"/>
    </row>
    <row r="611" spans="1:12" ht="15.75" customHeight="1">
      <c r="A611" s="279"/>
      <c r="B611" s="288"/>
      <c r="C611" s="288"/>
      <c r="D611" s="281"/>
      <c r="E611" s="287"/>
      <c r="F611" s="286"/>
      <c r="G611" s="277"/>
      <c r="L611" s="285"/>
    </row>
    <row r="612" spans="1:12" ht="15.75" customHeight="1">
      <c r="A612" s="279"/>
      <c r="B612" s="288"/>
      <c r="C612" s="288"/>
      <c r="D612" s="281"/>
      <c r="E612" s="287"/>
      <c r="F612" s="286"/>
      <c r="G612" s="277"/>
      <c r="L612" s="285"/>
    </row>
    <row r="613" spans="1:12" ht="15.75" customHeight="1">
      <c r="A613" s="279"/>
      <c r="B613" s="288"/>
      <c r="C613" s="288"/>
      <c r="D613" s="281"/>
      <c r="E613" s="287"/>
      <c r="F613" s="286"/>
      <c r="G613" s="277"/>
      <c r="L613" s="285"/>
    </row>
    <row r="614" spans="1:12" ht="15.75" customHeight="1">
      <c r="A614" s="279"/>
      <c r="B614" s="288"/>
      <c r="C614" s="288"/>
      <c r="D614" s="281"/>
      <c r="E614" s="287"/>
      <c r="F614" s="286"/>
      <c r="G614" s="277"/>
      <c r="L614" s="285"/>
    </row>
    <row r="615" spans="1:12" ht="15.75" customHeight="1">
      <c r="A615" s="279"/>
      <c r="B615" s="288"/>
      <c r="C615" s="288"/>
      <c r="D615" s="281"/>
      <c r="E615" s="287"/>
      <c r="F615" s="286"/>
      <c r="G615" s="277"/>
      <c r="L615" s="285"/>
    </row>
    <row r="616" spans="1:12" ht="15.75" customHeight="1">
      <c r="A616" s="279"/>
      <c r="B616" s="288"/>
      <c r="C616" s="288"/>
      <c r="D616" s="281"/>
      <c r="E616" s="287"/>
      <c r="F616" s="286"/>
      <c r="G616" s="277"/>
      <c r="L616" s="285"/>
    </row>
    <row r="617" spans="1:12" ht="15.75" customHeight="1">
      <c r="A617" s="279"/>
      <c r="B617" s="288"/>
      <c r="C617" s="288"/>
      <c r="D617" s="281"/>
      <c r="E617" s="287"/>
      <c r="F617" s="286"/>
      <c r="G617" s="277"/>
      <c r="L617" s="285"/>
    </row>
    <row r="618" spans="1:12" ht="15.75" customHeight="1">
      <c r="A618" s="279"/>
      <c r="B618" s="288"/>
      <c r="C618" s="288"/>
      <c r="D618" s="281"/>
      <c r="E618" s="287"/>
      <c r="F618" s="286"/>
      <c r="G618" s="277"/>
      <c r="L618" s="285"/>
    </row>
    <row r="619" spans="1:12" ht="15.75" customHeight="1">
      <c r="A619" s="279"/>
      <c r="B619" s="288"/>
      <c r="C619" s="288"/>
      <c r="D619" s="281"/>
      <c r="E619" s="287"/>
      <c r="F619" s="286"/>
      <c r="G619" s="277"/>
      <c r="L619" s="285"/>
    </row>
    <row r="620" spans="1:12" ht="15.75" customHeight="1">
      <c r="A620" s="279"/>
      <c r="B620" s="288"/>
      <c r="C620" s="288"/>
      <c r="D620" s="281"/>
      <c r="E620" s="287"/>
      <c r="F620" s="286"/>
      <c r="G620" s="277"/>
      <c r="L620" s="285"/>
    </row>
    <row r="621" spans="1:12" ht="15.75" customHeight="1">
      <c r="A621" s="279"/>
      <c r="B621" s="288"/>
      <c r="C621" s="288"/>
      <c r="D621" s="281"/>
      <c r="E621" s="287"/>
      <c r="F621" s="286"/>
      <c r="G621" s="277"/>
      <c r="L621" s="285"/>
    </row>
    <row r="622" spans="1:12" ht="15.75" customHeight="1">
      <c r="A622" s="279"/>
      <c r="B622" s="288"/>
      <c r="C622" s="288"/>
      <c r="D622" s="281"/>
      <c r="E622" s="287"/>
      <c r="F622" s="286"/>
      <c r="G622" s="277"/>
      <c r="L622" s="285"/>
    </row>
    <row r="623" spans="1:12" ht="15.75" customHeight="1">
      <c r="A623" s="279"/>
      <c r="B623" s="288"/>
      <c r="C623" s="288"/>
      <c r="D623" s="281"/>
      <c r="E623" s="287"/>
      <c r="F623" s="286"/>
      <c r="G623" s="277"/>
      <c r="L623" s="285"/>
    </row>
    <row r="624" spans="1:12" ht="15.75" customHeight="1">
      <c r="A624" s="279"/>
      <c r="B624" s="288"/>
      <c r="C624" s="288"/>
      <c r="D624" s="281"/>
      <c r="E624" s="287"/>
      <c r="F624" s="286"/>
      <c r="G624" s="277"/>
      <c r="L624" s="285"/>
    </row>
    <row r="625" spans="1:12" ht="15.75" customHeight="1">
      <c r="A625" s="279"/>
      <c r="B625" s="288"/>
      <c r="C625" s="288"/>
      <c r="D625" s="281"/>
      <c r="E625" s="287"/>
      <c r="F625" s="286"/>
      <c r="G625" s="277"/>
      <c r="L625" s="285"/>
    </row>
    <row r="626" spans="1:12" ht="15.75" customHeight="1">
      <c r="A626" s="279"/>
      <c r="B626" s="288"/>
      <c r="C626" s="288"/>
      <c r="D626" s="281"/>
      <c r="E626" s="287"/>
      <c r="F626" s="286"/>
      <c r="G626" s="277"/>
      <c r="L626" s="285"/>
    </row>
    <row r="627" spans="1:12" ht="15.75" customHeight="1">
      <c r="A627" s="279"/>
      <c r="B627" s="288"/>
      <c r="C627" s="288"/>
      <c r="D627" s="281"/>
      <c r="E627" s="287"/>
      <c r="F627" s="286"/>
      <c r="G627" s="277"/>
      <c r="L627" s="285"/>
    </row>
    <row r="628" spans="1:12" ht="15.75" customHeight="1">
      <c r="A628" s="279"/>
      <c r="B628" s="288"/>
      <c r="C628" s="288"/>
      <c r="D628" s="281"/>
      <c r="E628" s="287"/>
      <c r="F628" s="286"/>
      <c r="G628" s="277"/>
      <c r="L628" s="285"/>
    </row>
    <row r="629" spans="1:12" ht="15.75" customHeight="1">
      <c r="A629" s="279"/>
      <c r="B629" s="288"/>
      <c r="C629" s="288"/>
      <c r="D629" s="281"/>
      <c r="E629" s="287"/>
      <c r="F629" s="286"/>
      <c r="G629" s="277"/>
      <c r="L629" s="285"/>
    </row>
    <row r="630" spans="1:12" ht="15.75" customHeight="1">
      <c r="A630" s="279"/>
      <c r="B630" s="288"/>
      <c r="C630" s="288"/>
      <c r="D630" s="281"/>
      <c r="E630" s="287"/>
      <c r="F630" s="286"/>
      <c r="G630" s="277"/>
      <c r="L630" s="285"/>
    </row>
    <row r="631" spans="1:12" ht="15.75" customHeight="1">
      <c r="A631" s="279"/>
      <c r="B631" s="288"/>
      <c r="C631" s="288"/>
      <c r="D631" s="281"/>
      <c r="E631" s="287"/>
      <c r="F631" s="286"/>
      <c r="G631" s="277"/>
      <c r="L631" s="285"/>
    </row>
    <row r="632" spans="1:12" ht="15.75" customHeight="1">
      <c r="A632" s="279"/>
      <c r="B632" s="288"/>
      <c r="C632" s="288"/>
      <c r="D632" s="281"/>
      <c r="E632" s="287"/>
      <c r="F632" s="286"/>
      <c r="G632" s="277"/>
      <c r="L632" s="285"/>
    </row>
    <row r="633" spans="1:12" ht="15.75" customHeight="1">
      <c r="A633" s="279"/>
      <c r="B633" s="288"/>
      <c r="C633" s="288"/>
      <c r="D633" s="281"/>
      <c r="E633" s="287"/>
      <c r="F633" s="286"/>
      <c r="G633" s="277"/>
      <c r="L633" s="285"/>
    </row>
    <row r="634" spans="1:12" ht="15.75" customHeight="1">
      <c r="A634" s="279"/>
      <c r="B634" s="288"/>
      <c r="C634" s="288"/>
      <c r="D634" s="281"/>
      <c r="E634" s="287"/>
      <c r="F634" s="286"/>
      <c r="G634" s="277"/>
      <c r="L634" s="285"/>
    </row>
    <row r="635" spans="1:12" ht="15.75" customHeight="1">
      <c r="A635" s="279"/>
      <c r="B635" s="288"/>
      <c r="C635" s="288"/>
      <c r="D635" s="281"/>
      <c r="E635" s="287"/>
      <c r="F635" s="286"/>
      <c r="G635" s="277"/>
      <c r="L635" s="285"/>
    </row>
    <row r="636" spans="1:12" ht="15.75" customHeight="1">
      <c r="A636" s="279"/>
      <c r="B636" s="288"/>
      <c r="C636" s="288"/>
      <c r="D636" s="281"/>
      <c r="E636" s="287"/>
      <c r="F636" s="286"/>
      <c r="G636" s="277"/>
      <c r="L636" s="285"/>
    </row>
    <row r="637" spans="1:12" ht="15.75" customHeight="1">
      <c r="A637" s="279"/>
      <c r="B637" s="288"/>
      <c r="C637" s="288"/>
      <c r="D637" s="281"/>
      <c r="E637" s="287"/>
      <c r="F637" s="286"/>
      <c r="G637" s="277"/>
      <c r="L637" s="285"/>
    </row>
    <row r="638" spans="1:12" ht="15.75" customHeight="1">
      <c r="A638" s="279"/>
      <c r="B638" s="288"/>
      <c r="C638" s="288"/>
      <c r="D638" s="281"/>
      <c r="E638" s="287"/>
      <c r="F638" s="286"/>
      <c r="G638" s="277"/>
      <c r="L638" s="285"/>
    </row>
    <row r="639" spans="1:12" ht="15.75" customHeight="1">
      <c r="A639" s="279"/>
      <c r="B639" s="288"/>
      <c r="C639" s="288"/>
      <c r="D639" s="281"/>
      <c r="E639" s="287"/>
      <c r="F639" s="286"/>
      <c r="G639" s="277"/>
      <c r="L639" s="285"/>
    </row>
    <row r="640" spans="1:12" ht="15.75" customHeight="1">
      <c r="A640" s="279"/>
      <c r="B640" s="288"/>
      <c r="C640" s="288"/>
      <c r="D640" s="281"/>
      <c r="E640" s="287"/>
      <c r="F640" s="286"/>
      <c r="G640" s="277"/>
      <c r="L640" s="285"/>
    </row>
    <row r="641" spans="1:12" ht="15.75" customHeight="1">
      <c r="A641" s="279"/>
      <c r="B641" s="288"/>
      <c r="C641" s="288"/>
      <c r="D641" s="281"/>
      <c r="E641" s="287"/>
      <c r="F641" s="286"/>
      <c r="G641" s="277"/>
      <c r="L641" s="285"/>
    </row>
    <row r="642" spans="1:12" ht="15.75" customHeight="1">
      <c r="A642" s="279"/>
      <c r="B642" s="288"/>
      <c r="C642" s="288"/>
      <c r="D642" s="281"/>
      <c r="E642" s="287"/>
      <c r="F642" s="286"/>
      <c r="G642" s="277"/>
      <c r="L642" s="285"/>
    </row>
    <row r="643" spans="1:12" ht="15.75" customHeight="1">
      <c r="A643" s="279"/>
      <c r="B643" s="288"/>
      <c r="C643" s="288"/>
      <c r="D643" s="281"/>
      <c r="E643" s="287"/>
      <c r="F643" s="286"/>
      <c r="G643" s="277"/>
      <c r="L643" s="285"/>
    </row>
    <row r="644" spans="1:12" ht="15.75" customHeight="1">
      <c r="A644" s="279"/>
      <c r="B644" s="288"/>
      <c r="C644" s="288"/>
      <c r="D644" s="281"/>
      <c r="E644" s="287"/>
      <c r="F644" s="286"/>
      <c r="G644" s="277"/>
      <c r="L644" s="285"/>
    </row>
    <row r="645" spans="1:12" ht="15.75" customHeight="1">
      <c r="A645" s="279"/>
      <c r="B645" s="288"/>
      <c r="C645" s="288"/>
      <c r="D645" s="281"/>
      <c r="E645" s="287"/>
      <c r="F645" s="286"/>
      <c r="G645" s="277"/>
      <c r="L645" s="285"/>
    </row>
    <row r="646" spans="1:12" ht="15.75" customHeight="1">
      <c r="A646" s="279"/>
      <c r="B646" s="288"/>
      <c r="C646" s="288"/>
      <c r="D646" s="281"/>
      <c r="E646" s="287"/>
      <c r="F646" s="286"/>
      <c r="G646" s="277"/>
      <c r="L646" s="285"/>
    </row>
    <row r="647" spans="1:12" ht="15.75" customHeight="1">
      <c r="A647" s="279"/>
      <c r="B647" s="288"/>
      <c r="C647" s="288"/>
      <c r="D647" s="281"/>
      <c r="E647" s="287"/>
      <c r="F647" s="286"/>
      <c r="G647" s="277"/>
      <c r="L647" s="285"/>
    </row>
    <row r="648" spans="1:12" ht="15.75" customHeight="1">
      <c r="A648" s="279"/>
      <c r="B648" s="288"/>
      <c r="C648" s="288"/>
      <c r="D648" s="281"/>
      <c r="E648" s="287"/>
      <c r="F648" s="286"/>
      <c r="G648" s="277"/>
      <c r="L648" s="285"/>
    </row>
    <row r="649" spans="1:12" ht="15.75" customHeight="1">
      <c r="A649" s="279"/>
      <c r="B649" s="288"/>
      <c r="C649" s="288"/>
      <c r="D649" s="281"/>
      <c r="E649" s="287"/>
      <c r="F649" s="286"/>
      <c r="G649" s="277"/>
      <c r="L649" s="285"/>
    </row>
    <row r="650" spans="1:12" ht="15.75" customHeight="1">
      <c r="A650" s="279"/>
      <c r="B650" s="288"/>
      <c r="C650" s="288"/>
      <c r="D650" s="281"/>
      <c r="E650" s="287"/>
      <c r="F650" s="286"/>
      <c r="G650" s="277"/>
      <c r="L650" s="285"/>
    </row>
    <row r="651" spans="1:12" ht="15.75" customHeight="1">
      <c r="A651" s="279"/>
      <c r="B651" s="288"/>
      <c r="C651" s="288"/>
      <c r="D651" s="281"/>
      <c r="E651" s="287"/>
      <c r="F651" s="286"/>
      <c r="G651" s="277"/>
      <c r="L651" s="285"/>
    </row>
    <row r="652" spans="1:12" ht="15.75" customHeight="1">
      <c r="A652" s="279"/>
      <c r="B652" s="288"/>
      <c r="C652" s="288"/>
      <c r="D652" s="281"/>
      <c r="E652" s="287"/>
      <c r="F652" s="286"/>
      <c r="G652" s="277"/>
      <c r="L652" s="285"/>
    </row>
    <row r="653" spans="1:12" ht="15.75" customHeight="1">
      <c r="A653" s="279"/>
      <c r="B653" s="288"/>
      <c r="C653" s="288"/>
      <c r="D653" s="281"/>
      <c r="E653" s="287"/>
      <c r="F653" s="286"/>
      <c r="G653" s="277"/>
      <c r="L653" s="285"/>
    </row>
    <row r="654" spans="1:12" ht="15.75" customHeight="1">
      <c r="A654" s="279"/>
      <c r="B654" s="288"/>
      <c r="C654" s="288"/>
      <c r="D654" s="281"/>
      <c r="E654" s="287"/>
      <c r="F654" s="286"/>
      <c r="G654" s="277"/>
      <c r="L654" s="285"/>
    </row>
    <row r="655" spans="1:12" ht="15.75" customHeight="1">
      <c r="A655" s="279"/>
      <c r="B655" s="288"/>
      <c r="C655" s="288"/>
      <c r="D655" s="281"/>
      <c r="E655" s="287"/>
      <c r="F655" s="286"/>
      <c r="G655" s="277"/>
      <c r="L655" s="285"/>
    </row>
    <row r="656" spans="1:12" ht="15.75" customHeight="1">
      <c r="A656" s="279"/>
      <c r="B656" s="288"/>
      <c r="C656" s="288"/>
      <c r="D656" s="281"/>
      <c r="E656" s="287"/>
      <c r="F656" s="286"/>
      <c r="G656" s="277"/>
      <c r="L656" s="285"/>
    </row>
    <row r="657" spans="1:12" ht="15.75" customHeight="1">
      <c r="A657" s="279"/>
      <c r="B657" s="288"/>
      <c r="C657" s="288"/>
      <c r="D657" s="281"/>
      <c r="E657" s="287"/>
      <c r="F657" s="286"/>
      <c r="G657" s="277"/>
      <c r="L657" s="285"/>
    </row>
    <row r="658" spans="1:12" ht="15.75" customHeight="1">
      <c r="A658" s="279"/>
      <c r="B658" s="288"/>
      <c r="C658" s="288"/>
      <c r="D658" s="281"/>
      <c r="E658" s="287"/>
      <c r="F658" s="286"/>
      <c r="G658" s="277"/>
      <c r="L658" s="285"/>
    </row>
    <row r="659" spans="1:12" ht="15.75" customHeight="1">
      <c r="A659" s="279"/>
      <c r="B659" s="288"/>
      <c r="C659" s="288"/>
      <c r="D659" s="281"/>
      <c r="E659" s="287"/>
      <c r="F659" s="286"/>
      <c r="G659" s="277"/>
      <c r="L659" s="285"/>
    </row>
    <row r="660" spans="1:12" ht="15.75" customHeight="1">
      <c r="A660" s="279"/>
      <c r="B660" s="288"/>
      <c r="C660" s="288"/>
      <c r="D660" s="281"/>
      <c r="E660" s="287"/>
      <c r="F660" s="286"/>
      <c r="G660" s="277"/>
      <c r="L660" s="285"/>
    </row>
    <row r="661" spans="1:12" ht="15.75" customHeight="1">
      <c r="A661" s="279"/>
      <c r="B661" s="288"/>
      <c r="C661" s="288"/>
      <c r="D661" s="281"/>
      <c r="E661" s="287"/>
      <c r="F661" s="286"/>
      <c r="G661" s="277"/>
      <c r="L661" s="285"/>
    </row>
    <row r="662" spans="1:12" ht="15.75" customHeight="1">
      <c r="A662" s="279"/>
      <c r="B662" s="288"/>
      <c r="C662" s="288"/>
      <c r="D662" s="281"/>
      <c r="E662" s="287"/>
      <c r="F662" s="286"/>
      <c r="G662" s="277"/>
      <c r="L662" s="285"/>
    </row>
    <row r="663" spans="1:12" ht="15.75" customHeight="1">
      <c r="A663" s="279"/>
      <c r="B663" s="288"/>
      <c r="C663" s="288"/>
      <c r="D663" s="281"/>
      <c r="E663" s="287"/>
      <c r="F663" s="286"/>
      <c r="G663" s="277"/>
      <c r="L663" s="285"/>
    </row>
    <row r="664" spans="1:12" ht="15.75" customHeight="1">
      <c r="A664" s="279"/>
      <c r="B664" s="288"/>
      <c r="C664" s="288"/>
      <c r="D664" s="281"/>
      <c r="E664" s="287"/>
      <c r="F664" s="286"/>
      <c r="G664" s="277"/>
      <c r="L664" s="285"/>
    </row>
    <row r="665" spans="1:12" ht="15.75" customHeight="1">
      <c r="A665" s="279"/>
      <c r="B665" s="288"/>
      <c r="C665" s="288"/>
      <c r="D665" s="281"/>
      <c r="E665" s="287"/>
      <c r="F665" s="286"/>
      <c r="G665" s="277"/>
      <c r="L665" s="285"/>
    </row>
    <row r="666" spans="1:12" ht="15.75" customHeight="1">
      <c r="A666" s="279"/>
      <c r="B666" s="288"/>
      <c r="C666" s="288"/>
      <c r="D666" s="281"/>
      <c r="E666" s="287"/>
      <c r="F666" s="286"/>
      <c r="G666" s="277"/>
      <c r="L666" s="285"/>
    </row>
    <row r="667" spans="1:12" ht="15.75" customHeight="1">
      <c r="A667" s="279"/>
      <c r="B667" s="288"/>
      <c r="C667" s="288"/>
      <c r="D667" s="281"/>
      <c r="E667" s="287"/>
      <c r="F667" s="286"/>
      <c r="G667" s="277"/>
      <c r="L667" s="285"/>
    </row>
    <row r="668" spans="1:12" ht="15.75" customHeight="1">
      <c r="A668" s="279"/>
      <c r="B668" s="288"/>
      <c r="C668" s="288"/>
      <c r="D668" s="281"/>
      <c r="E668" s="287"/>
      <c r="F668" s="286"/>
      <c r="G668" s="277"/>
      <c r="L668" s="285"/>
    </row>
    <row r="669" spans="1:12" ht="15.75" customHeight="1">
      <c r="A669" s="279"/>
      <c r="B669" s="288"/>
      <c r="C669" s="288"/>
      <c r="D669" s="281"/>
      <c r="E669" s="287"/>
      <c r="F669" s="286"/>
      <c r="G669" s="277"/>
      <c r="L669" s="285"/>
    </row>
    <row r="670" spans="1:12" ht="15.75" customHeight="1">
      <c r="A670" s="279"/>
      <c r="B670" s="288"/>
      <c r="C670" s="288"/>
      <c r="D670" s="281"/>
      <c r="E670" s="287"/>
      <c r="F670" s="286"/>
      <c r="G670" s="277"/>
      <c r="L670" s="285"/>
    </row>
    <row r="671" spans="1:12" ht="15.75" customHeight="1">
      <c r="A671" s="279"/>
      <c r="B671" s="288"/>
      <c r="C671" s="288"/>
      <c r="D671" s="281"/>
      <c r="E671" s="287"/>
      <c r="F671" s="286"/>
      <c r="G671" s="277"/>
      <c r="L671" s="285"/>
    </row>
    <row r="672" spans="1:12" ht="15.75" customHeight="1">
      <c r="A672" s="279"/>
      <c r="B672" s="288"/>
      <c r="C672" s="288"/>
      <c r="D672" s="281"/>
      <c r="E672" s="287"/>
      <c r="F672" s="286"/>
      <c r="G672" s="277"/>
      <c r="L672" s="285"/>
    </row>
    <row r="673" spans="1:12" ht="15.75" customHeight="1">
      <c r="A673" s="279"/>
      <c r="B673" s="288"/>
      <c r="C673" s="288"/>
      <c r="D673" s="281"/>
      <c r="E673" s="287"/>
      <c r="F673" s="286"/>
      <c r="G673" s="277"/>
      <c r="L673" s="285"/>
    </row>
    <row r="674" spans="1:12" ht="15.75" customHeight="1">
      <c r="A674" s="279"/>
      <c r="B674" s="288"/>
      <c r="C674" s="288"/>
      <c r="D674" s="281"/>
      <c r="E674" s="287"/>
      <c r="F674" s="286"/>
      <c r="G674" s="277"/>
      <c r="L674" s="285"/>
    </row>
    <row r="675" spans="1:12" ht="15.75" customHeight="1">
      <c r="A675" s="279"/>
      <c r="B675" s="288"/>
      <c r="C675" s="288"/>
      <c r="D675" s="281"/>
      <c r="E675" s="287"/>
      <c r="F675" s="286"/>
      <c r="G675" s="277"/>
      <c r="L675" s="285"/>
    </row>
    <row r="676" spans="1:12" ht="15.75" customHeight="1">
      <c r="A676" s="279"/>
      <c r="B676" s="288"/>
      <c r="C676" s="288"/>
      <c r="D676" s="281"/>
      <c r="E676" s="287"/>
      <c r="F676" s="286"/>
      <c r="G676" s="277"/>
      <c r="L676" s="285"/>
    </row>
    <row r="677" spans="1:12" ht="15.75" customHeight="1">
      <c r="A677" s="279"/>
      <c r="B677" s="288"/>
      <c r="C677" s="288"/>
      <c r="D677" s="281"/>
      <c r="E677" s="287"/>
      <c r="F677" s="286"/>
      <c r="G677" s="277"/>
      <c r="L677" s="285"/>
    </row>
    <row r="678" spans="1:12" ht="15.75" customHeight="1">
      <c r="A678" s="279"/>
      <c r="B678" s="288"/>
      <c r="C678" s="288"/>
      <c r="D678" s="281"/>
      <c r="E678" s="287"/>
      <c r="F678" s="286"/>
      <c r="G678" s="277"/>
      <c r="L678" s="285"/>
    </row>
    <row r="679" spans="1:12" ht="15.75" customHeight="1">
      <c r="A679" s="279"/>
      <c r="B679" s="288"/>
      <c r="C679" s="288"/>
      <c r="D679" s="281"/>
      <c r="E679" s="287"/>
      <c r="F679" s="286"/>
      <c r="G679" s="277"/>
      <c r="L679" s="285"/>
    </row>
    <row r="680" spans="1:12" ht="15.75" customHeight="1">
      <c r="A680" s="279"/>
      <c r="B680" s="288"/>
      <c r="C680" s="288"/>
      <c r="D680" s="281"/>
      <c r="E680" s="287"/>
      <c r="F680" s="286"/>
      <c r="G680" s="277"/>
      <c r="L680" s="285"/>
    </row>
    <row r="681" spans="1:12" ht="15.75" customHeight="1">
      <c r="A681" s="279"/>
      <c r="B681" s="288"/>
      <c r="C681" s="288"/>
      <c r="D681" s="281"/>
      <c r="E681" s="287"/>
      <c r="F681" s="286"/>
      <c r="G681" s="277"/>
      <c r="L681" s="285"/>
    </row>
    <row r="682" spans="1:12" ht="15.75" customHeight="1">
      <c r="A682" s="279"/>
      <c r="B682" s="288"/>
      <c r="C682" s="288"/>
      <c r="D682" s="281"/>
      <c r="E682" s="287"/>
      <c r="F682" s="286"/>
      <c r="G682" s="277"/>
      <c r="L682" s="285"/>
    </row>
    <row r="683" spans="1:12" ht="15.75" customHeight="1">
      <c r="A683" s="279"/>
      <c r="B683" s="288"/>
      <c r="C683" s="288"/>
      <c r="D683" s="281"/>
      <c r="E683" s="287"/>
      <c r="F683" s="286"/>
      <c r="G683" s="277"/>
      <c r="L683" s="285"/>
    </row>
    <row r="684" spans="1:12" ht="15.75" customHeight="1">
      <c r="A684" s="279"/>
      <c r="B684" s="288"/>
      <c r="C684" s="288"/>
      <c r="D684" s="281"/>
      <c r="E684" s="287"/>
      <c r="F684" s="286"/>
      <c r="G684" s="277"/>
      <c r="L684" s="285"/>
    </row>
    <row r="685" spans="1:12" ht="15.75" customHeight="1">
      <c r="A685" s="279"/>
      <c r="B685" s="288"/>
      <c r="C685" s="288"/>
      <c r="D685" s="281"/>
      <c r="E685" s="287"/>
      <c r="F685" s="286"/>
      <c r="G685" s="277"/>
      <c r="L685" s="285"/>
    </row>
    <row r="686" spans="1:12" ht="15.75" customHeight="1">
      <c r="A686" s="279"/>
      <c r="B686" s="288"/>
      <c r="C686" s="288"/>
      <c r="D686" s="281"/>
      <c r="E686" s="287"/>
      <c r="F686" s="286"/>
      <c r="G686" s="277"/>
      <c r="L686" s="285"/>
    </row>
    <row r="687" spans="1:12" ht="15.75" customHeight="1">
      <c r="A687" s="279"/>
      <c r="B687" s="288"/>
      <c r="C687" s="288"/>
      <c r="D687" s="281"/>
      <c r="E687" s="287"/>
      <c r="F687" s="286"/>
      <c r="G687" s="277"/>
      <c r="L687" s="285"/>
    </row>
    <row r="688" spans="1:12" ht="15.75" customHeight="1">
      <c r="A688" s="279"/>
      <c r="B688" s="288"/>
      <c r="C688" s="288"/>
      <c r="D688" s="281"/>
      <c r="E688" s="287"/>
      <c r="F688" s="286"/>
      <c r="G688" s="277"/>
      <c r="L688" s="285"/>
    </row>
    <row r="689" spans="1:12" ht="15.75" customHeight="1">
      <c r="A689" s="279"/>
      <c r="B689" s="288"/>
      <c r="C689" s="288"/>
      <c r="D689" s="281"/>
      <c r="E689" s="287"/>
      <c r="F689" s="286"/>
      <c r="G689" s="277"/>
      <c r="L689" s="285"/>
    </row>
    <row r="690" spans="1:12" ht="15.75" customHeight="1">
      <c r="A690" s="279"/>
      <c r="B690" s="288"/>
      <c r="C690" s="288"/>
      <c r="D690" s="281"/>
      <c r="E690" s="287"/>
      <c r="F690" s="286"/>
      <c r="G690" s="277"/>
      <c r="L690" s="285"/>
    </row>
    <row r="691" spans="1:12" ht="15.75" customHeight="1">
      <c r="A691" s="279"/>
      <c r="B691" s="288"/>
      <c r="C691" s="288"/>
      <c r="D691" s="281"/>
      <c r="E691" s="287"/>
      <c r="F691" s="286"/>
      <c r="G691" s="277"/>
      <c r="L691" s="285"/>
    </row>
    <row r="692" spans="1:12" ht="15.75" customHeight="1">
      <c r="A692" s="279"/>
      <c r="B692" s="288"/>
      <c r="C692" s="288"/>
      <c r="D692" s="281"/>
      <c r="E692" s="287"/>
      <c r="F692" s="286"/>
      <c r="G692" s="277"/>
      <c r="L692" s="285"/>
    </row>
    <row r="693" spans="1:12" ht="15.75" customHeight="1">
      <c r="A693" s="279"/>
      <c r="B693" s="288"/>
      <c r="C693" s="288"/>
      <c r="D693" s="281"/>
      <c r="E693" s="287"/>
      <c r="F693" s="286"/>
      <c r="G693" s="277"/>
      <c r="L693" s="285"/>
    </row>
    <row r="694" spans="1:12" ht="15.75" customHeight="1">
      <c r="A694" s="279"/>
      <c r="B694" s="288"/>
      <c r="C694" s="288"/>
      <c r="D694" s="281"/>
      <c r="E694" s="287"/>
      <c r="F694" s="286"/>
      <c r="G694" s="277"/>
      <c r="L694" s="285"/>
    </row>
    <row r="695" spans="1:12" ht="15.75" customHeight="1">
      <c r="A695" s="279"/>
      <c r="B695" s="288"/>
      <c r="C695" s="288"/>
      <c r="D695" s="281"/>
      <c r="E695" s="287"/>
      <c r="F695" s="286"/>
      <c r="G695" s="277"/>
      <c r="L695" s="285"/>
    </row>
    <row r="696" spans="1:12" ht="15.75" customHeight="1">
      <c r="A696" s="279"/>
      <c r="B696" s="288"/>
      <c r="C696" s="288"/>
      <c r="D696" s="281"/>
      <c r="E696" s="287"/>
      <c r="F696" s="286"/>
      <c r="G696" s="277"/>
      <c r="L696" s="285"/>
    </row>
    <row r="697" spans="1:12" ht="15.75" customHeight="1">
      <c r="A697" s="279"/>
      <c r="B697" s="288"/>
      <c r="C697" s="288"/>
      <c r="D697" s="281"/>
      <c r="E697" s="287"/>
      <c r="F697" s="286"/>
      <c r="G697" s="277"/>
      <c r="L697" s="285"/>
    </row>
    <row r="698" spans="1:12" ht="15.75" customHeight="1">
      <c r="A698" s="279"/>
      <c r="B698" s="288"/>
      <c r="C698" s="288"/>
      <c r="D698" s="281"/>
      <c r="E698" s="287"/>
      <c r="F698" s="286"/>
      <c r="G698" s="277"/>
      <c r="L698" s="285"/>
    </row>
    <row r="699" spans="1:12" ht="15.75" customHeight="1">
      <c r="A699" s="279"/>
      <c r="B699" s="288"/>
      <c r="C699" s="288"/>
      <c r="D699" s="281"/>
      <c r="E699" s="287"/>
      <c r="F699" s="286"/>
      <c r="G699" s="277"/>
      <c r="L699" s="285"/>
    </row>
    <row r="700" spans="1:12" ht="15.75" customHeight="1">
      <c r="A700" s="279"/>
      <c r="B700" s="288"/>
      <c r="C700" s="288"/>
      <c r="D700" s="281"/>
      <c r="E700" s="287"/>
      <c r="F700" s="286"/>
      <c r="G700" s="277"/>
      <c r="L700" s="285"/>
    </row>
    <row r="701" spans="1:12" ht="15.75" customHeight="1">
      <c r="A701" s="279"/>
      <c r="B701" s="288"/>
      <c r="C701" s="288"/>
      <c r="D701" s="281"/>
      <c r="E701" s="287"/>
      <c r="F701" s="286"/>
      <c r="G701" s="277"/>
      <c r="L701" s="285"/>
    </row>
    <row r="702" spans="1:12" ht="15.75" customHeight="1">
      <c r="A702" s="279"/>
      <c r="B702" s="288"/>
      <c r="C702" s="288"/>
      <c r="D702" s="281"/>
      <c r="E702" s="287"/>
      <c r="F702" s="286"/>
      <c r="G702" s="277"/>
      <c r="L702" s="285"/>
    </row>
    <row r="703" spans="1:12" ht="15.75" customHeight="1">
      <c r="A703" s="279"/>
      <c r="B703" s="288"/>
      <c r="C703" s="288"/>
      <c r="D703" s="281"/>
      <c r="E703" s="287"/>
      <c r="F703" s="286"/>
      <c r="G703" s="277"/>
      <c r="L703" s="285"/>
    </row>
    <row r="704" spans="1:12" ht="15.75" customHeight="1">
      <c r="A704" s="279"/>
      <c r="B704" s="288"/>
      <c r="C704" s="288"/>
      <c r="D704" s="281"/>
      <c r="E704" s="287"/>
      <c r="F704" s="286"/>
      <c r="G704" s="277"/>
      <c r="L704" s="285"/>
    </row>
    <row r="705" spans="1:12" ht="15.75" customHeight="1">
      <c r="A705" s="279"/>
      <c r="B705" s="288"/>
      <c r="C705" s="288"/>
      <c r="D705" s="281"/>
      <c r="E705" s="287"/>
      <c r="F705" s="286"/>
      <c r="G705" s="277"/>
      <c r="L705" s="285"/>
    </row>
    <row r="706" spans="1:12" ht="15.75" customHeight="1">
      <c r="A706" s="279"/>
      <c r="B706" s="288"/>
      <c r="C706" s="288"/>
      <c r="D706" s="281"/>
      <c r="E706" s="287"/>
      <c r="F706" s="286"/>
      <c r="G706" s="277"/>
      <c r="L706" s="285"/>
    </row>
    <row r="707" spans="1:12" ht="15.75" customHeight="1">
      <c r="A707" s="279"/>
      <c r="B707" s="288"/>
      <c r="C707" s="288"/>
      <c r="D707" s="281"/>
      <c r="E707" s="287"/>
      <c r="F707" s="286"/>
      <c r="G707" s="277"/>
      <c r="L707" s="285"/>
    </row>
    <row r="708" spans="1:12" ht="15.75" customHeight="1">
      <c r="A708" s="279"/>
      <c r="B708" s="288"/>
      <c r="C708" s="288"/>
      <c r="D708" s="281"/>
      <c r="E708" s="287"/>
      <c r="F708" s="286"/>
      <c r="G708" s="277"/>
      <c r="L708" s="285"/>
    </row>
    <row r="709" spans="1:12" ht="15.75" customHeight="1">
      <c r="A709" s="279"/>
      <c r="B709" s="288"/>
      <c r="C709" s="288"/>
      <c r="D709" s="281"/>
      <c r="E709" s="287"/>
      <c r="F709" s="286"/>
      <c r="G709" s="277"/>
      <c r="L709" s="285"/>
    </row>
    <row r="710" spans="1:12" ht="15.75" customHeight="1">
      <c r="A710" s="279"/>
      <c r="B710" s="288"/>
      <c r="C710" s="288"/>
      <c r="D710" s="281"/>
      <c r="E710" s="287"/>
      <c r="F710" s="286"/>
      <c r="G710" s="277"/>
      <c r="L710" s="285"/>
    </row>
    <row r="711" spans="1:12" ht="15.75" customHeight="1">
      <c r="A711" s="279"/>
      <c r="B711" s="288"/>
      <c r="C711" s="288"/>
      <c r="D711" s="281"/>
      <c r="E711" s="287"/>
      <c r="F711" s="286"/>
      <c r="G711" s="277"/>
      <c r="L711" s="285"/>
    </row>
    <row r="712" spans="1:12" ht="15.75" customHeight="1">
      <c r="A712" s="279"/>
      <c r="B712" s="288"/>
      <c r="C712" s="288"/>
      <c r="D712" s="281"/>
      <c r="E712" s="287"/>
      <c r="F712" s="286"/>
      <c r="G712" s="277"/>
      <c r="L712" s="285"/>
    </row>
    <row r="713" spans="1:12" ht="15.75" customHeight="1">
      <c r="A713" s="279"/>
      <c r="B713" s="288"/>
      <c r="C713" s="288"/>
      <c r="D713" s="281"/>
      <c r="E713" s="287"/>
      <c r="F713" s="286"/>
      <c r="G713" s="277"/>
      <c r="L713" s="285"/>
    </row>
    <row r="714" spans="1:12" ht="15.75" customHeight="1">
      <c r="A714" s="279"/>
      <c r="B714" s="288"/>
      <c r="C714" s="288"/>
      <c r="D714" s="281"/>
      <c r="E714" s="287"/>
      <c r="F714" s="286"/>
      <c r="G714" s="277"/>
      <c r="L714" s="285"/>
    </row>
    <row r="715" spans="1:12" ht="15.75" customHeight="1">
      <c r="A715" s="279"/>
      <c r="B715" s="288"/>
      <c r="C715" s="288"/>
      <c r="D715" s="281"/>
      <c r="E715" s="287"/>
      <c r="F715" s="286"/>
      <c r="G715" s="277"/>
      <c r="L715" s="285"/>
    </row>
    <row r="716" spans="1:12" ht="15.75" customHeight="1">
      <c r="A716" s="279"/>
      <c r="B716" s="288"/>
      <c r="C716" s="288"/>
      <c r="D716" s="281"/>
      <c r="E716" s="287"/>
      <c r="F716" s="286"/>
      <c r="G716" s="277"/>
      <c r="L716" s="285"/>
    </row>
    <row r="717" spans="1:12" ht="15.75" customHeight="1">
      <c r="A717" s="279"/>
      <c r="B717" s="288"/>
      <c r="C717" s="288"/>
      <c r="D717" s="281"/>
      <c r="E717" s="287"/>
      <c r="F717" s="286"/>
      <c r="G717" s="277"/>
      <c r="L717" s="285"/>
    </row>
    <row r="718" spans="1:12" ht="15.75" customHeight="1">
      <c r="A718" s="279"/>
      <c r="B718" s="288"/>
      <c r="C718" s="288"/>
      <c r="D718" s="281"/>
      <c r="E718" s="287"/>
      <c r="F718" s="286"/>
      <c r="G718" s="277"/>
      <c r="L718" s="285"/>
    </row>
    <row r="719" spans="1:12" ht="15.75" customHeight="1">
      <c r="A719" s="279"/>
      <c r="B719" s="288"/>
      <c r="C719" s="288"/>
      <c r="D719" s="281"/>
      <c r="E719" s="287"/>
      <c r="F719" s="286"/>
      <c r="G719" s="277"/>
      <c r="L719" s="285"/>
    </row>
    <row r="720" spans="1:12" ht="15.75" customHeight="1">
      <c r="A720" s="279"/>
      <c r="B720" s="288"/>
      <c r="C720" s="288"/>
      <c r="D720" s="281"/>
      <c r="E720" s="287"/>
      <c r="F720" s="286"/>
      <c r="G720" s="277"/>
      <c r="L720" s="285"/>
    </row>
    <row r="721" spans="1:12" ht="15.75" customHeight="1">
      <c r="A721" s="279"/>
      <c r="B721" s="288"/>
      <c r="C721" s="288"/>
      <c r="D721" s="281"/>
      <c r="E721" s="287"/>
      <c r="F721" s="286"/>
      <c r="G721" s="277"/>
      <c r="L721" s="285"/>
    </row>
    <row r="722" spans="1:12" ht="15.75" customHeight="1">
      <c r="A722" s="279"/>
      <c r="B722" s="288"/>
      <c r="C722" s="288"/>
      <c r="D722" s="281"/>
      <c r="E722" s="287"/>
      <c r="F722" s="286"/>
      <c r="G722" s="277"/>
      <c r="L722" s="285"/>
    </row>
    <row r="723" spans="1:12" ht="15.75" customHeight="1">
      <c r="A723" s="279"/>
      <c r="B723" s="288"/>
      <c r="C723" s="288"/>
      <c r="D723" s="281"/>
      <c r="E723" s="287"/>
      <c r="F723" s="286"/>
      <c r="G723" s="277"/>
      <c r="L723" s="285"/>
    </row>
    <row r="724" spans="1:12" ht="15.75" customHeight="1">
      <c r="A724" s="279"/>
      <c r="B724" s="288"/>
      <c r="C724" s="288"/>
      <c r="D724" s="281"/>
      <c r="E724" s="287"/>
      <c r="F724" s="286"/>
      <c r="G724" s="277"/>
      <c r="L724" s="285"/>
    </row>
    <row r="725" spans="1:12" ht="15.75" customHeight="1">
      <c r="A725" s="279"/>
      <c r="B725" s="288"/>
      <c r="C725" s="288"/>
      <c r="D725" s="281"/>
      <c r="E725" s="287"/>
      <c r="F725" s="286"/>
      <c r="G725" s="277"/>
      <c r="L725" s="285"/>
    </row>
    <row r="726" spans="1:12" ht="15.75" customHeight="1">
      <c r="A726" s="279"/>
      <c r="B726" s="288"/>
      <c r="C726" s="288"/>
      <c r="D726" s="281"/>
      <c r="E726" s="287"/>
      <c r="F726" s="286"/>
      <c r="G726" s="277"/>
      <c r="L726" s="285"/>
    </row>
    <row r="727" spans="1:12" ht="15.75" customHeight="1">
      <c r="A727" s="279"/>
      <c r="B727" s="288"/>
      <c r="C727" s="288"/>
      <c r="D727" s="281"/>
      <c r="E727" s="287"/>
      <c r="F727" s="286"/>
      <c r="G727" s="277"/>
      <c r="L727" s="285"/>
    </row>
    <row r="728" spans="1:12" ht="15.75" customHeight="1">
      <c r="A728" s="279"/>
      <c r="B728" s="288"/>
      <c r="C728" s="288"/>
      <c r="D728" s="281"/>
      <c r="E728" s="287"/>
      <c r="F728" s="286"/>
      <c r="G728" s="277"/>
      <c r="L728" s="285"/>
    </row>
    <row r="729" spans="1:12" ht="15.75" customHeight="1">
      <c r="A729" s="279"/>
      <c r="B729" s="288"/>
      <c r="C729" s="288"/>
      <c r="D729" s="281"/>
      <c r="E729" s="287"/>
      <c r="F729" s="286"/>
      <c r="G729" s="277"/>
      <c r="L729" s="285"/>
    </row>
    <row r="730" spans="1:12" ht="15.75" customHeight="1">
      <c r="A730" s="279"/>
      <c r="B730" s="288"/>
      <c r="C730" s="288"/>
      <c r="D730" s="281"/>
      <c r="E730" s="287"/>
      <c r="F730" s="286"/>
      <c r="G730" s="277"/>
      <c r="L730" s="285"/>
    </row>
    <row r="731" spans="1:12" ht="15.75" customHeight="1">
      <c r="A731" s="279"/>
      <c r="B731" s="288"/>
      <c r="C731" s="288"/>
      <c r="D731" s="281"/>
      <c r="E731" s="287"/>
      <c r="F731" s="286"/>
      <c r="G731" s="277"/>
      <c r="L731" s="285"/>
    </row>
    <row r="732" spans="1:12" ht="15.75" customHeight="1">
      <c r="A732" s="279"/>
      <c r="B732" s="288"/>
      <c r="C732" s="288"/>
      <c r="D732" s="281"/>
      <c r="E732" s="287"/>
      <c r="F732" s="286"/>
      <c r="G732" s="277"/>
      <c r="L732" s="285"/>
    </row>
    <row r="733" spans="1:12" ht="15.75" customHeight="1">
      <c r="A733" s="279"/>
      <c r="B733" s="288"/>
      <c r="C733" s="288"/>
      <c r="D733" s="281"/>
      <c r="E733" s="287"/>
      <c r="F733" s="286"/>
      <c r="G733" s="277"/>
      <c r="L733" s="285"/>
    </row>
    <row r="734" spans="1:12" ht="15.75" customHeight="1">
      <c r="A734" s="279"/>
      <c r="B734" s="288"/>
      <c r="C734" s="288"/>
      <c r="D734" s="281"/>
      <c r="E734" s="287"/>
      <c r="F734" s="286"/>
      <c r="G734" s="277"/>
      <c r="L734" s="285"/>
    </row>
    <row r="735" spans="1:12" ht="15.75" customHeight="1">
      <c r="A735" s="279"/>
      <c r="B735" s="288"/>
      <c r="C735" s="288"/>
      <c r="D735" s="281"/>
      <c r="E735" s="287"/>
      <c r="F735" s="286"/>
      <c r="G735" s="277"/>
      <c r="L735" s="285"/>
    </row>
    <row r="736" spans="1:12" ht="15.75" customHeight="1">
      <c r="A736" s="279"/>
      <c r="B736" s="288"/>
      <c r="C736" s="288"/>
      <c r="D736" s="281"/>
      <c r="E736" s="287"/>
      <c r="F736" s="286"/>
      <c r="G736" s="277"/>
      <c r="L736" s="285"/>
    </row>
    <row r="737" spans="1:12" ht="15.75" customHeight="1">
      <c r="A737" s="279"/>
      <c r="B737" s="288"/>
      <c r="C737" s="288"/>
      <c r="D737" s="281"/>
      <c r="E737" s="287"/>
      <c r="F737" s="286"/>
      <c r="G737" s="277"/>
      <c r="L737" s="285"/>
    </row>
    <row r="738" spans="1:12" ht="15.75" customHeight="1">
      <c r="A738" s="279"/>
      <c r="B738" s="288"/>
      <c r="C738" s="288"/>
      <c r="D738" s="281"/>
      <c r="E738" s="287"/>
      <c r="F738" s="286"/>
      <c r="G738" s="277"/>
      <c r="L738" s="285"/>
    </row>
    <row r="739" spans="1:12" ht="15.75" customHeight="1">
      <c r="A739" s="279"/>
      <c r="B739" s="288"/>
      <c r="C739" s="288"/>
      <c r="D739" s="281"/>
      <c r="E739" s="287"/>
      <c r="F739" s="286"/>
      <c r="G739" s="277"/>
      <c r="L739" s="285"/>
    </row>
    <row r="740" spans="1:12" ht="15.75" customHeight="1">
      <c r="A740" s="279"/>
      <c r="B740" s="288"/>
      <c r="C740" s="288"/>
      <c r="D740" s="281"/>
      <c r="E740" s="287"/>
      <c r="F740" s="286"/>
      <c r="G740" s="277"/>
      <c r="L740" s="285"/>
    </row>
    <row r="741" spans="1:12" ht="15.75" customHeight="1">
      <c r="A741" s="279"/>
      <c r="B741" s="288"/>
      <c r="C741" s="288"/>
      <c r="D741" s="281"/>
      <c r="E741" s="287"/>
      <c r="F741" s="286"/>
      <c r="G741" s="277"/>
      <c r="L741" s="285"/>
    </row>
    <row r="742" spans="1:12" ht="15.75" customHeight="1">
      <c r="A742" s="279"/>
      <c r="B742" s="288"/>
      <c r="C742" s="288"/>
      <c r="D742" s="281"/>
      <c r="E742" s="287"/>
      <c r="F742" s="286"/>
      <c r="G742" s="277"/>
      <c r="L742" s="285"/>
    </row>
    <row r="743" spans="1:12" ht="15.75" customHeight="1">
      <c r="A743" s="279"/>
      <c r="B743" s="288"/>
      <c r="C743" s="288"/>
      <c r="D743" s="281"/>
      <c r="E743" s="287"/>
      <c r="F743" s="286"/>
      <c r="G743" s="277"/>
      <c r="L743" s="285"/>
    </row>
    <row r="744" spans="1:12" ht="15.75" customHeight="1">
      <c r="A744" s="279"/>
      <c r="B744" s="288"/>
      <c r="C744" s="288"/>
      <c r="D744" s="281"/>
      <c r="E744" s="287"/>
      <c r="F744" s="286"/>
      <c r="G744" s="277"/>
      <c r="L744" s="285"/>
    </row>
    <row r="745" spans="1:12" ht="15.75" customHeight="1">
      <c r="A745" s="279"/>
      <c r="B745" s="288"/>
      <c r="C745" s="288"/>
      <c r="D745" s="281"/>
      <c r="E745" s="287"/>
      <c r="F745" s="286"/>
      <c r="G745" s="277"/>
      <c r="L745" s="285"/>
    </row>
    <row r="746" spans="1:12" ht="15.75" customHeight="1">
      <c r="A746" s="279"/>
      <c r="B746" s="288"/>
      <c r="C746" s="288"/>
      <c r="D746" s="281"/>
      <c r="E746" s="287"/>
      <c r="F746" s="286"/>
      <c r="G746" s="277"/>
      <c r="L746" s="285"/>
    </row>
    <row r="747" spans="1:12" ht="15.75" customHeight="1">
      <c r="A747" s="279"/>
      <c r="B747" s="288"/>
      <c r="C747" s="288"/>
      <c r="D747" s="281"/>
      <c r="E747" s="287"/>
      <c r="F747" s="286"/>
      <c r="G747" s="277"/>
      <c r="L747" s="285"/>
    </row>
    <row r="748" spans="1:12" ht="15.75" customHeight="1">
      <c r="A748" s="279"/>
      <c r="B748" s="288"/>
      <c r="C748" s="288"/>
      <c r="D748" s="281"/>
      <c r="E748" s="287"/>
      <c r="F748" s="286"/>
      <c r="G748" s="277"/>
      <c r="L748" s="285"/>
    </row>
    <row r="749" spans="1:12" ht="15.75" customHeight="1">
      <c r="A749" s="279"/>
      <c r="B749" s="288"/>
      <c r="C749" s="288"/>
      <c r="D749" s="281"/>
      <c r="E749" s="287"/>
      <c r="F749" s="286"/>
      <c r="G749" s="277"/>
      <c r="L749" s="285"/>
    </row>
    <row r="750" spans="1:12" ht="15.75" customHeight="1">
      <c r="A750" s="279"/>
      <c r="B750" s="288"/>
      <c r="C750" s="288"/>
      <c r="D750" s="281"/>
      <c r="E750" s="287"/>
      <c r="F750" s="286"/>
      <c r="G750" s="277"/>
      <c r="L750" s="285"/>
    </row>
    <row r="751" spans="1:12" ht="15.75" customHeight="1">
      <c r="A751" s="279"/>
      <c r="B751" s="288"/>
      <c r="C751" s="288"/>
      <c r="D751" s="281"/>
      <c r="E751" s="287"/>
      <c r="F751" s="286"/>
      <c r="G751" s="277"/>
      <c r="L751" s="285"/>
    </row>
    <row r="752" spans="1:12" ht="15.75" customHeight="1">
      <c r="A752" s="279"/>
      <c r="B752" s="288"/>
      <c r="C752" s="288"/>
      <c r="D752" s="281"/>
      <c r="E752" s="287"/>
      <c r="F752" s="286"/>
      <c r="G752" s="277"/>
      <c r="L752" s="285"/>
    </row>
    <row r="753" spans="1:12" ht="15.75" customHeight="1">
      <c r="A753" s="279"/>
      <c r="B753" s="288"/>
      <c r="C753" s="288"/>
      <c r="D753" s="281"/>
      <c r="E753" s="287"/>
      <c r="F753" s="286"/>
      <c r="G753" s="277"/>
      <c r="L753" s="285"/>
    </row>
    <row r="754" spans="1:12" ht="15.75" customHeight="1">
      <c r="A754" s="279"/>
      <c r="B754" s="288"/>
      <c r="C754" s="288"/>
      <c r="D754" s="281"/>
      <c r="E754" s="287"/>
      <c r="F754" s="286"/>
      <c r="G754" s="277"/>
      <c r="L754" s="285"/>
    </row>
    <row r="755" spans="1:12" ht="15.75" customHeight="1">
      <c r="A755" s="279"/>
      <c r="B755" s="288"/>
      <c r="C755" s="288"/>
      <c r="D755" s="281"/>
      <c r="E755" s="287"/>
      <c r="F755" s="286"/>
      <c r="G755" s="277"/>
      <c r="L755" s="285"/>
    </row>
    <row r="756" spans="1:12" ht="15.75" customHeight="1">
      <c r="A756" s="279"/>
      <c r="B756" s="288"/>
      <c r="C756" s="288"/>
      <c r="D756" s="281"/>
      <c r="E756" s="287"/>
      <c r="F756" s="286"/>
      <c r="G756" s="277"/>
      <c r="L756" s="285"/>
    </row>
    <row r="757" spans="1:12" ht="15.75" customHeight="1">
      <c r="A757" s="279"/>
      <c r="B757" s="288"/>
      <c r="C757" s="288"/>
      <c r="D757" s="281"/>
      <c r="E757" s="287"/>
      <c r="F757" s="286"/>
      <c r="G757" s="277"/>
      <c r="L757" s="285"/>
    </row>
    <row r="758" spans="1:12" ht="15.75" customHeight="1">
      <c r="A758" s="279"/>
      <c r="B758" s="288"/>
      <c r="C758" s="288"/>
      <c r="D758" s="281"/>
      <c r="E758" s="287"/>
      <c r="F758" s="286"/>
      <c r="G758" s="277"/>
      <c r="L758" s="285"/>
    </row>
    <row r="759" spans="1:12" ht="15.75" customHeight="1">
      <c r="A759" s="279"/>
      <c r="B759" s="288"/>
      <c r="C759" s="288"/>
      <c r="D759" s="281"/>
      <c r="E759" s="287"/>
      <c r="F759" s="286"/>
      <c r="G759" s="277"/>
      <c r="L759" s="285"/>
    </row>
    <row r="760" spans="1:12" ht="15.75" customHeight="1">
      <c r="A760" s="279"/>
      <c r="B760" s="288"/>
      <c r="C760" s="288"/>
      <c r="D760" s="281"/>
      <c r="E760" s="287"/>
      <c r="F760" s="286"/>
      <c r="G760" s="277"/>
      <c r="L760" s="285"/>
    </row>
    <row r="761" spans="1:12" ht="15.75" customHeight="1">
      <c r="A761" s="279"/>
      <c r="B761" s="288"/>
      <c r="C761" s="288"/>
      <c r="D761" s="281"/>
      <c r="E761" s="287"/>
      <c r="F761" s="286"/>
      <c r="G761" s="277"/>
      <c r="L761" s="285"/>
    </row>
    <row r="762" spans="1:12" ht="15.75" customHeight="1">
      <c r="A762" s="279"/>
      <c r="B762" s="288"/>
      <c r="C762" s="288"/>
      <c r="D762" s="281"/>
      <c r="E762" s="287"/>
      <c r="F762" s="286"/>
      <c r="G762" s="277"/>
      <c r="L762" s="285"/>
    </row>
    <row r="763" spans="1:12" ht="15.75" customHeight="1">
      <c r="A763" s="279"/>
      <c r="B763" s="288"/>
      <c r="C763" s="288"/>
      <c r="D763" s="281"/>
      <c r="E763" s="287"/>
      <c r="F763" s="286"/>
      <c r="G763" s="277"/>
      <c r="L763" s="285"/>
    </row>
    <row r="764" spans="1:12" ht="15.75" customHeight="1">
      <c r="A764" s="279"/>
      <c r="B764" s="288"/>
      <c r="C764" s="288"/>
      <c r="D764" s="281"/>
      <c r="E764" s="287"/>
      <c r="F764" s="286"/>
      <c r="G764" s="277"/>
      <c r="L764" s="285"/>
    </row>
    <row r="765" spans="1:12" ht="15.75" customHeight="1">
      <c r="A765" s="279"/>
      <c r="B765" s="288"/>
      <c r="C765" s="288"/>
      <c r="D765" s="281"/>
      <c r="E765" s="287"/>
      <c r="F765" s="286"/>
      <c r="G765" s="277"/>
      <c r="L765" s="285"/>
    </row>
    <row r="766" spans="1:12" ht="15.75" customHeight="1">
      <c r="A766" s="279"/>
      <c r="B766" s="288"/>
      <c r="C766" s="288"/>
      <c r="D766" s="281"/>
      <c r="E766" s="287"/>
      <c r="F766" s="286"/>
      <c r="G766" s="277"/>
      <c r="L766" s="285"/>
    </row>
    <row r="767" spans="1:12" ht="15.75" customHeight="1">
      <c r="A767" s="279"/>
      <c r="B767" s="288"/>
      <c r="C767" s="288"/>
      <c r="D767" s="281"/>
      <c r="E767" s="287"/>
      <c r="F767" s="286"/>
      <c r="G767" s="277"/>
      <c r="L767" s="285"/>
    </row>
    <row r="768" spans="1:12" ht="15.75" customHeight="1">
      <c r="A768" s="279"/>
      <c r="B768" s="288"/>
      <c r="C768" s="288"/>
      <c r="D768" s="281"/>
      <c r="E768" s="287"/>
      <c r="F768" s="286"/>
      <c r="G768" s="277"/>
      <c r="L768" s="285"/>
    </row>
    <row r="769" spans="1:12" ht="15.75" customHeight="1">
      <c r="A769" s="279"/>
      <c r="B769" s="288"/>
      <c r="C769" s="288"/>
      <c r="D769" s="281"/>
      <c r="E769" s="287"/>
      <c r="F769" s="286"/>
      <c r="G769" s="277"/>
      <c r="L769" s="285"/>
    </row>
    <row r="770" spans="1:12" ht="15.75" customHeight="1">
      <c r="A770" s="279"/>
      <c r="B770" s="288"/>
      <c r="C770" s="288"/>
      <c r="D770" s="281"/>
      <c r="E770" s="287"/>
      <c r="F770" s="286"/>
      <c r="G770" s="277"/>
      <c r="L770" s="285"/>
    </row>
    <row r="771" spans="1:12" ht="15.75" customHeight="1">
      <c r="A771" s="279"/>
      <c r="B771" s="288"/>
      <c r="C771" s="288"/>
      <c r="D771" s="281"/>
      <c r="E771" s="287"/>
      <c r="F771" s="286"/>
      <c r="G771" s="277"/>
      <c r="L771" s="285"/>
    </row>
    <row r="772" spans="1:12" ht="15.75" customHeight="1">
      <c r="A772" s="279"/>
      <c r="B772" s="288"/>
      <c r="C772" s="288"/>
      <c r="D772" s="281"/>
      <c r="E772" s="287"/>
      <c r="F772" s="286"/>
      <c r="G772" s="277"/>
      <c r="L772" s="285"/>
    </row>
    <row r="773" spans="1:12" ht="15.75" customHeight="1">
      <c r="A773" s="279"/>
      <c r="B773" s="288"/>
      <c r="C773" s="288"/>
      <c r="D773" s="281"/>
      <c r="E773" s="287"/>
      <c r="F773" s="286"/>
      <c r="G773" s="277"/>
      <c r="L773" s="285"/>
    </row>
    <row r="774" spans="1:12" ht="15.75" customHeight="1">
      <c r="A774" s="279"/>
      <c r="B774" s="288"/>
      <c r="C774" s="288"/>
      <c r="D774" s="281"/>
      <c r="E774" s="287"/>
      <c r="F774" s="286"/>
      <c r="G774" s="277"/>
      <c r="L774" s="285"/>
    </row>
    <row r="775" spans="1:12" ht="15.75" customHeight="1">
      <c r="A775" s="279"/>
      <c r="B775" s="288"/>
      <c r="C775" s="288"/>
      <c r="D775" s="281"/>
      <c r="E775" s="287"/>
      <c r="F775" s="286"/>
      <c r="G775" s="277"/>
      <c r="L775" s="285"/>
    </row>
    <row r="776" spans="1:12" ht="15.75" customHeight="1">
      <c r="A776" s="279"/>
      <c r="B776" s="288"/>
      <c r="C776" s="288"/>
      <c r="D776" s="281"/>
      <c r="E776" s="287"/>
      <c r="F776" s="286"/>
      <c r="G776" s="277"/>
      <c r="L776" s="285"/>
    </row>
    <row r="777" spans="1:12" ht="15.75" customHeight="1">
      <c r="A777" s="279"/>
      <c r="B777" s="288"/>
      <c r="C777" s="288"/>
      <c r="D777" s="281"/>
      <c r="E777" s="287"/>
      <c r="F777" s="286"/>
      <c r="G777" s="277"/>
      <c r="L777" s="285"/>
    </row>
    <row r="778" spans="1:12" ht="15.75" customHeight="1">
      <c r="A778" s="279"/>
      <c r="B778" s="288"/>
      <c r="C778" s="288"/>
      <c r="D778" s="281"/>
      <c r="E778" s="287"/>
      <c r="F778" s="286"/>
      <c r="G778" s="277"/>
      <c r="L778" s="285"/>
    </row>
    <row r="779" spans="1:12" ht="15.75" customHeight="1">
      <c r="A779" s="279"/>
      <c r="B779" s="288"/>
      <c r="C779" s="288"/>
      <c r="D779" s="281"/>
      <c r="E779" s="287"/>
      <c r="F779" s="286"/>
      <c r="G779" s="277"/>
      <c r="L779" s="285"/>
    </row>
    <row r="780" spans="1:12" ht="15.75" customHeight="1">
      <c r="A780" s="279"/>
      <c r="B780" s="288"/>
      <c r="C780" s="288"/>
      <c r="D780" s="281"/>
      <c r="E780" s="287"/>
      <c r="F780" s="286"/>
      <c r="G780" s="277"/>
      <c r="L780" s="285"/>
    </row>
    <row r="781" spans="1:12" ht="15.75" customHeight="1">
      <c r="A781" s="279"/>
      <c r="B781" s="288"/>
      <c r="C781" s="288"/>
      <c r="D781" s="281"/>
      <c r="E781" s="287"/>
      <c r="F781" s="286"/>
      <c r="G781" s="277"/>
      <c r="L781" s="285"/>
    </row>
    <row r="782" spans="1:12" ht="15.75" customHeight="1">
      <c r="A782" s="279"/>
      <c r="B782" s="288"/>
      <c r="C782" s="288"/>
      <c r="D782" s="281"/>
      <c r="E782" s="287"/>
      <c r="F782" s="286"/>
      <c r="G782" s="277"/>
      <c r="L782" s="285"/>
    </row>
    <row r="783" spans="1:12" ht="15.75" customHeight="1">
      <c r="A783" s="279"/>
      <c r="B783" s="288"/>
      <c r="C783" s="288"/>
      <c r="D783" s="281"/>
      <c r="E783" s="287"/>
      <c r="F783" s="286"/>
      <c r="G783" s="277"/>
      <c r="L783" s="285"/>
    </row>
    <row r="784" spans="1:12" ht="15.75" customHeight="1">
      <c r="A784" s="279"/>
      <c r="B784" s="288"/>
      <c r="C784" s="288"/>
      <c r="D784" s="281"/>
      <c r="E784" s="287"/>
      <c r="F784" s="286"/>
      <c r="G784" s="277"/>
      <c r="L784" s="285"/>
    </row>
    <row r="785" spans="1:12" ht="15.75" customHeight="1">
      <c r="A785" s="279"/>
      <c r="B785" s="288"/>
      <c r="C785" s="288"/>
      <c r="D785" s="281"/>
      <c r="E785" s="287"/>
      <c r="F785" s="286"/>
      <c r="G785" s="277"/>
      <c r="L785" s="285"/>
    </row>
    <row r="786" spans="1:12" ht="15.75" customHeight="1">
      <c r="A786" s="279"/>
      <c r="B786" s="288"/>
      <c r="C786" s="288"/>
      <c r="D786" s="281"/>
      <c r="E786" s="287"/>
      <c r="F786" s="286"/>
      <c r="G786" s="277"/>
      <c r="L786" s="285"/>
    </row>
    <row r="787" spans="1:12" ht="15.75" customHeight="1">
      <c r="A787" s="279"/>
      <c r="B787" s="288"/>
      <c r="C787" s="288"/>
      <c r="D787" s="281"/>
      <c r="E787" s="287"/>
      <c r="F787" s="286"/>
      <c r="G787" s="277"/>
      <c r="L787" s="285"/>
    </row>
    <row r="788" spans="1:12" ht="15.75" customHeight="1">
      <c r="A788" s="279"/>
      <c r="B788" s="288"/>
      <c r="C788" s="288"/>
      <c r="D788" s="281"/>
      <c r="E788" s="287"/>
      <c r="F788" s="286"/>
      <c r="G788" s="277"/>
      <c r="L788" s="285"/>
    </row>
    <row r="789" spans="1:12" ht="15.75" customHeight="1">
      <c r="A789" s="279"/>
      <c r="B789" s="288"/>
      <c r="C789" s="288"/>
      <c r="D789" s="281"/>
      <c r="E789" s="287"/>
      <c r="F789" s="286"/>
      <c r="G789" s="277"/>
      <c r="L789" s="285"/>
    </row>
    <row r="790" spans="1:12" ht="15.75" customHeight="1">
      <c r="A790" s="279"/>
      <c r="B790" s="288"/>
      <c r="C790" s="288"/>
      <c r="D790" s="281"/>
      <c r="E790" s="287"/>
      <c r="F790" s="286"/>
      <c r="G790" s="277"/>
      <c r="L790" s="285"/>
    </row>
    <row r="791" spans="1:12" ht="15.75" customHeight="1">
      <c r="A791" s="279"/>
      <c r="B791" s="288"/>
      <c r="C791" s="288"/>
      <c r="D791" s="281"/>
      <c r="E791" s="287"/>
      <c r="F791" s="286"/>
      <c r="G791" s="277"/>
      <c r="L791" s="285"/>
    </row>
    <row r="792" spans="1:12" ht="15.75" customHeight="1">
      <c r="A792" s="279"/>
      <c r="B792" s="288"/>
      <c r="C792" s="288"/>
      <c r="D792" s="281"/>
      <c r="E792" s="287"/>
      <c r="F792" s="286"/>
      <c r="G792" s="277"/>
      <c r="L792" s="285"/>
    </row>
    <row r="793" spans="1:12" ht="15.75" customHeight="1">
      <c r="A793" s="279"/>
      <c r="B793" s="288"/>
      <c r="C793" s="288"/>
      <c r="D793" s="281"/>
      <c r="E793" s="287"/>
      <c r="F793" s="286"/>
      <c r="G793" s="277"/>
      <c r="L793" s="285"/>
    </row>
    <row r="794" spans="1:12" ht="15.75" customHeight="1">
      <c r="A794" s="279"/>
      <c r="B794" s="288"/>
      <c r="C794" s="288"/>
      <c r="D794" s="281"/>
      <c r="E794" s="287"/>
      <c r="F794" s="286"/>
      <c r="G794" s="277"/>
      <c r="L794" s="285"/>
    </row>
    <row r="795" spans="1:12" ht="15.75" customHeight="1">
      <c r="A795" s="279"/>
      <c r="B795" s="288"/>
      <c r="C795" s="288"/>
      <c r="D795" s="281"/>
      <c r="E795" s="287"/>
      <c r="F795" s="286"/>
      <c r="G795" s="277"/>
      <c r="L795" s="285"/>
    </row>
    <row r="796" spans="1:12" ht="15.75" customHeight="1">
      <c r="A796" s="279"/>
      <c r="B796" s="288"/>
      <c r="C796" s="288"/>
      <c r="D796" s="281"/>
      <c r="E796" s="287"/>
      <c r="F796" s="286"/>
      <c r="G796" s="277"/>
      <c r="L796" s="285"/>
    </row>
    <row r="797" spans="1:12" ht="15.75" customHeight="1">
      <c r="A797" s="279"/>
      <c r="B797" s="288"/>
      <c r="C797" s="288"/>
      <c r="D797" s="281"/>
      <c r="E797" s="287"/>
      <c r="F797" s="286"/>
      <c r="G797" s="277"/>
      <c r="L797" s="285"/>
    </row>
    <row r="798" spans="1:12" ht="15.75" customHeight="1">
      <c r="A798" s="279"/>
      <c r="B798" s="288"/>
      <c r="C798" s="288"/>
      <c r="D798" s="281"/>
      <c r="E798" s="287"/>
      <c r="F798" s="286"/>
      <c r="G798" s="277"/>
      <c r="L798" s="285"/>
    </row>
    <row r="799" spans="1:12" ht="15.75" customHeight="1">
      <c r="A799" s="279"/>
      <c r="B799" s="288"/>
      <c r="C799" s="288"/>
      <c r="D799" s="281"/>
      <c r="E799" s="287"/>
      <c r="F799" s="286"/>
      <c r="G799" s="277"/>
      <c r="L799" s="285"/>
    </row>
    <row r="800" spans="1:12" ht="15.75" customHeight="1">
      <c r="A800" s="279"/>
      <c r="B800" s="288"/>
      <c r="C800" s="288"/>
      <c r="D800" s="281"/>
      <c r="E800" s="287"/>
      <c r="F800" s="286"/>
      <c r="G800" s="277"/>
      <c r="L800" s="285"/>
    </row>
    <row r="801" spans="1:12" ht="15.75" customHeight="1">
      <c r="A801" s="279"/>
      <c r="B801" s="288"/>
      <c r="C801" s="288"/>
      <c r="D801" s="281"/>
      <c r="E801" s="287"/>
      <c r="F801" s="286"/>
      <c r="G801" s="277"/>
      <c r="L801" s="285"/>
    </row>
    <row r="802" spans="1:12" ht="15.75" customHeight="1">
      <c r="A802" s="279"/>
      <c r="B802" s="288"/>
      <c r="C802" s="288"/>
      <c r="D802" s="281"/>
      <c r="E802" s="287"/>
      <c r="F802" s="286"/>
      <c r="G802" s="277"/>
      <c r="L802" s="285"/>
    </row>
    <row r="803" spans="1:12" ht="15.75" customHeight="1">
      <c r="A803" s="279"/>
      <c r="B803" s="288"/>
      <c r="C803" s="288"/>
      <c r="D803" s="281"/>
      <c r="E803" s="287"/>
      <c r="F803" s="286"/>
      <c r="G803" s="277"/>
      <c r="L803" s="285"/>
    </row>
    <row r="804" spans="1:12" ht="15.75" customHeight="1">
      <c r="A804" s="279"/>
      <c r="B804" s="288"/>
      <c r="C804" s="288"/>
      <c r="D804" s="281"/>
      <c r="E804" s="287"/>
      <c r="F804" s="286"/>
      <c r="G804" s="277"/>
      <c r="L804" s="285"/>
    </row>
    <row r="805" spans="1:12" ht="15.75" customHeight="1">
      <c r="A805" s="279"/>
      <c r="B805" s="288"/>
      <c r="C805" s="288"/>
      <c r="D805" s="281"/>
      <c r="E805" s="287"/>
      <c r="F805" s="286"/>
      <c r="G805" s="277"/>
      <c r="L805" s="285"/>
    </row>
    <row r="806" spans="1:12" ht="15.75" customHeight="1">
      <c r="A806" s="279"/>
      <c r="B806" s="288"/>
      <c r="C806" s="288"/>
      <c r="D806" s="281"/>
      <c r="E806" s="287"/>
      <c r="F806" s="286"/>
      <c r="G806" s="277"/>
      <c r="L806" s="285"/>
    </row>
    <row r="807" spans="1:12" ht="15.75" customHeight="1">
      <c r="A807" s="279"/>
      <c r="B807" s="288"/>
      <c r="C807" s="288"/>
      <c r="D807" s="281"/>
      <c r="E807" s="287"/>
      <c r="F807" s="286"/>
      <c r="G807" s="277"/>
      <c r="L807" s="285"/>
    </row>
    <row r="808" spans="1:12" ht="15.75" customHeight="1">
      <c r="A808" s="279"/>
      <c r="B808" s="288"/>
      <c r="C808" s="288"/>
      <c r="D808" s="281"/>
      <c r="E808" s="287"/>
      <c r="F808" s="286"/>
      <c r="G808" s="277"/>
      <c r="L808" s="285"/>
    </row>
    <row r="809" spans="1:12" ht="15.75" customHeight="1">
      <c r="A809" s="279"/>
      <c r="B809" s="288"/>
      <c r="C809" s="288"/>
      <c r="D809" s="281"/>
      <c r="E809" s="287"/>
      <c r="F809" s="286"/>
      <c r="G809" s="277"/>
      <c r="L809" s="285"/>
    </row>
    <row r="810" spans="1:12" ht="15.75" customHeight="1">
      <c r="A810" s="279"/>
      <c r="B810" s="288"/>
      <c r="C810" s="288"/>
      <c r="D810" s="281"/>
      <c r="E810" s="287"/>
      <c r="F810" s="286"/>
      <c r="G810" s="277"/>
      <c r="L810" s="285"/>
    </row>
    <row r="811" spans="1:12" ht="15.75" customHeight="1">
      <c r="A811" s="279"/>
      <c r="B811" s="288"/>
      <c r="C811" s="288"/>
      <c r="D811" s="281"/>
      <c r="E811" s="287"/>
      <c r="F811" s="286"/>
      <c r="G811" s="277"/>
      <c r="L811" s="285"/>
    </row>
    <row r="812" spans="1:12" ht="15.75" customHeight="1">
      <c r="A812" s="279"/>
      <c r="B812" s="288"/>
      <c r="C812" s="288"/>
      <c r="D812" s="281"/>
      <c r="E812" s="287"/>
      <c r="F812" s="286"/>
      <c r="G812" s="277"/>
      <c r="L812" s="285"/>
    </row>
    <row r="813" spans="1:12" ht="15.75" customHeight="1">
      <c r="A813" s="279"/>
      <c r="B813" s="288"/>
      <c r="C813" s="288"/>
      <c r="D813" s="281"/>
      <c r="E813" s="287"/>
      <c r="F813" s="286"/>
      <c r="G813" s="277"/>
      <c r="L813" s="285"/>
    </row>
    <row r="814" spans="1:12" ht="15.75" customHeight="1">
      <c r="A814" s="279"/>
      <c r="B814" s="288"/>
      <c r="C814" s="288"/>
      <c r="D814" s="281"/>
      <c r="E814" s="287"/>
      <c r="F814" s="286"/>
      <c r="G814" s="277"/>
      <c r="L814" s="285"/>
    </row>
    <row r="815" spans="1:12" ht="15.75" customHeight="1">
      <c r="A815" s="279"/>
      <c r="B815" s="288"/>
      <c r="C815" s="288"/>
      <c r="D815" s="281"/>
      <c r="E815" s="287"/>
      <c r="F815" s="286"/>
      <c r="G815" s="277"/>
      <c r="L815" s="285"/>
    </row>
    <row r="816" spans="1:12" ht="15.75" customHeight="1">
      <c r="A816" s="279"/>
      <c r="B816" s="288"/>
      <c r="C816" s="288"/>
      <c r="D816" s="281"/>
      <c r="E816" s="287"/>
      <c r="F816" s="286"/>
      <c r="G816" s="277"/>
      <c r="L816" s="285"/>
    </row>
    <row r="817" spans="1:12" ht="15.75" customHeight="1">
      <c r="A817" s="279"/>
      <c r="B817" s="288"/>
      <c r="C817" s="288"/>
      <c r="D817" s="281"/>
      <c r="E817" s="287"/>
      <c r="F817" s="286"/>
      <c r="G817" s="277"/>
      <c r="L817" s="285"/>
    </row>
    <row r="818" spans="1:12" ht="15.75" customHeight="1">
      <c r="A818" s="279"/>
      <c r="B818" s="288"/>
      <c r="C818" s="288"/>
      <c r="D818" s="281"/>
      <c r="E818" s="287"/>
      <c r="F818" s="286"/>
      <c r="G818" s="277"/>
      <c r="L818" s="285"/>
    </row>
    <row r="819" spans="1:12" ht="15.75" customHeight="1">
      <c r="A819" s="279"/>
      <c r="B819" s="288"/>
      <c r="C819" s="288"/>
      <c r="D819" s="281"/>
      <c r="E819" s="287"/>
      <c r="F819" s="286"/>
      <c r="G819" s="277"/>
      <c r="L819" s="285"/>
    </row>
    <row r="820" spans="1:12" ht="15.75" customHeight="1">
      <c r="A820" s="279"/>
      <c r="B820" s="288"/>
      <c r="C820" s="288"/>
      <c r="D820" s="281"/>
      <c r="E820" s="287"/>
      <c r="F820" s="286"/>
      <c r="G820" s="277"/>
      <c r="L820" s="285"/>
    </row>
    <row r="821" spans="1:12" ht="15.75" customHeight="1">
      <c r="A821" s="279"/>
      <c r="B821" s="288"/>
      <c r="C821" s="288"/>
      <c r="D821" s="281"/>
      <c r="E821" s="287"/>
      <c r="F821" s="286"/>
      <c r="G821" s="277"/>
      <c r="L821" s="285"/>
    </row>
    <row r="822" spans="1:12" ht="15.75" customHeight="1">
      <c r="A822" s="279"/>
      <c r="B822" s="288"/>
      <c r="C822" s="288"/>
      <c r="D822" s="281"/>
      <c r="E822" s="287"/>
      <c r="F822" s="286"/>
      <c r="G822" s="277"/>
      <c r="L822" s="285"/>
    </row>
    <row r="823" spans="1:12" ht="15.75" customHeight="1">
      <c r="A823" s="279"/>
      <c r="B823" s="288"/>
      <c r="C823" s="288"/>
      <c r="D823" s="281"/>
      <c r="E823" s="287"/>
      <c r="F823" s="286"/>
      <c r="G823" s="277"/>
      <c r="L823" s="285"/>
    </row>
    <row r="824" spans="1:12" ht="15.75" customHeight="1">
      <c r="A824" s="279"/>
      <c r="B824" s="288"/>
      <c r="C824" s="288"/>
      <c r="D824" s="281"/>
      <c r="E824" s="287"/>
      <c r="F824" s="286"/>
      <c r="G824" s="277"/>
      <c r="L824" s="285"/>
    </row>
    <row r="825" spans="1:12" ht="15.75" customHeight="1">
      <c r="A825" s="279"/>
      <c r="B825" s="288"/>
      <c r="C825" s="288"/>
      <c r="D825" s="281"/>
      <c r="E825" s="287"/>
      <c r="F825" s="286"/>
      <c r="G825" s="277"/>
      <c r="L825" s="285"/>
    </row>
    <row r="826" spans="1:12" ht="15.75" customHeight="1">
      <c r="A826" s="279"/>
      <c r="B826" s="288"/>
      <c r="C826" s="288"/>
      <c r="D826" s="281"/>
      <c r="E826" s="287"/>
      <c r="F826" s="286"/>
      <c r="G826" s="277"/>
      <c r="L826" s="285"/>
    </row>
    <row r="827" spans="1:12" ht="15.75" customHeight="1">
      <c r="A827" s="279"/>
      <c r="B827" s="288"/>
      <c r="C827" s="288"/>
      <c r="D827" s="281"/>
      <c r="E827" s="287"/>
      <c r="F827" s="286"/>
      <c r="G827" s="277"/>
      <c r="L827" s="285"/>
    </row>
    <row r="828" spans="1:12" ht="15.75" customHeight="1">
      <c r="A828" s="279"/>
      <c r="B828" s="288"/>
      <c r="C828" s="288"/>
      <c r="D828" s="281"/>
      <c r="E828" s="287"/>
      <c r="F828" s="286"/>
      <c r="G828" s="277"/>
      <c r="L828" s="285"/>
    </row>
    <row r="829" spans="1:12" ht="15.75" customHeight="1">
      <c r="A829" s="279"/>
      <c r="B829" s="288"/>
      <c r="C829" s="288"/>
      <c r="D829" s="281"/>
      <c r="E829" s="287"/>
      <c r="F829" s="286"/>
      <c r="G829" s="277"/>
      <c r="L829" s="285"/>
    </row>
    <row r="830" spans="1:12" ht="15.75" customHeight="1">
      <c r="A830" s="279"/>
      <c r="B830" s="288"/>
      <c r="C830" s="288"/>
      <c r="D830" s="281"/>
      <c r="E830" s="287"/>
      <c r="F830" s="286"/>
      <c r="G830" s="277"/>
      <c r="L830" s="285"/>
    </row>
    <row r="831" spans="1:12" ht="15.75" customHeight="1">
      <c r="A831" s="279"/>
      <c r="B831" s="288"/>
      <c r="C831" s="288"/>
      <c r="D831" s="281"/>
      <c r="E831" s="287"/>
      <c r="F831" s="286"/>
      <c r="G831" s="277"/>
      <c r="L831" s="285"/>
    </row>
    <row r="832" spans="1:12" ht="15.75" customHeight="1">
      <c r="A832" s="279"/>
      <c r="B832" s="288"/>
      <c r="C832" s="288"/>
      <c r="D832" s="281"/>
      <c r="E832" s="287"/>
      <c r="F832" s="286"/>
      <c r="G832" s="277"/>
      <c r="L832" s="285"/>
    </row>
    <row r="833" spans="1:12" ht="15.75" customHeight="1">
      <c r="A833" s="279"/>
      <c r="B833" s="288"/>
      <c r="C833" s="288"/>
      <c r="D833" s="281"/>
      <c r="E833" s="287"/>
      <c r="F833" s="286"/>
      <c r="G833" s="277"/>
      <c r="L833" s="285"/>
    </row>
    <row r="834" spans="1:12" ht="15.75" customHeight="1">
      <c r="A834" s="279"/>
      <c r="B834" s="288"/>
      <c r="C834" s="288"/>
      <c r="D834" s="281"/>
      <c r="E834" s="287"/>
      <c r="F834" s="286"/>
      <c r="G834" s="277"/>
      <c r="L834" s="285"/>
    </row>
    <row r="835" spans="1:12" ht="15.75" customHeight="1">
      <c r="A835" s="279"/>
      <c r="B835" s="288"/>
      <c r="C835" s="288"/>
      <c r="D835" s="281"/>
      <c r="E835" s="287"/>
      <c r="F835" s="286"/>
      <c r="G835" s="277"/>
      <c r="L835" s="285"/>
    </row>
    <row r="836" spans="1:12" ht="15.75" customHeight="1">
      <c r="A836" s="279"/>
      <c r="B836" s="288"/>
      <c r="C836" s="288"/>
      <c r="D836" s="281"/>
      <c r="E836" s="287"/>
      <c r="F836" s="286"/>
      <c r="G836" s="277"/>
      <c r="L836" s="285"/>
    </row>
    <row r="837" spans="1:12" ht="15.75" customHeight="1">
      <c r="A837" s="279"/>
      <c r="B837" s="288"/>
      <c r="C837" s="288"/>
      <c r="D837" s="281"/>
      <c r="E837" s="287"/>
      <c r="F837" s="286"/>
      <c r="G837" s="277"/>
      <c r="L837" s="285"/>
    </row>
    <row r="838" spans="1:12" ht="15.75" customHeight="1">
      <c r="A838" s="279"/>
      <c r="B838" s="288"/>
      <c r="C838" s="288"/>
      <c r="D838" s="281"/>
      <c r="E838" s="287"/>
      <c r="F838" s="286"/>
      <c r="G838" s="277"/>
      <c r="L838" s="285"/>
    </row>
    <row r="839" spans="1:12" ht="15.75" customHeight="1">
      <c r="A839" s="279"/>
      <c r="B839" s="288"/>
      <c r="C839" s="288"/>
      <c r="D839" s="281"/>
      <c r="E839" s="287"/>
      <c r="F839" s="286"/>
      <c r="G839" s="277"/>
      <c r="L839" s="285"/>
    </row>
    <row r="840" spans="1:12" ht="15.75" customHeight="1">
      <c r="A840" s="279"/>
      <c r="B840" s="288"/>
      <c r="C840" s="288"/>
      <c r="D840" s="281"/>
      <c r="E840" s="287"/>
      <c r="F840" s="286"/>
      <c r="G840" s="277"/>
      <c r="L840" s="285"/>
    </row>
    <row r="841" spans="1:12" ht="15.75" customHeight="1">
      <c r="A841" s="279"/>
      <c r="B841" s="288"/>
      <c r="C841" s="288"/>
      <c r="D841" s="281"/>
      <c r="E841" s="287"/>
      <c r="F841" s="286"/>
      <c r="G841" s="277"/>
      <c r="L841" s="285"/>
    </row>
    <row r="842" spans="1:12" ht="15.75" customHeight="1">
      <c r="A842" s="279"/>
      <c r="B842" s="288"/>
      <c r="C842" s="288"/>
      <c r="D842" s="281"/>
      <c r="E842" s="287"/>
      <c r="F842" s="286"/>
      <c r="G842" s="277"/>
      <c r="L842" s="285"/>
    </row>
    <row r="843" spans="1:12" ht="15.75" customHeight="1">
      <c r="A843" s="279"/>
      <c r="B843" s="288"/>
      <c r="C843" s="288"/>
      <c r="D843" s="281"/>
      <c r="E843" s="287"/>
      <c r="F843" s="286"/>
      <c r="G843" s="277"/>
      <c r="L843" s="285"/>
    </row>
    <row r="844" spans="1:12" ht="15.75" customHeight="1">
      <c r="A844" s="279"/>
      <c r="B844" s="288"/>
      <c r="C844" s="288"/>
      <c r="D844" s="281"/>
      <c r="E844" s="287"/>
      <c r="F844" s="286"/>
      <c r="G844" s="277"/>
      <c r="L844" s="285"/>
    </row>
    <row r="845" spans="1:12" ht="15.75" customHeight="1">
      <c r="A845" s="279"/>
      <c r="B845" s="288"/>
      <c r="C845" s="288"/>
      <c r="D845" s="281"/>
      <c r="E845" s="287"/>
      <c r="F845" s="286"/>
      <c r="G845" s="277"/>
      <c r="L845" s="285"/>
    </row>
    <row r="846" spans="1:12" ht="15.75" customHeight="1">
      <c r="A846" s="279"/>
      <c r="B846" s="288"/>
      <c r="C846" s="288"/>
      <c r="D846" s="281"/>
      <c r="E846" s="287"/>
      <c r="F846" s="286"/>
      <c r="G846" s="277"/>
      <c r="L846" s="285"/>
    </row>
    <row r="847" spans="1:12" ht="15.75" customHeight="1">
      <c r="A847" s="279"/>
      <c r="B847" s="288"/>
      <c r="C847" s="288"/>
      <c r="D847" s="281"/>
      <c r="E847" s="287"/>
      <c r="F847" s="286"/>
      <c r="G847" s="277"/>
      <c r="L847" s="285"/>
    </row>
    <row r="848" spans="1:12" ht="15.75" customHeight="1">
      <c r="A848" s="279"/>
      <c r="B848" s="288"/>
      <c r="C848" s="288"/>
      <c r="D848" s="281"/>
      <c r="E848" s="287"/>
      <c r="F848" s="286"/>
      <c r="G848" s="277"/>
      <c r="L848" s="285"/>
    </row>
    <row r="849" spans="1:12" ht="15.75" customHeight="1">
      <c r="A849" s="279"/>
      <c r="B849" s="288"/>
      <c r="C849" s="288"/>
      <c r="D849" s="281"/>
      <c r="E849" s="287"/>
      <c r="F849" s="286"/>
      <c r="G849" s="277"/>
      <c r="L849" s="285"/>
    </row>
    <row r="850" spans="1:12" ht="15.75" customHeight="1">
      <c r="A850" s="279"/>
      <c r="B850" s="288"/>
      <c r="C850" s="288"/>
      <c r="D850" s="281"/>
      <c r="E850" s="287"/>
      <c r="F850" s="286"/>
      <c r="G850" s="277"/>
      <c r="L850" s="285"/>
    </row>
    <row r="851" spans="1:12" ht="15.75" customHeight="1">
      <c r="A851" s="279"/>
      <c r="B851" s="288"/>
      <c r="C851" s="288"/>
      <c r="D851" s="281"/>
      <c r="E851" s="287"/>
      <c r="F851" s="286"/>
      <c r="G851" s="277"/>
      <c r="L851" s="285"/>
    </row>
    <row r="852" spans="1:12" ht="15.75" customHeight="1">
      <c r="A852" s="279"/>
      <c r="B852" s="288"/>
      <c r="C852" s="288"/>
      <c r="D852" s="281"/>
      <c r="E852" s="287"/>
      <c r="F852" s="286"/>
      <c r="G852" s="277"/>
      <c r="L852" s="285"/>
    </row>
    <row r="853" spans="1:12" ht="15.75" customHeight="1">
      <c r="A853" s="279"/>
      <c r="B853" s="288"/>
      <c r="C853" s="288"/>
      <c r="D853" s="281"/>
      <c r="E853" s="287"/>
      <c r="F853" s="286"/>
      <c r="G853" s="277"/>
      <c r="L853" s="285"/>
    </row>
    <row r="854" spans="1:12" ht="15.75" customHeight="1">
      <c r="A854" s="279"/>
      <c r="B854" s="288"/>
      <c r="C854" s="288"/>
      <c r="D854" s="281"/>
      <c r="E854" s="287"/>
      <c r="F854" s="286"/>
      <c r="G854" s="277"/>
      <c r="L854" s="285"/>
    </row>
    <row r="855" spans="1:12" ht="15.75" customHeight="1">
      <c r="A855" s="279"/>
      <c r="B855" s="288"/>
      <c r="C855" s="288"/>
      <c r="D855" s="281"/>
      <c r="E855" s="287"/>
      <c r="F855" s="286"/>
      <c r="G855" s="277"/>
      <c r="L855" s="285"/>
    </row>
    <row r="856" spans="1:12" ht="15.75" customHeight="1">
      <c r="A856" s="279"/>
      <c r="B856" s="288"/>
      <c r="C856" s="288"/>
      <c r="D856" s="281"/>
      <c r="E856" s="287"/>
      <c r="F856" s="286"/>
      <c r="G856" s="277"/>
      <c r="L856" s="285"/>
    </row>
    <row r="857" spans="1:12" ht="15.75" customHeight="1">
      <c r="A857" s="279"/>
      <c r="B857" s="288"/>
      <c r="C857" s="288"/>
      <c r="D857" s="281"/>
      <c r="E857" s="287"/>
      <c r="F857" s="286"/>
      <c r="G857" s="277"/>
      <c r="L857" s="285"/>
    </row>
    <row r="858" spans="1:12" ht="15.75" customHeight="1">
      <c r="A858" s="279"/>
      <c r="B858" s="288"/>
      <c r="C858" s="288"/>
      <c r="D858" s="281"/>
      <c r="E858" s="287"/>
      <c r="F858" s="286"/>
      <c r="G858" s="277"/>
      <c r="L858" s="285"/>
    </row>
    <row r="859" spans="1:12" ht="15.75" customHeight="1">
      <c r="A859" s="279"/>
      <c r="B859" s="288"/>
      <c r="C859" s="288"/>
      <c r="D859" s="281"/>
      <c r="E859" s="287"/>
      <c r="F859" s="286"/>
      <c r="G859" s="277"/>
      <c r="L859" s="285"/>
    </row>
    <row r="860" spans="1:12" ht="15.75" customHeight="1">
      <c r="A860" s="279"/>
      <c r="B860" s="288"/>
      <c r="C860" s="288"/>
      <c r="D860" s="281"/>
      <c r="E860" s="287"/>
      <c r="F860" s="286"/>
      <c r="G860" s="277"/>
      <c r="L860" s="285"/>
    </row>
    <row r="861" spans="1:12" ht="15.75" customHeight="1">
      <c r="A861" s="279"/>
      <c r="B861" s="288"/>
      <c r="C861" s="288"/>
      <c r="D861" s="281"/>
      <c r="E861" s="287"/>
      <c r="F861" s="286"/>
      <c r="G861" s="277"/>
      <c r="L861" s="285"/>
    </row>
    <row r="862" spans="1:12" ht="15.75" customHeight="1">
      <c r="A862" s="279"/>
      <c r="B862" s="288"/>
      <c r="C862" s="288"/>
      <c r="D862" s="281"/>
      <c r="E862" s="287"/>
      <c r="F862" s="286"/>
      <c r="G862" s="277"/>
      <c r="L862" s="285"/>
    </row>
    <row r="863" spans="1:12" ht="15.75" customHeight="1">
      <c r="A863" s="279"/>
      <c r="B863" s="288"/>
      <c r="C863" s="288"/>
      <c r="D863" s="281"/>
      <c r="E863" s="287"/>
      <c r="F863" s="286"/>
      <c r="G863" s="277"/>
      <c r="L863" s="285"/>
    </row>
    <row r="864" spans="1:12" ht="15.75" customHeight="1">
      <c r="A864" s="279"/>
      <c r="B864" s="288"/>
      <c r="C864" s="288"/>
      <c r="D864" s="281"/>
      <c r="E864" s="287"/>
      <c r="F864" s="286"/>
      <c r="G864" s="277"/>
      <c r="L864" s="285"/>
    </row>
    <row r="865" spans="1:12" ht="15.75" customHeight="1">
      <c r="A865" s="279"/>
      <c r="B865" s="288"/>
      <c r="C865" s="288"/>
      <c r="D865" s="281"/>
      <c r="E865" s="287"/>
      <c r="F865" s="286"/>
      <c r="G865" s="277"/>
      <c r="L865" s="285"/>
    </row>
    <row r="866" spans="1:12" ht="15.75" customHeight="1">
      <c r="A866" s="279"/>
      <c r="B866" s="288"/>
      <c r="C866" s="288"/>
      <c r="D866" s="281"/>
      <c r="E866" s="287"/>
      <c r="F866" s="286"/>
      <c r="G866" s="277"/>
      <c r="L866" s="285"/>
    </row>
    <row r="867" spans="1:12" ht="15.75" customHeight="1">
      <c r="A867" s="279"/>
      <c r="B867" s="288"/>
      <c r="C867" s="288"/>
      <c r="D867" s="281"/>
      <c r="E867" s="287"/>
      <c r="F867" s="286"/>
      <c r="G867" s="277"/>
      <c r="L867" s="285"/>
    </row>
    <row r="868" spans="1:12" ht="15.75" customHeight="1">
      <c r="A868" s="279"/>
      <c r="B868" s="288"/>
      <c r="C868" s="288"/>
      <c r="D868" s="281"/>
      <c r="E868" s="287"/>
      <c r="F868" s="286"/>
      <c r="G868" s="277"/>
      <c r="L868" s="285"/>
    </row>
    <row r="869" spans="1:12" ht="15.75" customHeight="1">
      <c r="A869" s="279"/>
      <c r="B869" s="288"/>
      <c r="C869" s="288"/>
      <c r="D869" s="281"/>
      <c r="E869" s="287"/>
      <c r="F869" s="286"/>
      <c r="G869" s="277"/>
      <c r="L869" s="285"/>
    </row>
    <row r="870" spans="1:12" ht="15.75" customHeight="1">
      <c r="A870" s="279"/>
      <c r="B870" s="288"/>
      <c r="C870" s="288"/>
      <c r="D870" s="281"/>
      <c r="E870" s="287"/>
      <c r="F870" s="286"/>
      <c r="G870" s="277"/>
      <c r="L870" s="285"/>
    </row>
    <row r="871" spans="1:12" ht="15.75" customHeight="1">
      <c r="A871" s="279"/>
      <c r="B871" s="288"/>
      <c r="C871" s="288"/>
      <c r="D871" s="281"/>
      <c r="E871" s="287"/>
      <c r="F871" s="286"/>
      <c r="G871" s="277"/>
      <c r="L871" s="285"/>
    </row>
    <row r="872" spans="1:12" ht="15.75" customHeight="1">
      <c r="A872" s="279"/>
      <c r="B872" s="288"/>
      <c r="C872" s="288"/>
      <c r="D872" s="281"/>
      <c r="E872" s="287"/>
      <c r="F872" s="286"/>
      <c r="G872" s="277"/>
      <c r="L872" s="285"/>
    </row>
    <row r="873" spans="1:12" ht="15.75" customHeight="1">
      <c r="A873" s="279"/>
      <c r="B873" s="288"/>
      <c r="C873" s="288"/>
      <c r="D873" s="281"/>
      <c r="E873" s="287"/>
      <c r="F873" s="286"/>
      <c r="G873" s="277"/>
      <c r="L873" s="285"/>
    </row>
    <row r="874" spans="1:12" ht="15.75" customHeight="1">
      <c r="A874" s="279"/>
      <c r="B874" s="288"/>
      <c r="C874" s="288"/>
      <c r="D874" s="281"/>
      <c r="E874" s="287"/>
      <c r="F874" s="286"/>
      <c r="G874" s="277"/>
      <c r="L874" s="285"/>
    </row>
    <row r="875" spans="1:12" ht="15.75" customHeight="1">
      <c r="A875" s="279"/>
      <c r="B875" s="288"/>
      <c r="C875" s="288"/>
      <c r="D875" s="281"/>
      <c r="E875" s="287"/>
      <c r="F875" s="286"/>
      <c r="G875" s="277"/>
      <c r="L875" s="285"/>
    </row>
    <row r="876" spans="1:12" ht="15.75" customHeight="1">
      <c r="A876" s="279"/>
      <c r="B876" s="288"/>
      <c r="C876" s="288"/>
      <c r="D876" s="281"/>
      <c r="E876" s="287"/>
      <c r="F876" s="286"/>
      <c r="G876" s="277"/>
      <c r="L876" s="285"/>
    </row>
    <row r="877" spans="1:12" ht="15.75" customHeight="1">
      <c r="A877" s="279"/>
      <c r="B877" s="288"/>
      <c r="C877" s="288"/>
      <c r="D877" s="281"/>
      <c r="E877" s="287"/>
      <c r="F877" s="286"/>
      <c r="G877" s="277"/>
      <c r="L877" s="285"/>
    </row>
    <row r="878" spans="1:12" ht="15.75" customHeight="1">
      <c r="A878" s="279"/>
      <c r="B878" s="288"/>
      <c r="C878" s="288"/>
      <c r="D878" s="281"/>
      <c r="E878" s="287"/>
      <c r="F878" s="286"/>
      <c r="G878" s="277"/>
      <c r="L878" s="285"/>
    </row>
    <row r="879" spans="1:12" ht="15.75" customHeight="1">
      <c r="A879" s="279"/>
      <c r="B879" s="288"/>
      <c r="C879" s="288"/>
      <c r="D879" s="281"/>
      <c r="E879" s="287"/>
      <c r="F879" s="286"/>
      <c r="G879" s="277"/>
      <c r="L879" s="285"/>
    </row>
    <row r="880" spans="1:12" ht="15.75" customHeight="1">
      <c r="A880" s="279"/>
      <c r="B880" s="288"/>
      <c r="C880" s="288"/>
      <c r="D880" s="281"/>
      <c r="E880" s="287"/>
      <c r="F880" s="286"/>
      <c r="G880" s="277"/>
      <c r="L880" s="285"/>
    </row>
    <row r="881" spans="1:12" ht="15.75" customHeight="1">
      <c r="A881" s="279"/>
      <c r="B881" s="288"/>
      <c r="C881" s="288"/>
      <c r="D881" s="281"/>
      <c r="E881" s="287"/>
      <c r="F881" s="286"/>
      <c r="G881" s="277"/>
      <c r="L881" s="285"/>
    </row>
    <row r="882" spans="1:12" ht="15.75" customHeight="1">
      <c r="A882" s="279"/>
      <c r="B882" s="288"/>
      <c r="C882" s="288"/>
      <c r="D882" s="281"/>
      <c r="E882" s="287"/>
      <c r="F882" s="286"/>
      <c r="G882" s="277"/>
      <c r="L882" s="285"/>
    </row>
    <row r="883" spans="1:12" ht="15.75" customHeight="1">
      <c r="A883" s="279"/>
      <c r="B883" s="288"/>
      <c r="C883" s="288"/>
      <c r="D883" s="281"/>
      <c r="E883" s="287"/>
      <c r="F883" s="286"/>
      <c r="G883" s="277"/>
      <c r="L883" s="285"/>
    </row>
    <row r="884" spans="1:12" ht="15.75" customHeight="1">
      <c r="A884" s="279"/>
      <c r="B884" s="288"/>
      <c r="C884" s="288"/>
      <c r="D884" s="281"/>
      <c r="E884" s="287"/>
      <c r="F884" s="286"/>
      <c r="G884" s="277"/>
      <c r="L884" s="285"/>
    </row>
    <row r="885" spans="1:12" ht="15.75" customHeight="1">
      <c r="A885" s="279"/>
      <c r="B885" s="288"/>
      <c r="C885" s="288"/>
      <c r="D885" s="281"/>
      <c r="E885" s="287"/>
      <c r="F885" s="286"/>
      <c r="G885" s="277"/>
      <c r="L885" s="285"/>
    </row>
    <row r="886" spans="1:12" ht="15.75" customHeight="1">
      <c r="A886" s="279"/>
      <c r="B886" s="288"/>
      <c r="C886" s="288"/>
      <c r="D886" s="281"/>
      <c r="E886" s="287"/>
      <c r="F886" s="286"/>
      <c r="G886" s="277"/>
      <c r="L886" s="285"/>
    </row>
    <row r="887" spans="1:12" ht="15.75" customHeight="1">
      <c r="A887" s="279"/>
      <c r="B887" s="288"/>
      <c r="C887" s="288"/>
      <c r="D887" s="281"/>
      <c r="E887" s="287"/>
      <c r="F887" s="286"/>
      <c r="G887" s="277"/>
      <c r="L887" s="285"/>
    </row>
    <row r="888" spans="1:12" ht="15.75" customHeight="1">
      <c r="A888" s="279"/>
      <c r="B888" s="288"/>
      <c r="C888" s="288"/>
      <c r="D888" s="281"/>
      <c r="E888" s="287"/>
      <c r="F888" s="286"/>
      <c r="G888" s="277"/>
      <c r="L888" s="285"/>
    </row>
    <row r="889" spans="1:12" ht="15.75" customHeight="1">
      <c r="A889" s="279"/>
      <c r="B889" s="288"/>
      <c r="C889" s="288"/>
      <c r="D889" s="281"/>
      <c r="E889" s="287"/>
      <c r="F889" s="286"/>
      <c r="G889" s="277"/>
      <c r="L889" s="285"/>
    </row>
    <row r="890" spans="1:12" ht="15.75" customHeight="1">
      <c r="A890" s="279"/>
      <c r="B890" s="288"/>
      <c r="C890" s="288"/>
      <c r="D890" s="281"/>
      <c r="E890" s="287"/>
      <c r="F890" s="286"/>
      <c r="G890" s="277"/>
      <c r="L890" s="285"/>
    </row>
    <row r="891" spans="1:12" ht="15.75" customHeight="1">
      <c r="A891" s="279"/>
      <c r="B891" s="288"/>
      <c r="C891" s="288"/>
      <c r="D891" s="281"/>
      <c r="E891" s="287"/>
      <c r="F891" s="286"/>
      <c r="G891" s="277"/>
      <c r="L891" s="285"/>
    </row>
    <row r="892" spans="1:12" ht="15.75" customHeight="1">
      <c r="A892" s="279"/>
      <c r="B892" s="288"/>
      <c r="C892" s="288"/>
      <c r="D892" s="281"/>
      <c r="E892" s="287"/>
      <c r="F892" s="286"/>
      <c r="G892" s="277"/>
      <c r="L892" s="285"/>
    </row>
    <row r="893" spans="1:12" ht="15.75" customHeight="1">
      <c r="A893" s="279"/>
      <c r="B893" s="288"/>
      <c r="C893" s="288"/>
      <c r="D893" s="281"/>
      <c r="E893" s="287"/>
      <c r="F893" s="286"/>
      <c r="G893" s="277"/>
      <c r="L893" s="285"/>
    </row>
    <row r="894" spans="1:12" ht="15.75" customHeight="1">
      <c r="A894" s="279"/>
      <c r="B894" s="288"/>
      <c r="C894" s="288"/>
      <c r="D894" s="281"/>
      <c r="E894" s="287"/>
      <c r="F894" s="286"/>
      <c r="G894" s="277"/>
      <c r="L894" s="285"/>
    </row>
    <row r="895" spans="1:12" ht="15.75" customHeight="1">
      <c r="A895" s="279"/>
      <c r="B895" s="288"/>
      <c r="C895" s="288"/>
      <c r="D895" s="281"/>
      <c r="E895" s="287"/>
      <c r="F895" s="286"/>
      <c r="G895" s="277"/>
      <c r="L895" s="285"/>
    </row>
    <row r="896" spans="1:12" ht="15.75" customHeight="1">
      <c r="A896" s="279"/>
      <c r="B896" s="288"/>
      <c r="C896" s="288"/>
      <c r="D896" s="281"/>
      <c r="E896" s="287"/>
      <c r="F896" s="286"/>
      <c r="G896" s="277"/>
      <c r="L896" s="285"/>
    </row>
    <row r="897" spans="1:12" ht="15.75" customHeight="1">
      <c r="A897" s="279"/>
      <c r="B897" s="288"/>
      <c r="C897" s="288"/>
      <c r="D897" s="281"/>
      <c r="E897" s="287"/>
      <c r="F897" s="286"/>
      <c r="G897" s="277"/>
      <c r="L897" s="285"/>
    </row>
    <row r="898" spans="1:12" ht="15.75" customHeight="1">
      <c r="A898" s="279"/>
      <c r="B898" s="288"/>
      <c r="C898" s="288"/>
      <c r="D898" s="281"/>
      <c r="E898" s="287"/>
      <c r="F898" s="286"/>
      <c r="G898" s="277"/>
      <c r="L898" s="285"/>
    </row>
    <row r="899" spans="1:12" ht="15.75" customHeight="1">
      <c r="A899" s="279"/>
      <c r="B899" s="288"/>
      <c r="C899" s="288"/>
      <c r="D899" s="281"/>
      <c r="E899" s="287"/>
      <c r="F899" s="286"/>
      <c r="G899" s="277"/>
      <c r="L899" s="285"/>
    </row>
    <row r="900" spans="1:12" ht="15.75" customHeight="1">
      <c r="A900" s="279"/>
      <c r="B900" s="288"/>
      <c r="C900" s="288"/>
      <c r="D900" s="281"/>
      <c r="E900" s="287"/>
      <c r="F900" s="286"/>
      <c r="G900" s="277"/>
      <c r="L900" s="285"/>
    </row>
    <row r="901" spans="1:12" ht="15.75" customHeight="1">
      <c r="A901" s="279"/>
      <c r="B901" s="288"/>
      <c r="C901" s="288"/>
      <c r="D901" s="281"/>
      <c r="E901" s="287"/>
      <c r="F901" s="286"/>
      <c r="G901" s="277"/>
      <c r="L901" s="285"/>
    </row>
    <row r="902" spans="1:12" ht="15.75" customHeight="1">
      <c r="A902" s="279"/>
      <c r="B902" s="288"/>
      <c r="C902" s="288"/>
      <c r="D902" s="281"/>
      <c r="E902" s="287"/>
      <c r="F902" s="286"/>
      <c r="G902" s="277"/>
      <c r="L902" s="285"/>
    </row>
    <row r="903" spans="1:12" ht="15.75" customHeight="1">
      <c r="A903" s="279"/>
      <c r="B903" s="288"/>
      <c r="C903" s="288"/>
      <c r="D903" s="281"/>
      <c r="E903" s="287"/>
      <c r="F903" s="286"/>
      <c r="G903" s="277"/>
      <c r="L903" s="285"/>
    </row>
    <row r="904" spans="1:12" ht="15.75" customHeight="1">
      <c r="A904" s="279"/>
      <c r="B904" s="288"/>
      <c r="C904" s="288"/>
      <c r="D904" s="281"/>
      <c r="E904" s="287"/>
      <c r="F904" s="286"/>
      <c r="G904" s="277"/>
      <c r="L904" s="285"/>
    </row>
    <row r="905" spans="1:12" ht="15.75" customHeight="1">
      <c r="A905" s="279"/>
      <c r="B905" s="288"/>
      <c r="C905" s="288"/>
      <c r="D905" s="281"/>
      <c r="E905" s="287"/>
      <c r="F905" s="286"/>
      <c r="G905" s="277"/>
      <c r="L905" s="285"/>
    </row>
    <row r="906" spans="1:12" ht="15.75" customHeight="1">
      <c r="A906" s="279"/>
      <c r="B906" s="288"/>
      <c r="C906" s="288"/>
      <c r="D906" s="281"/>
      <c r="E906" s="287"/>
      <c r="F906" s="286"/>
      <c r="G906" s="277"/>
      <c r="L906" s="285"/>
    </row>
    <row r="907" spans="1:12" ht="15.75" customHeight="1">
      <c r="A907" s="279"/>
      <c r="B907" s="288"/>
      <c r="C907" s="288"/>
      <c r="D907" s="281"/>
      <c r="E907" s="287"/>
      <c r="F907" s="286"/>
      <c r="G907" s="277"/>
      <c r="L907" s="285"/>
    </row>
    <row r="908" spans="1:12" ht="15.75" customHeight="1">
      <c r="A908" s="279"/>
      <c r="B908" s="288"/>
      <c r="C908" s="288"/>
      <c r="D908" s="281"/>
      <c r="E908" s="287"/>
      <c r="F908" s="286"/>
      <c r="G908" s="277"/>
      <c r="L908" s="285"/>
    </row>
    <row r="909" spans="1:12" ht="15.75" customHeight="1">
      <c r="A909" s="279"/>
      <c r="B909" s="288"/>
      <c r="C909" s="288"/>
      <c r="D909" s="281"/>
      <c r="E909" s="287"/>
      <c r="F909" s="286"/>
      <c r="G909" s="277"/>
      <c r="L909" s="285"/>
    </row>
    <row r="910" spans="1:12" ht="15.75" customHeight="1">
      <c r="A910" s="279"/>
      <c r="B910" s="288"/>
      <c r="C910" s="288"/>
      <c r="D910" s="281"/>
      <c r="E910" s="287"/>
      <c r="F910" s="286"/>
      <c r="G910" s="277"/>
      <c r="L910" s="285"/>
    </row>
    <row r="911" spans="1:12" ht="15.75" customHeight="1">
      <c r="A911" s="279"/>
      <c r="B911" s="288"/>
      <c r="C911" s="288"/>
      <c r="D911" s="281"/>
      <c r="E911" s="287"/>
      <c r="F911" s="286"/>
      <c r="G911" s="277"/>
      <c r="L911" s="285"/>
    </row>
    <row r="912" spans="1:12" ht="15.75" customHeight="1">
      <c r="A912" s="279"/>
      <c r="B912" s="288"/>
      <c r="C912" s="288"/>
      <c r="D912" s="281"/>
      <c r="E912" s="287"/>
      <c r="F912" s="286"/>
      <c r="G912" s="277"/>
      <c r="L912" s="285"/>
    </row>
    <row r="913" spans="1:12" ht="15.75" customHeight="1">
      <c r="A913" s="279"/>
      <c r="B913" s="288"/>
      <c r="C913" s="288"/>
      <c r="D913" s="281"/>
      <c r="E913" s="287"/>
      <c r="F913" s="286"/>
      <c r="G913" s="277"/>
      <c r="L913" s="285"/>
    </row>
    <row r="914" spans="1:12" ht="15.75" customHeight="1">
      <c r="A914" s="279"/>
      <c r="B914" s="288"/>
      <c r="C914" s="288"/>
      <c r="D914" s="281"/>
      <c r="E914" s="287"/>
      <c r="F914" s="286"/>
      <c r="G914" s="277"/>
      <c r="L914" s="285"/>
    </row>
    <row r="915" spans="1:12" ht="15.75" customHeight="1">
      <c r="A915" s="279"/>
      <c r="B915" s="288"/>
      <c r="C915" s="288"/>
      <c r="D915" s="281"/>
      <c r="E915" s="287"/>
      <c r="F915" s="286"/>
      <c r="G915" s="277"/>
      <c r="L915" s="285"/>
    </row>
    <row r="916" spans="1:12" ht="15.75" customHeight="1">
      <c r="A916" s="279"/>
      <c r="B916" s="288"/>
      <c r="C916" s="288"/>
      <c r="D916" s="281"/>
      <c r="E916" s="287"/>
      <c r="F916" s="286"/>
      <c r="G916" s="277"/>
      <c r="L916" s="285"/>
    </row>
    <row r="917" spans="1:12" ht="15.75" customHeight="1">
      <c r="A917" s="279"/>
      <c r="B917" s="288"/>
      <c r="C917" s="288"/>
      <c r="D917" s="281"/>
      <c r="E917" s="287"/>
      <c r="F917" s="286"/>
      <c r="G917" s="277"/>
      <c r="L917" s="285"/>
    </row>
    <row r="918" spans="1:12" ht="15.75" customHeight="1">
      <c r="A918" s="279"/>
      <c r="B918" s="288"/>
      <c r="C918" s="288"/>
      <c r="D918" s="281"/>
      <c r="E918" s="287"/>
      <c r="F918" s="286"/>
      <c r="G918" s="277"/>
      <c r="L918" s="285"/>
    </row>
    <row r="919" spans="1:12" ht="15.75" customHeight="1">
      <c r="A919" s="279"/>
      <c r="B919" s="288"/>
      <c r="C919" s="288"/>
      <c r="D919" s="281"/>
      <c r="E919" s="287"/>
      <c r="F919" s="286"/>
      <c r="G919" s="277"/>
      <c r="L919" s="285"/>
    </row>
    <row r="920" spans="1:12" ht="15.75" customHeight="1">
      <c r="A920" s="279"/>
      <c r="B920" s="288"/>
      <c r="C920" s="288"/>
      <c r="D920" s="281"/>
      <c r="E920" s="287"/>
      <c r="F920" s="286"/>
      <c r="G920" s="277"/>
      <c r="L920" s="285"/>
    </row>
    <row r="921" spans="1:12" ht="15.75" customHeight="1">
      <c r="A921" s="279"/>
      <c r="B921" s="288"/>
      <c r="C921" s="288"/>
      <c r="D921" s="281"/>
      <c r="E921" s="287"/>
      <c r="F921" s="286"/>
      <c r="G921" s="277"/>
      <c r="L921" s="285"/>
    </row>
    <row r="922" spans="1:12" ht="15.75" customHeight="1">
      <c r="A922" s="279"/>
      <c r="B922" s="288"/>
      <c r="C922" s="288"/>
      <c r="D922" s="281"/>
      <c r="E922" s="287"/>
      <c r="F922" s="286"/>
      <c r="G922" s="277"/>
      <c r="L922" s="285"/>
    </row>
    <row r="923" spans="1:12" ht="15.75" customHeight="1">
      <c r="A923" s="279"/>
      <c r="B923" s="288"/>
      <c r="C923" s="288"/>
      <c r="D923" s="281"/>
      <c r="E923" s="287"/>
      <c r="F923" s="286"/>
      <c r="G923" s="277"/>
      <c r="L923" s="285"/>
    </row>
    <row r="924" spans="1:12" ht="15.75" customHeight="1">
      <c r="A924" s="279"/>
      <c r="B924" s="288"/>
      <c r="C924" s="288"/>
      <c r="D924" s="281"/>
      <c r="E924" s="287"/>
      <c r="F924" s="286"/>
      <c r="G924" s="277"/>
      <c r="L924" s="285"/>
    </row>
    <row r="925" spans="1:12" ht="15.75" customHeight="1">
      <c r="A925" s="279"/>
      <c r="B925" s="288"/>
      <c r="C925" s="288"/>
      <c r="D925" s="281"/>
      <c r="E925" s="287"/>
      <c r="F925" s="286"/>
      <c r="G925" s="277"/>
      <c r="L925" s="285"/>
    </row>
    <row r="926" spans="1:12" ht="15.75" customHeight="1">
      <c r="A926" s="279"/>
      <c r="B926" s="288"/>
      <c r="C926" s="288"/>
      <c r="D926" s="281"/>
      <c r="E926" s="287"/>
      <c r="F926" s="286"/>
      <c r="G926" s="277"/>
      <c r="L926" s="285"/>
    </row>
    <row r="927" spans="1:12" ht="15.75" customHeight="1">
      <c r="A927" s="279"/>
      <c r="B927" s="288"/>
      <c r="C927" s="288"/>
      <c r="D927" s="281"/>
      <c r="E927" s="287"/>
      <c r="F927" s="286"/>
      <c r="G927" s="277"/>
      <c r="L927" s="285"/>
    </row>
    <row r="928" spans="1:12" ht="15.75" customHeight="1">
      <c r="A928" s="279"/>
      <c r="B928" s="288"/>
      <c r="C928" s="288"/>
      <c r="D928" s="281"/>
      <c r="E928" s="287"/>
      <c r="F928" s="286"/>
      <c r="G928" s="277"/>
      <c r="L928" s="285"/>
    </row>
    <row r="929" spans="1:12" ht="15.75" customHeight="1">
      <c r="A929" s="279"/>
      <c r="B929" s="288"/>
      <c r="C929" s="288"/>
      <c r="D929" s="281"/>
      <c r="E929" s="287"/>
      <c r="F929" s="286"/>
      <c r="G929" s="277"/>
      <c r="L929" s="285"/>
    </row>
    <row r="930" spans="1:12" ht="15.75" customHeight="1">
      <c r="A930" s="279"/>
      <c r="B930" s="288"/>
      <c r="C930" s="288"/>
      <c r="D930" s="281"/>
      <c r="E930" s="287"/>
      <c r="F930" s="286"/>
      <c r="G930" s="277"/>
      <c r="L930" s="285"/>
    </row>
    <row r="931" spans="1:12" ht="15.75" customHeight="1">
      <c r="A931" s="279"/>
      <c r="B931" s="288"/>
      <c r="C931" s="288"/>
      <c r="D931" s="281"/>
      <c r="E931" s="287"/>
      <c r="F931" s="286"/>
      <c r="G931" s="277"/>
      <c r="L931" s="285"/>
    </row>
    <row r="932" spans="1:12" ht="15.75" customHeight="1">
      <c r="A932" s="279"/>
      <c r="B932" s="288"/>
      <c r="C932" s="288"/>
      <c r="D932" s="281"/>
      <c r="E932" s="287"/>
      <c r="F932" s="286"/>
      <c r="G932" s="277"/>
      <c r="L932" s="285"/>
    </row>
    <row r="933" spans="1:12" ht="15.75" customHeight="1">
      <c r="A933" s="279"/>
      <c r="B933" s="288"/>
      <c r="C933" s="288"/>
      <c r="D933" s="281"/>
      <c r="E933" s="287"/>
      <c r="F933" s="286"/>
      <c r="G933" s="277"/>
      <c r="L933" s="285"/>
    </row>
    <row r="934" spans="1:12" ht="15.75" customHeight="1">
      <c r="A934" s="279"/>
      <c r="B934" s="288"/>
      <c r="C934" s="288"/>
      <c r="D934" s="281"/>
      <c r="E934" s="287"/>
      <c r="F934" s="286"/>
      <c r="G934" s="277"/>
      <c r="L934" s="285"/>
    </row>
    <row r="935" spans="1:12" ht="15.75" customHeight="1">
      <c r="A935" s="279"/>
      <c r="B935" s="288"/>
      <c r="C935" s="288"/>
      <c r="D935" s="281"/>
      <c r="E935" s="287"/>
      <c r="F935" s="286"/>
      <c r="G935" s="277"/>
      <c r="L935" s="285"/>
    </row>
    <row r="936" spans="1:12" ht="15.75" customHeight="1">
      <c r="A936" s="279"/>
      <c r="B936" s="288"/>
      <c r="C936" s="288"/>
      <c r="D936" s="281"/>
      <c r="E936" s="287"/>
      <c r="F936" s="286"/>
      <c r="G936" s="277"/>
      <c r="L936" s="285"/>
    </row>
    <row r="937" spans="1:12" ht="15.75" customHeight="1">
      <c r="A937" s="279"/>
      <c r="B937" s="288"/>
      <c r="C937" s="288"/>
      <c r="D937" s="281"/>
      <c r="E937" s="287"/>
      <c r="F937" s="286"/>
      <c r="G937" s="277"/>
      <c r="L937" s="285"/>
    </row>
    <row r="938" spans="1:12" ht="15.75" customHeight="1">
      <c r="A938" s="279"/>
      <c r="B938" s="288"/>
      <c r="C938" s="288"/>
      <c r="D938" s="281"/>
      <c r="E938" s="287"/>
      <c r="F938" s="286"/>
      <c r="G938" s="277"/>
      <c r="L938" s="285"/>
    </row>
    <row r="939" spans="1:12" ht="15.75" customHeight="1">
      <c r="A939" s="279"/>
      <c r="B939" s="288"/>
      <c r="C939" s="288"/>
      <c r="D939" s="281"/>
      <c r="E939" s="287"/>
      <c r="F939" s="286"/>
      <c r="G939" s="277"/>
      <c r="L939" s="285"/>
    </row>
    <row r="940" spans="1:12" ht="15.75" customHeight="1">
      <c r="A940" s="279"/>
      <c r="B940" s="288"/>
      <c r="C940" s="288"/>
      <c r="D940" s="281"/>
      <c r="E940" s="287"/>
      <c r="F940" s="286"/>
      <c r="G940" s="277"/>
      <c r="L940" s="285"/>
    </row>
    <row r="941" spans="1:12" ht="15.75" customHeight="1">
      <c r="A941" s="279"/>
      <c r="B941" s="288"/>
      <c r="C941" s="288"/>
      <c r="D941" s="281"/>
      <c r="E941" s="287"/>
      <c r="F941" s="286"/>
      <c r="G941" s="277"/>
      <c r="L941" s="285"/>
    </row>
    <row r="942" spans="1:12" ht="15.75" customHeight="1">
      <c r="A942" s="279"/>
      <c r="B942" s="288"/>
      <c r="C942" s="288"/>
      <c r="D942" s="281"/>
      <c r="E942" s="287"/>
      <c r="F942" s="286"/>
      <c r="G942" s="277"/>
      <c r="L942" s="285"/>
    </row>
    <row r="943" spans="1:12" ht="15.75" customHeight="1">
      <c r="A943" s="279"/>
      <c r="B943" s="288"/>
      <c r="C943" s="288"/>
      <c r="D943" s="281"/>
      <c r="E943" s="287"/>
      <c r="F943" s="286"/>
      <c r="G943" s="277"/>
      <c r="L943" s="285"/>
    </row>
    <row r="944" spans="1:12" ht="15.75" customHeight="1">
      <c r="A944" s="279"/>
      <c r="B944" s="288"/>
      <c r="C944" s="288"/>
      <c r="D944" s="281"/>
      <c r="E944" s="287"/>
      <c r="F944" s="286"/>
      <c r="G944" s="277"/>
      <c r="L944" s="285"/>
    </row>
    <row r="945" spans="1:12" ht="15.75" customHeight="1">
      <c r="A945" s="279"/>
      <c r="B945" s="288"/>
      <c r="C945" s="288"/>
      <c r="D945" s="281"/>
      <c r="E945" s="287"/>
      <c r="F945" s="286"/>
      <c r="G945" s="277"/>
      <c r="L945" s="285"/>
    </row>
    <row r="946" spans="1:12" ht="15.75" customHeight="1">
      <c r="A946" s="279"/>
      <c r="B946" s="288"/>
      <c r="C946" s="288"/>
      <c r="D946" s="281"/>
      <c r="E946" s="287"/>
      <c r="F946" s="286"/>
      <c r="G946" s="277"/>
      <c r="L946" s="285"/>
    </row>
    <row r="947" spans="1:12" ht="15.75" customHeight="1">
      <c r="A947" s="279"/>
      <c r="B947" s="288"/>
      <c r="C947" s="288"/>
      <c r="D947" s="281"/>
      <c r="E947" s="287"/>
      <c r="F947" s="286"/>
      <c r="G947" s="277"/>
      <c r="L947" s="285"/>
    </row>
    <row r="948" spans="1:12" ht="15.75" customHeight="1">
      <c r="A948" s="279"/>
      <c r="B948" s="288"/>
      <c r="C948" s="288"/>
      <c r="D948" s="281"/>
      <c r="E948" s="287"/>
      <c r="F948" s="286"/>
      <c r="G948" s="277"/>
      <c r="L948" s="285"/>
    </row>
    <row r="949" spans="1:12" ht="15.75" customHeight="1">
      <c r="A949" s="279"/>
      <c r="B949" s="288"/>
      <c r="C949" s="288"/>
      <c r="D949" s="281"/>
      <c r="E949" s="287"/>
      <c r="F949" s="286"/>
      <c r="G949" s="277"/>
      <c r="L949" s="285"/>
    </row>
    <row r="950" spans="1:12" ht="15.75" customHeight="1">
      <c r="A950" s="279"/>
      <c r="B950" s="288"/>
      <c r="C950" s="288"/>
      <c r="D950" s="281"/>
      <c r="E950" s="287"/>
      <c r="F950" s="286"/>
      <c r="G950" s="277"/>
      <c r="L950" s="285"/>
    </row>
    <row r="951" spans="1:12" ht="15.75" customHeight="1">
      <c r="A951" s="279"/>
      <c r="B951" s="288"/>
      <c r="C951" s="288"/>
      <c r="D951" s="281"/>
      <c r="E951" s="287"/>
      <c r="F951" s="286"/>
      <c r="G951" s="277"/>
      <c r="L951" s="285"/>
    </row>
    <row r="952" spans="1:12" ht="15.75" customHeight="1">
      <c r="A952" s="279"/>
      <c r="B952" s="288"/>
      <c r="C952" s="288"/>
      <c r="D952" s="281"/>
      <c r="E952" s="287"/>
      <c r="F952" s="286"/>
      <c r="G952" s="277"/>
      <c r="L952" s="285"/>
    </row>
    <row r="953" spans="1:12" ht="15.75" customHeight="1">
      <c r="A953" s="279"/>
      <c r="B953" s="288"/>
      <c r="C953" s="288"/>
      <c r="D953" s="281"/>
      <c r="E953" s="287"/>
      <c r="F953" s="286"/>
      <c r="G953" s="277"/>
      <c r="L953" s="285"/>
    </row>
    <row r="954" spans="1:12" ht="15.75" customHeight="1">
      <c r="A954" s="279"/>
      <c r="B954" s="288"/>
      <c r="C954" s="288"/>
      <c r="D954" s="281"/>
      <c r="E954" s="287"/>
      <c r="F954" s="286"/>
      <c r="G954" s="277"/>
      <c r="L954" s="285"/>
    </row>
    <row r="955" spans="1:12" ht="15.75" customHeight="1">
      <c r="A955" s="279"/>
      <c r="B955" s="288"/>
      <c r="C955" s="288"/>
      <c r="D955" s="281"/>
      <c r="E955" s="287"/>
      <c r="F955" s="286"/>
      <c r="G955" s="277"/>
      <c r="L955" s="285"/>
    </row>
    <row r="956" spans="1:12" ht="15.75" customHeight="1">
      <c r="A956" s="279"/>
      <c r="B956" s="288"/>
      <c r="C956" s="288"/>
      <c r="D956" s="281"/>
      <c r="E956" s="287"/>
      <c r="F956" s="286"/>
      <c r="G956" s="277"/>
      <c r="L956" s="285"/>
    </row>
    <row r="957" spans="1:12" ht="15.75" customHeight="1">
      <c r="A957" s="279"/>
      <c r="B957" s="288"/>
      <c r="C957" s="288"/>
      <c r="D957" s="281"/>
      <c r="E957" s="287"/>
      <c r="F957" s="286"/>
      <c r="G957" s="277"/>
      <c r="L957" s="285"/>
    </row>
    <row r="958" spans="1:12" ht="15.75" customHeight="1">
      <c r="A958" s="279"/>
      <c r="B958" s="288"/>
      <c r="C958" s="288"/>
      <c r="D958" s="281"/>
      <c r="E958" s="287"/>
      <c r="F958" s="286"/>
      <c r="G958" s="277"/>
      <c r="L958" s="285"/>
    </row>
    <row r="959" spans="1:12" ht="15.75" customHeight="1">
      <c r="A959" s="279"/>
      <c r="B959" s="288"/>
      <c r="C959" s="288"/>
      <c r="D959" s="281"/>
      <c r="E959" s="287"/>
      <c r="F959" s="286"/>
      <c r="G959" s="277"/>
      <c r="L959" s="285"/>
    </row>
    <row r="960" spans="1:12" ht="15.75" customHeight="1">
      <c r="A960" s="279"/>
      <c r="B960" s="288"/>
      <c r="C960" s="288"/>
      <c r="D960" s="281"/>
      <c r="E960" s="287"/>
      <c r="F960" s="286"/>
      <c r="G960" s="277"/>
      <c r="L960" s="285"/>
    </row>
    <row r="961" spans="1:12" ht="15.75" customHeight="1">
      <c r="A961" s="279"/>
      <c r="B961" s="288"/>
      <c r="C961" s="288"/>
      <c r="D961" s="281"/>
      <c r="E961" s="287"/>
      <c r="F961" s="286"/>
      <c r="G961" s="277"/>
      <c r="L961" s="285"/>
    </row>
    <row r="962" spans="1:12" ht="15.75" customHeight="1">
      <c r="A962" s="279"/>
      <c r="B962" s="288"/>
      <c r="C962" s="288"/>
      <c r="D962" s="281"/>
      <c r="E962" s="287"/>
      <c r="F962" s="286"/>
      <c r="G962" s="277"/>
      <c r="L962" s="285"/>
    </row>
    <row r="963" spans="1:12" ht="15.75" customHeight="1">
      <c r="A963" s="279"/>
      <c r="B963" s="288"/>
      <c r="C963" s="288"/>
      <c r="D963" s="281"/>
      <c r="E963" s="287"/>
      <c r="F963" s="286"/>
      <c r="G963" s="277"/>
      <c r="L963" s="285"/>
    </row>
    <row r="964" spans="1:12" ht="15.75" customHeight="1">
      <c r="A964" s="279"/>
      <c r="B964" s="288"/>
      <c r="C964" s="288"/>
      <c r="D964" s="281"/>
      <c r="E964" s="287"/>
      <c r="F964" s="286"/>
      <c r="G964" s="277"/>
      <c r="L964" s="285"/>
    </row>
    <row r="965" spans="1:12" ht="15.75" customHeight="1">
      <c r="A965" s="279"/>
      <c r="B965" s="288"/>
      <c r="C965" s="288"/>
      <c r="D965" s="281"/>
      <c r="E965" s="287"/>
      <c r="F965" s="286"/>
      <c r="G965" s="277"/>
      <c r="L965" s="285"/>
    </row>
    <row r="966" spans="1:12" ht="15.75" customHeight="1">
      <c r="A966" s="279"/>
      <c r="B966" s="288"/>
      <c r="C966" s="288"/>
      <c r="D966" s="281"/>
      <c r="E966" s="287"/>
      <c r="F966" s="286"/>
      <c r="G966" s="277"/>
      <c r="L966" s="285"/>
    </row>
    <row r="967" spans="1:12" ht="15.75" customHeight="1">
      <c r="A967" s="279"/>
      <c r="B967" s="288"/>
      <c r="C967" s="288"/>
      <c r="D967" s="281"/>
      <c r="E967" s="287"/>
      <c r="F967" s="286"/>
      <c r="G967" s="277"/>
      <c r="L967" s="285"/>
    </row>
    <row r="968" spans="1:12" ht="15.75" customHeight="1">
      <c r="A968" s="279"/>
      <c r="B968" s="288"/>
      <c r="C968" s="288"/>
      <c r="D968" s="281"/>
      <c r="E968" s="287"/>
      <c r="F968" s="286"/>
      <c r="G968" s="277"/>
      <c r="L968" s="285"/>
    </row>
    <row r="969" spans="1:12" ht="15.75" customHeight="1">
      <c r="A969" s="279"/>
      <c r="B969" s="288"/>
      <c r="C969" s="288"/>
      <c r="D969" s="281"/>
      <c r="E969" s="287"/>
      <c r="F969" s="286"/>
      <c r="G969" s="277"/>
      <c r="L969" s="285"/>
    </row>
    <row r="970" spans="1:12" ht="15.75" customHeight="1">
      <c r="A970" s="279"/>
      <c r="B970" s="288"/>
      <c r="C970" s="288"/>
      <c r="D970" s="281"/>
      <c r="E970" s="287"/>
      <c r="F970" s="286"/>
      <c r="G970" s="277"/>
      <c r="L970" s="285"/>
    </row>
    <row r="971" spans="1:12" ht="15.75" customHeight="1">
      <c r="A971" s="279"/>
      <c r="B971" s="288"/>
      <c r="C971" s="288"/>
      <c r="D971" s="281"/>
      <c r="E971" s="287"/>
      <c r="F971" s="286"/>
      <c r="G971" s="277"/>
      <c r="L971" s="285"/>
    </row>
    <row r="972" spans="1:12" ht="15.75" customHeight="1">
      <c r="A972" s="279"/>
      <c r="B972" s="288"/>
      <c r="C972" s="288"/>
      <c r="D972" s="281"/>
      <c r="E972" s="287"/>
      <c r="F972" s="286"/>
      <c r="G972" s="277"/>
      <c r="L972" s="285"/>
    </row>
    <row r="973" spans="1:12" ht="15.75" customHeight="1">
      <c r="A973" s="279"/>
      <c r="B973" s="288"/>
      <c r="C973" s="288"/>
      <c r="D973" s="281"/>
      <c r="E973" s="287"/>
      <c r="F973" s="286"/>
      <c r="G973" s="277"/>
      <c r="L973" s="285"/>
    </row>
    <row r="974" spans="1:12" ht="15.75" customHeight="1">
      <c r="A974" s="279"/>
      <c r="B974" s="288"/>
      <c r="C974" s="288"/>
      <c r="D974" s="281"/>
      <c r="E974" s="287"/>
      <c r="F974" s="286"/>
      <c r="G974" s="277"/>
      <c r="L974" s="285"/>
    </row>
    <row r="975" spans="1:12" ht="15.75" customHeight="1">
      <c r="A975" s="279"/>
      <c r="B975" s="288"/>
      <c r="C975" s="288"/>
      <c r="D975" s="281"/>
      <c r="E975" s="287"/>
      <c r="F975" s="286"/>
      <c r="G975" s="277"/>
      <c r="L975" s="285"/>
    </row>
    <row r="976" spans="1:12" ht="15.75" customHeight="1">
      <c r="A976" s="279"/>
      <c r="B976" s="288"/>
      <c r="C976" s="288"/>
      <c r="D976" s="281"/>
      <c r="E976" s="287"/>
      <c r="F976" s="286"/>
      <c r="G976" s="277"/>
      <c r="L976" s="285"/>
    </row>
    <row r="977" spans="1:12" ht="15.75" customHeight="1">
      <c r="A977" s="279"/>
      <c r="B977" s="288"/>
      <c r="C977" s="288"/>
      <c r="D977" s="281"/>
      <c r="E977" s="287"/>
      <c r="F977" s="286"/>
      <c r="G977" s="277"/>
      <c r="L977" s="285"/>
    </row>
    <row r="978" spans="1:12" ht="15.75" customHeight="1">
      <c r="A978" s="279"/>
      <c r="B978" s="288"/>
      <c r="C978" s="288"/>
      <c r="D978" s="281"/>
      <c r="E978" s="287"/>
      <c r="F978" s="286"/>
      <c r="G978" s="277"/>
      <c r="L978" s="285"/>
    </row>
    <row r="979" spans="1:12" ht="15.75" customHeight="1">
      <c r="A979" s="279"/>
      <c r="B979" s="288"/>
      <c r="C979" s="288"/>
      <c r="D979" s="281"/>
      <c r="E979" s="287"/>
      <c r="F979" s="286"/>
      <c r="G979" s="277"/>
      <c r="L979" s="285"/>
    </row>
    <row r="980" spans="1:12" ht="15.75" customHeight="1">
      <c r="A980" s="279"/>
      <c r="B980" s="288"/>
      <c r="C980" s="288"/>
      <c r="D980" s="281"/>
      <c r="E980" s="287"/>
      <c r="F980" s="286"/>
      <c r="G980" s="277"/>
      <c r="L980" s="285"/>
    </row>
    <row r="981" spans="1:12" ht="15.75" customHeight="1">
      <c r="A981" s="279"/>
      <c r="B981" s="288"/>
      <c r="C981" s="288"/>
      <c r="D981" s="281"/>
      <c r="E981" s="287"/>
      <c r="F981" s="286"/>
      <c r="G981" s="277"/>
      <c r="L981" s="285"/>
    </row>
    <row r="982" spans="1:12" ht="15.75" customHeight="1">
      <c r="A982" s="279"/>
      <c r="B982" s="288"/>
      <c r="C982" s="288"/>
      <c r="D982" s="281"/>
      <c r="E982" s="287"/>
      <c r="F982" s="286"/>
      <c r="G982" s="277"/>
      <c r="L982" s="285"/>
    </row>
    <row r="983" spans="1:12" ht="15.75" customHeight="1">
      <c r="A983" s="279"/>
      <c r="B983" s="288"/>
      <c r="C983" s="288"/>
      <c r="D983" s="281"/>
      <c r="E983" s="287"/>
      <c r="F983" s="286"/>
      <c r="G983" s="277"/>
      <c r="L983" s="285"/>
    </row>
    <row r="984" spans="1:12" ht="15.75" customHeight="1">
      <c r="A984" s="279"/>
      <c r="B984" s="288"/>
      <c r="C984" s="288"/>
      <c r="D984" s="281"/>
      <c r="E984" s="287"/>
      <c r="F984" s="286"/>
      <c r="G984" s="277"/>
      <c r="L984" s="285"/>
    </row>
    <row r="985" spans="1:12" ht="15.75" customHeight="1">
      <c r="A985" s="279"/>
      <c r="B985" s="288"/>
      <c r="C985" s="288"/>
      <c r="D985" s="281"/>
      <c r="E985" s="287"/>
      <c r="F985" s="286"/>
      <c r="G985" s="277"/>
      <c r="L985" s="285"/>
    </row>
    <row r="986" spans="1:12" ht="15.75" customHeight="1">
      <c r="A986" s="279"/>
      <c r="B986" s="288"/>
      <c r="C986" s="288"/>
      <c r="D986" s="281"/>
      <c r="E986" s="287"/>
      <c r="F986" s="286"/>
      <c r="G986" s="277"/>
      <c r="L986" s="285"/>
    </row>
    <row r="987" spans="1:12" ht="15.75" customHeight="1">
      <c r="A987" s="279"/>
      <c r="B987" s="288"/>
      <c r="C987" s="288"/>
      <c r="D987" s="281"/>
      <c r="E987" s="287"/>
      <c r="F987" s="286"/>
      <c r="G987" s="277"/>
      <c r="L987" s="285"/>
    </row>
    <row r="988" spans="1:12" ht="15.75" customHeight="1">
      <c r="A988" s="279"/>
      <c r="B988" s="288"/>
      <c r="C988" s="288"/>
      <c r="D988" s="281"/>
      <c r="E988" s="287"/>
      <c r="F988" s="286"/>
      <c r="G988" s="277"/>
      <c r="L988" s="285"/>
    </row>
    <row r="989" spans="1:12" ht="15.75" customHeight="1">
      <c r="A989" s="279"/>
      <c r="B989" s="288"/>
      <c r="C989" s="288"/>
      <c r="D989" s="281"/>
      <c r="E989" s="287"/>
      <c r="F989" s="286"/>
      <c r="G989" s="277"/>
      <c r="L989" s="285"/>
    </row>
    <row r="990" spans="1:12" ht="15.75" customHeight="1">
      <c r="A990" s="279"/>
      <c r="B990" s="288"/>
      <c r="C990" s="288"/>
      <c r="D990" s="281"/>
      <c r="E990" s="287"/>
      <c r="F990" s="286"/>
      <c r="G990" s="277"/>
      <c r="L990" s="285"/>
    </row>
    <row r="991" spans="1:12" ht="15.75" customHeight="1">
      <c r="A991" s="279"/>
      <c r="B991" s="288"/>
      <c r="C991" s="288"/>
      <c r="D991" s="281"/>
      <c r="E991" s="287"/>
      <c r="F991" s="286"/>
      <c r="G991" s="277"/>
      <c r="L991" s="285"/>
    </row>
    <row r="992" spans="1:12" ht="15.75" customHeight="1">
      <c r="A992" s="279"/>
      <c r="B992" s="288"/>
      <c r="C992" s="288"/>
      <c r="D992" s="281"/>
      <c r="E992" s="287"/>
      <c r="F992" s="286"/>
      <c r="G992" s="277"/>
      <c r="L992" s="285"/>
    </row>
    <row r="993" spans="1:12" ht="15.75" customHeight="1">
      <c r="A993" s="279"/>
      <c r="B993" s="288"/>
      <c r="C993" s="288"/>
      <c r="D993" s="281"/>
      <c r="E993" s="287"/>
      <c r="F993" s="286"/>
      <c r="G993" s="277"/>
      <c r="L993" s="285"/>
    </row>
    <row r="994" spans="1:12" ht="15.75" customHeight="1">
      <c r="A994" s="279"/>
      <c r="B994" s="288"/>
      <c r="C994" s="288"/>
      <c r="D994" s="281"/>
      <c r="E994" s="287"/>
      <c r="F994" s="286"/>
      <c r="G994" s="277"/>
      <c r="L994" s="285"/>
    </row>
    <row r="995" spans="1:12" ht="15.75" customHeight="1">
      <c r="A995" s="279"/>
      <c r="B995" s="288"/>
      <c r="C995" s="288"/>
      <c r="D995" s="281"/>
      <c r="E995" s="287"/>
      <c r="F995" s="286"/>
      <c r="G995" s="277"/>
      <c r="L995" s="285"/>
    </row>
    <row r="996" spans="1:12" ht="15.75" customHeight="1">
      <c r="A996" s="279"/>
      <c r="B996" s="288"/>
      <c r="C996" s="288"/>
      <c r="D996" s="281"/>
      <c r="E996" s="287"/>
      <c r="F996" s="286"/>
      <c r="G996" s="277"/>
      <c r="L996" s="285"/>
    </row>
    <row r="997" spans="1:12" ht="15.75" customHeight="1">
      <c r="A997" s="279"/>
      <c r="B997" s="288"/>
      <c r="C997" s="288"/>
      <c r="D997" s="281"/>
      <c r="E997" s="287"/>
      <c r="F997" s="286"/>
      <c r="G997" s="277"/>
      <c r="L997" s="285"/>
    </row>
    <row r="998" spans="1:12" ht="15.75" customHeight="1">
      <c r="A998" s="279"/>
      <c r="B998" s="288"/>
      <c r="C998" s="288"/>
      <c r="D998" s="281"/>
      <c r="E998" s="287"/>
      <c r="F998" s="286"/>
      <c r="G998" s="277"/>
      <c r="L998" s="285"/>
    </row>
    <row r="999" spans="1:12" ht="15.75" customHeight="1">
      <c r="A999" s="279"/>
      <c r="B999" s="288"/>
      <c r="C999" s="288"/>
      <c r="D999" s="281"/>
      <c r="E999" s="287"/>
      <c r="F999" s="286"/>
      <c r="G999" s="277"/>
      <c r="L999" s="285"/>
    </row>
    <row r="1000" spans="1:12" ht="15.75" customHeight="1">
      <c r="A1000" s="279"/>
      <c r="B1000" s="288"/>
      <c r="C1000" s="288"/>
      <c r="D1000" s="281"/>
      <c r="E1000" s="287"/>
      <c r="F1000" s="286"/>
      <c r="G1000" s="277"/>
      <c r="L1000" s="285"/>
    </row>
  </sheetData>
  <sheetProtection sheet="1" objects="1" scenarios="1" selectLockedCells="1"/>
  <conditionalFormatting sqref="A2:D2">
    <cfRule type="expression" dxfId="14" priority="2">
      <formula>NOT($A2="")</formula>
    </cfRule>
  </conditionalFormatting>
  <conditionalFormatting sqref="A3:D273">
    <cfRule type="expression" dxfId="13" priority="1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>4D</v>
      </c>
      <c r="V2" s="52" t="str">
        <f>IFERROR(IF(U2=$V$1,'2nd Run'!I2,""),"")</f>
        <v/>
      </c>
      <c r="W2" s="52" t="str">
        <f>IFERROR(IF(U2=$W$1,'2nd Run'!I2,""),"")</f>
        <v/>
      </c>
      <c r="X2" s="52" t="str">
        <f>IFERROR(IF(U2=$X$1,'2nd Run'!I2,""),"")</f>
        <v/>
      </c>
      <c r="Y2" s="52">
        <f>IFERROR(IF($U2=$Y$1,'2nd Run'!I2,""),"")</f>
        <v>1000.000000001</v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513" t="s">
        <v>89</v>
      </c>
      <c r="I3" s="461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>4D</v>
      </c>
      <c r="V3" s="52" t="str">
        <f>IFERROR(IF(U3=$V$1,'2nd Run'!I3,""),"")</f>
        <v/>
      </c>
      <c r="W3" s="52" t="str">
        <f>IFERROR(IF(U3=$W$1,'2nd Run'!I3,""),"")</f>
        <v/>
      </c>
      <c r="X3" s="52" t="str">
        <f>IFERROR(IF(U3=$X$1,'2nd Run'!I3,""),"")</f>
        <v/>
      </c>
      <c r="Y3" s="52">
        <f>IFERROR(IF($U3=$Y$1,'2nd Run'!I3,""),"")</f>
        <v>22.399000002000001</v>
      </c>
      <c r="Z3" s="52" t="str">
        <f>IFERROR(IF(U3=$Z$1,'2nd Run'!I3,""),"")</f>
        <v/>
      </c>
      <c r="AA3" s="51"/>
      <c r="AB3" s="59">
        <f>MIN('2nd Run'!E:E)</f>
        <v>16.277000000000001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514" t="s">
        <v>57</v>
      </c>
      <c r="M4" s="88" t="str">
        <f>'Youth 2'!AC10</f>
        <v>1st</v>
      </c>
      <c r="N4" s="45" t="str">
        <f>'Youth 2'!AD10</f>
        <v>KAILEE BERGER (Y)</v>
      </c>
      <c r="O4" s="45" t="str">
        <f>'Youth 2'!AE10</f>
        <v>CK LAUGHIN FIRE</v>
      </c>
      <c r="P4" s="89">
        <f>'Youth 2'!AF10</f>
        <v>16.277000004000001</v>
      </c>
      <c r="Q4" s="64">
        <f t="shared" ref="Q4:Q8" si="2">AG10</f>
        <v>40.424999999999997</v>
      </c>
      <c r="R4" s="17"/>
      <c r="S4" s="17"/>
      <c r="T4" s="17"/>
      <c r="U4" s="51" t="str">
        <f>IFERROR(VLOOKUP('2nd Run'!I4,$AB$3:$AC$7,2,TRUE),"")</f>
        <v>3D</v>
      </c>
      <c r="V4" s="52" t="str">
        <f>IFERROR(IF(U4=$V$1,'2nd Run'!I4,""),"")</f>
        <v/>
      </c>
      <c r="W4" s="52" t="str">
        <f>IFERROR(IF(U4=$W$1,'2nd Run'!I4,""),"")</f>
        <v/>
      </c>
      <c r="X4" s="52">
        <f>IFERROR(IF(U4=$X$1,'2nd Run'!I4,""),"")</f>
        <v>17.851000002999999</v>
      </c>
      <c r="Y4" s="52" t="str">
        <f>IFERROR(IF($U4=$Y$1,'2nd Run'!I4,""),"")</f>
        <v/>
      </c>
      <c r="Z4" s="52" t="str">
        <f>IFERROR(IF(U4=$Z$1,'2nd Run'!I4,""),"")</f>
        <v/>
      </c>
      <c r="AA4" s="51"/>
      <c r="AB4" s="65">
        <f>AB3+0.5</f>
        <v>16.777000000000001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40.424999999999997</v>
      </c>
      <c r="AQ4" s="71">
        <f t="shared" si="3"/>
        <v>34.65</v>
      </c>
      <c r="AR4" s="71">
        <f t="shared" si="3"/>
        <v>23.1</v>
      </c>
      <c r="AS4" s="71">
        <f t="shared" si="3"/>
        <v>17.324999999999999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>
        <f>'Youth 2'!AB3</f>
        <v>16.277000000000001</v>
      </c>
      <c r="K5" s="17"/>
      <c r="L5" s="515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>1D</v>
      </c>
      <c r="V5" s="52">
        <f>IFERROR(IF(U5=$V$1,'2nd Run'!I5,""),"")</f>
        <v>16.277000004000001</v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>
        <f>AB4+0.5</f>
        <v>17.277000000000001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>
        <f>'Youth 2'!AB4</f>
        <v>16.777000000000001</v>
      </c>
      <c r="K6" s="17"/>
      <c r="L6" s="515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>1D</v>
      </c>
      <c r="V6" s="52">
        <f>IFERROR(IF(U6=$V$1,'2nd Run'!I6,""),"")</f>
        <v>16.715000005</v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>
        <f>AB5+1</f>
        <v>18.277000000000001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>
        <f>'Youth 2'!AB5</f>
        <v>17.277000000000001</v>
      </c>
      <c r="K7" s="17"/>
      <c r="L7" s="515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40" t="s">
        <v>60</v>
      </c>
      <c r="J8" s="68">
        <f>'Youth 2'!AB6</f>
        <v>18.277000000000001</v>
      </c>
      <c r="K8" s="17"/>
      <c r="L8" s="516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/>
      </c>
      <c r="V8" s="52" t="str">
        <f>IFERROR(IF(U8=$V$1,'2nd Run'!I8,""),"")</f>
        <v/>
      </c>
      <c r="W8" s="52" t="str">
        <f>IFERROR(IF(U8=$W$1,'2nd Run'!I8,""),"")</f>
        <v/>
      </c>
      <c r="X8" s="52" t="str">
        <f>IFERROR(IF(U8=$X$1,'2nd Run'!I8,""),"")</f>
        <v/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40.424999999999997</v>
      </c>
      <c r="AQ9" s="71">
        <f t="shared" si="4"/>
        <v>34.65</v>
      </c>
      <c r="AR9" s="71">
        <f t="shared" si="4"/>
        <v>23.1</v>
      </c>
      <c r="AS9" s="71">
        <f t="shared" si="4"/>
        <v>17.324999999999999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517" t="s">
        <v>58</v>
      </c>
      <c r="M10" s="88" t="str">
        <f>'Youth 2'!AC16</f>
        <v>-</v>
      </c>
      <c r="N10" s="45" t="str">
        <f>'Youth 2'!AD16</f>
        <v>-</v>
      </c>
      <c r="O10" s="45" t="str">
        <f>'Youth 2'!AE16</f>
        <v>-</v>
      </c>
      <c r="P10" s="89" t="str">
        <f>'Youth 2'!AF16</f>
        <v>-</v>
      </c>
      <c r="Q10" s="64">
        <f t="shared" ref="Q10:Q14" si="5">AG16</f>
        <v>34.65</v>
      </c>
      <c r="R10" s="17"/>
      <c r="S10" s="17"/>
      <c r="T10" s="17"/>
      <c r="U10" s="51" t="str">
        <f>IFERROR(VLOOKUP('2nd Run'!I10,$AB$3:$AC$7,2,TRUE),"")</f>
        <v>3D</v>
      </c>
      <c r="V10" s="52" t="str">
        <f>IFERROR(IF(U10=$V$1,'2nd Run'!I10,""),"")</f>
        <v/>
      </c>
      <c r="W10" s="52" t="str">
        <f>IFERROR(IF(U10=$W$1,'2nd Run'!I10,""),"")</f>
        <v/>
      </c>
      <c r="X10" s="52">
        <f>IFERROR(IF(U10=$X$1,'2nd Run'!I10,""),"")</f>
        <v>18.057000008999999</v>
      </c>
      <c r="Y10" s="52" t="str">
        <f>IFERROR(IF($U10=$Y$1,'2nd Run'!I10,""),"")</f>
        <v/>
      </c>
      <c r="Z10" s="52" t="str">
        <f>IFERROR(IF(U10=$Z$1,'2nd Run'!I10,""),"")</f>
        <v/>
      </c>
      <c r="AA10" s="51" t="s">
        <v>44</v>
      </c>
      <c r="AB10" s="521" t="s">
        <v>57</v>
      </c>
      <c r="AC10" s="91" t="str">
        <f t="shared" ref="AC10:AC14" si="6">IF(AD10="-","-",AA10)</f>
        <v>1st</v>
      </c>
      <c r="AD10" s="91" t="str">
        <f t="array" ref="AD10">IFERROR(INDEX('2nd Run'!B:I,MATCH(AF10,'2nd Run'!$I:$I,0),1),"-")</f>
        <v>KAILEE BERGER (Y)</v>
      </c>
      <c r="AE10" s="91" t="str">
        <f t="array" ref="AE10">IFERROR(INDEX('2nd Run'!$B:$I,MATCH(AF10,'2nd Run'!$I:$I,0),2),"-")</f>
        <v>CK LAUGHIN FIRE</v>
      </c>
      <c r="AF10" s="52">
        <f t="shared" ref="AF10:AF14" si="7">IFERROR(SMALL($V$2:$V$286,AH10),"-")</f>
        <v>16.277000004000001</v>
      </c>
      <c r="AG10" s="109">
        <f t="shared" ref="AG10:AG14" si="8">IF(AP4&gt;0,AP4,"")</f>
        <v>40.424999999999997</v>
      </c>
      <c r="AH10" s="38">
        <v>1</v>
      </c>
      <c r="AK10" s="505" t="s">
        <v>72</v>
      </c>
      <c r="AL10" s="453"/>
      <c r="AM10" s="453"/>
      <c r="AN10" s="17">
        <f>J17</f>
        <v>7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515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510"/>
      <c r="AC11" s="91" t="str">
        <f t="shared" si="6"/>
        <v>2nd</v>
      </c>
      <c r="AD11" s="91" t="str">
        <f t="array" ref="AD11">IFERROR(INDEX('2nd Run'!B:I,MATCH(AF11,'2nd Run'!$I:$I,0),1),"-")</f>
        <v>MAKAYLA CROSS (YO)</v>
      </c>
      <c r="AE11" s="91" t="str">
        <f t="array" ref="AE11">IFERROR(INDEX('2nd Run'!$B:$I,MATCH(AF11,'2nd Run'!$I:$I,0),2),"-")</f>
        <v>RIO</v>
      </c>
      <c r="AF11" s="52">
        <f t="shared" si="7"/>
        <v>16.715000005</v>
      </c>
      <c r="AG11" s="109" t="str">
        <f t="shared" si="8"/>
        <v/>
      </c>
      <c r="AH11" s="38">
        <v>2</v>
      </c>
      <c r="AK11" s="505" t="s">
        <v>73</v>
      </c>
      <c r="AL11" s="453"/>
      <c r="AM11" s="453"/>
      <c r="AN11" s="71">
        <f>'2nd Run'!M7*'2nd Run'!M8</f>
        <v>16.5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28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518" t="s">
        <v>76</v>
      </c>
      <c r="J12" s="519"/>
      <c r="K12" s="87">
        <v>3</v>
      </c>
      <c r="L12" s="515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/>
      </c>
      <c r="V12" s="52" t="str">
        <f>IFERROR(IF(U12=$V$1,'2nd Run'!I12,""),"")</f>
        <v/>
      </c>
      <c r="W12" s="52" t="str">
        <f>IFERROR(IF(U12=$W$1,'2nd Run'!I12,""),"")</f>
        <v/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510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505" t="s">
        <v>75</v>
      </c>
      <c r="AL12" s="453"/>
      <c r="AM12" s="453"/>
      <c r="AN12" s="71">
        <f>(AN10*AN11)+'2nd Run'!M4</f>
        <v>115.5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515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510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505" t="s">
        <v>66</v>
      </c>
      <c r="AL13" s="453"/>
      <c r="AM13" s="453"/>
      <c r="AN13" s="71">
        <f>AN12*AT2</f>
        <v>115.49999999999999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516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/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 t="str">
        <f>IFERROR(IF($U14=$Y$1,'2nd Run'!I14,""),"")</f>
        <v/>
      </c>
      <c r="Z14" s="52" t="str">
        <f>IFERROR(IF(U14=$Z$1,'2nd Run'!I14,""),"")</f>
        <v/>
      </c>
      <c r="AA14" s="51" t="s">
        <v>70</v>
      </c>
      <c r="AB14" s="511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/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 t="str">
        <f>IFERROR(IF($U15=$Y$1,'2nd Run'!I15,""),"")</f>
        <v/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520" t="s">
        <v>59</v>
      </c>
      <c r="M16" s="23" t="str">
        <f>'Youth 2'!AC22</f>
        <v>1st</v>
      </c>
      <c r="N16" s="62" t="str">
        <f>'Youth 2'!AD22</f>
        <v>KAYCE BERGER (Y)</v>
      </c>
      <c r="O16" s="62" t="str">
        <f>'Youth 2'!AE22</f>
        <v>JAW SMART LITTLESILV</v>
      </c>
      <c r="P16" s="63">
        <f>'Youth 2'!AF22</f>
        <v>17.83300002</v>
      </c>
      <c r="Q16" s="64">
        <f t="shared" ref="Q16:Q20" si="10">AG22</f>
        <v>23.1</v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509" t="s">
        <v>58</v>
      </c>
      <c r="AC16" s="101" t="str">
        <f t="shared" ref="AC16:AC20" si="11">IF(AD16="-","-",AA16)</f>
        <v>-</v>
      </c>
      <c r="AD16" s="91" t="str">
        <f t="array" ref="AD16">IFERROR(INDEX('2nd Run'!B:I,MATCH(AF16,'2nd Run'!$I:$I,0),1),"-")</f>
        <v>-</v>
      </c>
      <c r="AE16" s="91" t="str">
        <f t="array" ref="AE16">IFERROR(INDEX('2nd Run'!$B:$I,MATCH(AF16,'2nd Run'!$I:$I,0),2),"-")</f>
        <v>-</v>
      </c>
      <c r="AF16" s="102" t="str">
        <f t="shared" ref="AF16:AF20" si="12">IFERROR(SMALL($W$2:$W$286,AH16),"-")</f>
        <v>-</v>
      </c>
      <c r="AG16" s="99">
        <f t="shared" ref="AG16:AG20" si="13">IF(AQ4&gt;0,AQ4,"")</f>
        <v>34.65</v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513" t="s">
        <v>71</v>
      </c>
      <c r="I17" s="461"/>
      <c r="J17" s="119">
        <f>+COUNTIF('2nd Run'!J2:J286,"o")+COUNTIF('2nd Run'!J2:J286,"x")-COUNTIF('2nd Run'!$E$2:$E$286,"scratch")</f>
        <v>7</v>
      </c>
      <c r="K17" s="17"/>
      <c r="L17" s="515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510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28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515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/>
      </c>
      <c r="V18" s="52" t="str">
        <f>IFERROR(IF(U18=$V$1,'2nd Run'!I18,""),"")</f>
        <v/>
      </c>
      <c r="W18" s="52" t="str">
        <f>IFERROR(IF(U18=$W$1,'2nd Run'!I18,""),"")</f>
        <v/>
      </c>
      <c r="X18" s="52" t="str">
        <f>IFERROR(IF(U18=$X$1,'2nd Run'!I18,""),"")</f>
        <v/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510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515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510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516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511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124"/>
      <c r="N21" s="125"/>
      <c r="O21" s="125"/>
      <c r="P21" s="126"/>
      <c r="Q21" s="123"/>
      <c r="R21" s="17"/>
      <c r="S21" s="17"/>
      <c r="T21" s="17"/>
      <c r="U21" s="51" t="str">
        <f>IFERROR(VLOOKUP('2nd Run'!I21,$AB$3:$AC$7,2,TRUE),"")</f>
        <v>3D</v>
      </c>
      <c r="V21" s="52" t="str">
        <f>IFERROR(IF(U21=$V$1,'2nd Run'!I21,""),"")</f>
        <v/>
      </c>
      <c r="W21" s="52" t="str">
        <f>IFERROR(IF(U21=$W$1,'2nd Run'!I21,""),"")</f>
        <v/>
      </c>
      <c r="X21" s="52">
        <f>IFERROR(IF(U21=$X$1,'2nd Run'!I21,""),"")</f>
        <v>17.83300002</v>
      </c>
      <c r="Y21" s="52" t="str">
        <f>IFERROR(IF($U21=$Y$1,'2nd Run'!I21,""),"")</f>
        <v/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520" t="s">
        <v>60</v>
      </c>
      <c r="M22" s="23" t="str">
        <f>'Youth 2'!AC28</f>
        <v>1st</v>
      </c>
      <c r="N22" s="62" t="str">
        <f>'Youth 2'!AD28</f>
        <v>ANDREA HANSEN (YO)</v>
      </c>
      <c r="O22" s="62" t="str">
        <f>'Youth 2'!AE28</f>
        <v>BUCKLEY</v>
      </c>
      <c r="P22" s="63">
        <f>'Youth 2'!AF28</f>
        <v>22.399000002000001</v>
      </c>
      <c r="Q22" s="114">
        <f>AG28</f>
        <v>17.324999999999999</v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509" t="s">
        <v>59</v>
      </c>
      <c r="AC22" s="101" t="str">
        <f>IF(AD22="-","-","1st")</f>
        <v>1st</v>
      </c>
      <c r="AD22" s="91" t="str">
        <f t="array" ref="AD22">IFERROR(INDEX('2nd Run'!B:I,MATCH(AF22,'2nd Run'!$I:$I,0),1),"-")</f>
        <v>KAYCE BERGER (Y)</v>
      </c>
      <c r="AE22" s="91" t="str">
        <f t="array" ref="AE22">IFERROR(INDEX('2nd Run'!$B:$I,MATCH(AF22,'2nd Run'!$I:$I,0),2),"-")</f>
        <v>JAW SMART LITTLESILV</v>
      </c>
      <c r="AF22" s="102">
        <f t="shared" ref="AF22:AF26" si="15">IFERROR(IF(SMALL($X$2:$X$286,AH22)&lt;900,SMALL($X$2:$X$286,AH22),"-"),"-")</f>
        <v>17.83300002</v>
      </c>
      <c r="AG22" s="99">
        <f t="shared" ref="AG22:AG26" si="16">IF(AR4&gt;0,AR4,"")</f>
        <v>23.1</v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515"/>
      <c r="M23" s="115" t="str">
        <f>IF($J$10&lt;"2","",'Youth 2'!AC29)</f>
        <v/>
      </c>
      <c r="N23" s="116" t="str">
        <f>IF(M23="","",'Youth 2'!AD29)</f>
        <v/>
      </c>
      <c r="O23" s="116" t="str">
        <f>IF(N23="","",'Youth 2'!AE29)</f>
        <v/>
      </c>
      <c r="P23" s="117" t="str">
        <f>IF(O23="","",'Youth 2'!AF29)</f>
        <v/>
      </c>
      <c r="Q23" s="118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510"/>
      <c r="AC23" s="101" t="str">
        <f>IF(AD23="-","-","2nd")</f>
        <v>2nd</v>
      </c>
      <c r="AD23" s="91" t="str">
        <f t="array" ref="AD23">IFERROR(INDEX('2nd Run'!B:I,MATCH(AF23,'2nd Run'!$I:$I,0),1),"-")</f>
        <v>KAYCE BERGER (Y)</v>
      </c>
      <c r="AE23" s="91" t="str">
        <f t="array" ref="AE23">IFERROR(INDEX('2nd Run'!$B:$I,MATCH(AF23,'2nd Run'!$I:$I,0),2),"-")</f>
        <v>WEBBS LUCKY SPIN</v>
      </c>
      <c r="AF23" s="102">
        <f t="shared" si="15"/>
        <v>17.851000002999999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28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515"/>
      <c r="M24" s="115" t="str">
        <f>IF($J$10&lt;"3","",'Youth 2'!AC30)</f>
        <v/>
      </c>
      <c r="N24" s="116" t="str">
        <f>IF(M24="","",'Youth 2'!AD30)</f>
        <v/>
      </c>
      <c r="O24" s="116" t="str">
        <f>IF(N24="","",'Youth 2'!AE30)</f>
        <v/>
      </c>
      <c r="P24" s="117" t="str">
        <f>IF(O24="","",'Youth 2'!AF30)</f>
        <v/>
      </c>
      <c r="Q24" s="118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510"/>
      <c r="AC24" s="101" t="str">
        <f>IF(AD24="-","-","3rd")</f>
        <v>3rd</v>
      </c>
      <c r="AD24" s="91" t="str">
        <f t="array" ref="AD24">IFERROR(INDEX('2nd Run'!B:I,MATCH(AF24,'2nd Run'!$I:$I,0),1),"-")</f>
        <v>TABITHA SANDERSON (YO)</v>
      </c>
      <c r="AE24" s="91" t="str">
        <f t="array" ref="AE24">IFERROR(INDEX('2nd Run'!$B:$I,MATCH(AF24,'2nd Run'!$I:$I,0),2),"-")</f>
        <v>DOLLY</v>
      </c>
      <c r="AF24" s="102">
        <f t="shared" si="15"/>
        <v>18.057000008999999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515"/>
      <c r="M25" s="115" t="str">
        <f>IF($J$10&lt;"4","",'Youth 2'!AC31)</f>
        <v/>
      </c>
      <c r="N25" s="116" t="str">
        <f>IF(M25="","",'Youth 2'!AD31)</f>
        <v/>
      </c>
      <c r="O25" s="116" t="str">
        <f>IF(N25="","",'Youth 2'!AE31)</f>
        <v/>
      </c>
      <c r="P25" s="117" t="str">
        <f>IF(O25="","",'Youth 2'!AF31)</f>
        <v/>
      </c>
      <c r="Q25" s="118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510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516"/>
      <c r="M26" s="120" t="str">
        <f>IF($J$10&lt;"5","",'Youth 2'!AC32)</f>
        <v/>
      </c>
      <c r="N26" s="121" t="str">
        <f>IF(M26="","",'Youth 2'!AD32)</f>
        <v/>
      </c>
      <c r="O26" s="121" t="str">
        <f>IF(N26="","",'Youth 2'!AE32)</f>
        <v/>
      </c>
      <c r="P26" s="122" t="str">
        <f>IF(O26="","",'Youth 2'!AF32)</f>
        <v/>
      </c>
      <c r="Q26" s="12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511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29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/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 t="str">
        <f>IFERROR(IF($U27=$Y$1,'2nd Run'!I27,""),"")</f>
        <v/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509" t="s">
        <v>60</v>
      </c>
      <c r="AC28" s="101" t="str">
        <f>IF(AD28="-","-","1st")</f>
        <v>1st</v>
      </c>
      <c r="AD28" s="91" t="str">
        <f t="array" ref="AD28">IFERROR(INDEX('2nd Run'!B:I,MATCH(AF28,'2nd Run'!$I:$I,0),1),"-")</f>
        <v>ANDREA HANSEN (YO)</v>
      </c>
      <c r="AE28" s="91" t="str">
        <f t="array" ref="AE28">IFERROR(INDEX('2nd Run'!$B:$I,MATCH(AF28,'2nd Run'!$I:$I,0),2),"-")</f>
        <v>BUCKLEY</v>
      </c>
      <c r="AF28" s="102">
        <f t="shared" ref="AF28:AF32" si="18">IFERROR(IF(SMALL($Y$2:$Y$286,AH28)&lt;900,SMALL($Y$2:$Y$286,AH28),"-"),"-")</f>
        <v>22.399000002000001</v>
      </c>
      <c r="AG28" s="99">
        <f t="shared" ref="AG28:AG32" si="19">IF(AS4&gt;0,AS4,"")</f>
        <v>17.324999999999999</v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510"/>
      <c r="AC29" s="101" t="str">
        <f>IF(AD29="-","-","2nd")</f>
        <v>-</v>
      </c>
      <c r="AD29" s="91" t="str">
        <f t="array" ref="AD29">IFERROR(INDEX('2nd Run'!B:I,MATCH(AF29,'2nd Run'!$I:$I,0),1),"-")</f>
        <v>-</v>
      </c>
      <c r="AE29" s="91" t="str">
        <f t="array" ref="AE29">IFERROR(INDEX('2nd Run'!$B:$I,MATCH(AF29,'2nd Run'!$I:$I,0),2),"-")</f>
        <v>-</v>
      </c>
      <c r="AF29" s="102" t="str">
        <f t="shared" si="18"/>
        <v>-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28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510"/>
      <c r="AC30" s="101" t="str">
        <f>IF(AD30="-","-","3rd")</f>
        <v>-</v>
      </c>
      <c r="AD30" s="91" t="str">
        <f t="array" ref="AD30">IFERROR(INDEX('2nd Run'!B:I,MATCH(AF30,'2nd Run'!$I:$I,0),1),"-")</f>
        <v>-</v>
      </c>
      <c r="AE30" s="91" t="str">
        <f t="array" ref="AE30">IFERROR(INDEX('2nd Run'!$B:$I,MATCH(AF30,'2nd Run'!$I:$I,0),2),"-")</f>
        <v>-</v>
      </c>
      <c r="AF30" s="102" t="str">
        <f t="shared" si="18"/>
        <v>-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510"/>
      <c r="AC31" s="101" t="str">
        <f>IF(AD31="-","-","4th")</f>
        <v>-</v>
      </c>
      <c r="AD31" s="91" t="str">
        <f t="array" ref="AD31">IFERROR(INDEX('2nd Run'!B:I,MATCH(AF31,'2nd Run'!$I:$I,0),1),"-")</f>
        <v>-</v>
      </c>
      <c r="AE31" s="91" t="str">
        <f t="array" ref="AE31">IFERROR(INDEX('2nd Run'!$B:$I,MATCH(AF31,'2nd Run'!$I:$I,0),2),"-")</f>
        <v>-</v>
      </c>
      <c r="AF31" s="102" t="str">
        <f t="shared" si="18"/>
        <v>-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511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509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510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28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510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510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512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28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28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28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29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28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28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28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28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29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28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28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28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28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28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2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28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28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28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28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28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28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28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28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28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28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28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28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28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28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28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28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28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29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29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30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  <mergeCell ref="AK10:AM10"/>
    <mergeCell ref="I12:J12"/>
    <mergeCell ref="AK11:AM11"/>
    <mergeCell ref="H17:I17"/>
    <mergeCell ref="L22:L26"/>
    <mergeCell ref="AK12:AM12"/>
    <mergeCell ref="AK13:AM13"/>
  </mergeCells>
  <conditionalFormatting sqref="A2:D286">
    <cfRule type="expression" dxfId="12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1" priority="3">
      <formula>MOD(ROW(),6)=1</formula>
    </cfRule>
  </conditionalFormatting>
  <conditionalFormatting sqref="M4:Q20">
    <cfRule type="expression" dxfId="10" priority="4">
      <formula>MOD(ROW(),2)=0</formula>
    </cfRule>
  </conditionalFormatting>
  <conditionalFormatting sqref="M21:Q26">
    <cfRule type="expression" dxfId="9" priority="1">
      <formula>MOD(ROW(),2)=0</formula>
    </cfRule>
  </conditionalFormatting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L1000"/>
  <sheetViews>
    <sheetView workbookViewId="0">
      <pane ySplit="1" topLeftCell="A2" activePane="bottomLeft" state="frozen"/>
      <selection pane="bottomLeft" activeCell="K9" sqref="K9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.25" style="199" hidden="1" customWidth="1"/>
    <col min="6" max="6" width="3.125" style="199" hidden="1" customWidth="1"/>
    <col min="7" max="7" width="4.25" style="289" customWidth="1"/>
    <col min="8" max="8" width="4.625" style="158" customWidth="1"/>
    <col min="9" max="9" width="5.25" style="199" hidden="1" customWidth="1"/>
    <col min="10" max="10" width="3.12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>
        <f t="array" ref="A2">IFERROR(IF(D2="","",INDEX('2nd Run'!$A:$I,MATCH('Youth 2 Results'!$E2,'2nd Run'!$I:$I,0),1)),"")</f>
        <v>4</v>
      </c>
      <c r="B2" s="280" t="str">
        <f t="array" ref="B2">IFERROR(IF(D2="","",INDEX('2nd Run'!$A:$I,MATCH('Youth 2 Results'!$E2,'2nd Run'!$I:$I,0),2)),"")</f>
        <v>KAILEE BERGER (Y)</v>
      </c>
      <c r="C2" s="280" t="str">
        <f t="array" ref="C2">IFERROR(IF(D2="","",INDEX('2nd Run'!$A:$I,MATCH('Youth 2 Results'!$E2,'2nd Run'!$I:$I,0),3)),"")</f>
        <v>CK LAUGHIN FIRE</v>
      </c>
      <c r="D2" s="281">
        <f>IFERROR(IF(AND(SMALL('2nd Run'!I:I,L2)&gt;1000,SMALL('2nd Run'!I:I,L2)&lt;3000),"nt",IF(SMALL('2nd Run'!I:I,L2)&gt;3000,"",SMALL('2nd Run'!I:I,L2))),"")</f>
        <v>16.277000004000001</v>
      </c>
      <c r="E2" s="282">
        <f>IF(D2="nt",IFERROR(SMALL('2nd Run'!I:I,L2),""),IF(D2&gt;3000,"",IFERROR(SMALL('2nd Run'!I:I,L2),"")))</f>
        <v>16.277000004000001</v>
      </c>
      <c r="F2" s="283" t="str">
        <f t="shared" ref="F2:F256" si="0">IFERROR(VLOOKUP(D2,$I$3:$J$6,2,TRUE),"")</f>
        <v>1D</v>
      </c>
      <c r="G2" s="284" t="str">
        <f t="shared" ref="G2:G251" si="1">IFERROR(VLOOKUP(D2,$I$3:$J$7,2,FALSE),"")</f>
        <v>1D</v>
      </c>
      <c r="H2" s="159" t="str">
        <f>IFERROR(VLOOKUP(D2,'2nd Run'!$S$36:$U$58,3,FALSE),"")</f>
        <v>1st</v>
      </c>
      <c r="K2" s="285">
        <v>5</v>
      </c>
      <c r="L2" s="221">
        <v>1</v>
      </c>
    </row>
    <row r="3" spans="1:12" ht="15.75" customHeight="1">
      <c r="A3" s="279">
        <f t="array" ref="A3">IFERROR(IF(D3="","",INDEX('2nd Run'!$A:$I,MATCH('Youth 2 Results'!$E3,'2nd Run'!$I:$I,0),1)),"")</f>
        <v>5</v>
      </c>
      <c r="B3" s="280" t="str">
        <f t="array" ref="B3">IFERROR(IF(D3="","",INDEX('2nd Run'!$A:$I,MATCH('Youth 2 Results'!$E3,'2nd Run'!$I:$I,0),2)),"")</f>
        <v>MAKAYLA CROSS (YO)</v>
      </c>
      <c r="C3" s="280" t="str">
        <f t="array" ref="C3">IFERROR(IF(D3="","",INDEX('2nd Run'!$A:$I,MATCH('Youth 2 Results'!$E3,'2nd Run'!$I:$I,0),3)),"")</f>
        <v>RIO</v>
      </c>
      <c r="D3" s="281">
        <f>IFERROR(IF(AND(SMALL('2nd Run'!I:I,L3)&gt;1000,SMALL('2nd Run'!I:I,L3)&lt;3000),"nt",IF(SMALL('2nd Run'!I:I,L3)&gt;3000,"",SMALL('2nd Run'!I:I,L3))),"")</f>
        <v>16.715000005</v>
      </c>
      <c r="E3" s="282">
        <f>IF(D3="nt",IFERROR(SMALL('2nd Run'!I:I,L3),""),IF(D3&gt;3000,"",IFERROR(SMALL('2nd Run'!I:I,L3),"")))</f>
        <v>16.715000005</v>
      </c>
      <c r="F3" s="283" t="str">
        <f t="shared" si="0"/>
        <v>1D</v>
      </c>
      <c r="G3" s="284" t="str">
        <f t="shared" si="1"/>
        <v/>
      </c>
      <c r="H3" s="159" t="str">
        <f>IFERROR(VLOOKUP(D3,'2nd Run'!$S$36:$U$58,3,FALSE),"")</f>
        <v/>
      </c>
      <c r="I3" s="198">
        <f>'Youth 2'!P4</f>
        <v>16.277000004000001</v>
      </c>
      <c r="J3" s="221" t="s">
        <v>57</v>
      </c>
      <c r="K3" s="285">
        <v>4</v>
      </c>
      <c r="L3" s="221">
        <v>2</v>
      </c>
    </row>
    <row r="4" spans="1:12" ht="15.75" customHeight="1">
      <c r="A4" s="279" t="str">
        <f t="array" ref="A4">IFERROR(IF(D4="","",INDEX('2nd Run'!$A:$I,MATCH('Youth 2 Results'!$E4,'2nd Run'!$I:$I,0),1)),"")</f>
        <v>co</v>
      </c>
      <c r="B4" s="280" t="str">
        <f t="array" ref="B4">IFERROR(IF(D4="","",INDEX('2nd Run'!$A:$I,MATCH('Youth 2 Results'!$E4,'2nd Run'!$I:$I,0),2)),"")</f>
        <v>KAYCE BERGER (Y)</v>
      </c>
      <c r="C4" s="280" t="str">
        <f t="array" ref="C4">IFERROR(IF(D4="","",INDEX('2nd Run'!$A:$I,MATCH('Youth 2 Results'!$E4,'2nd Run'!$I:$I,0),3)),"")</f>
        <v>JAW SMART LITTLESILV</v>
      </c>
      <c r="D4" s="281">
        <f>IFERROR(IF(AND(SMALL('2nd Run'!I:I,L4)&gt;1000,SMALL('2nd Run'!I:I,L4)&lt;3000),"nt",IF(SMALL('2nd Run'!I:I,L4)&gt;3000,"",SMALL('2nd Run'!I:I,L4))),"")</f>
        <v>17.83300002</v>
      </c>
      <c r="E4" s="282">
        <f>IF(D4="nt",IFERROR(SMALL('2nd Run'!I:I,L4),""),IF(D4&gt;3000,"",IFERROR(SMALL('2nd Run'!I:I,L4),"")))</f>
        <v>17.83300002</v>
      </c>
      <c r="F4" s="283" t="str">
        <f t="shared" si="0"/>
        <v>3D</v>
      </c>
      <c r="G4" s="284" t="str">
        <f t="shared" si="1"/>
        <v>3D</v>
      </c>
      <c r="H4" s="159" t="str">
        <f>IFERROR(VLOOKUP(D4,'2nd Run'!$S$36:$U$58,3,FALSE),"")</f>
        <v>1st</v>
      </c>
      <c r="I4" s="198" t="str">
        <f>'Youth 2'!P10</f>
        <v>-</v>
      </c>
      <c r="J4" s="221" t="s">
        <v>58</v>
      </c>
      <c r="K4" s="285">
        <v>5</v>
      </c>
      <c r="L4" s="221">
        <v>3</v>
      </c>
    </row>
    <row r="5" spans="1:12" ht="15.75" customHeight="1">
      <c r="A5" s="279">
        <f t="array" ref="A5">IFERROR(IF(D5="","",INDEX('2nd Run'!$A:$I,MATCH('Youth 2 Results'!$E5,'2nd Run'!$I:$I,0),1)),"")</f>
        <v>3</v>
      </c>
      <c r="B5" s="280" t="str">
        <f t="array" ref="B5">IFERROR(IF(D5="","",INDEX('2nd Run'!$A:$I,MATCH('Youth 2 Results'!$E5,'2nd Run'!$I:$I,0),2)),"")</f>
        <v>KAYCE BERGER (Y)</v>
      </c>
      <c r="C5" s="280" t="str">
        <f t="array" ref="C5">IFERROR(IF(D5="","",INDEX('2nd Run'!$A:$I,MATCH('Youth 2 Results'!$E5,'2nd Run'!$I:$I,0),3)),"")</f>
        <v>WEBBS LUCKY SPIN</v>
      </c>
      <c r="D5" s="281">
        <f>IFERROR(IF(AND(SMALL('2nd Run'!I:I,L5)&gt;1000,SMALL('2nd Run'!I:I,L5)&lt;3000),"nt",IF(SMALL('2nd Run'!I:I,L5)&gt;3000,"",SMALL('2nd Run'!I:I,L5))),"")</f>
        <v>17.851000002999999</v>
      </c>
      <c r="E5" s="282">
        <f>IF(D5="nt",IFERROR(SMALL('2nd Run'!I:I,L5),""),IF(D5&gt;3000,"",IFERROR(SMALL('2nd Run'!I:I,L5),"")))</f>
        <v>17.851000002999999</v>
      </c>
      <c r="F5" s="283" t="str">
        <f t="shared" si="0"/>
        <v>3D</v>
      </c>
      <c r="G5" s="284" t="str">
        <f t="shared" si="1"/>
        <v/>
      </c>
      <c r="H5" s="159" t="str">
        <f>IFERROR(VLOOKUP(D5,'2nd Run'!$S$36:$U$58,3,FALSE),"")</f>
        <v/>
      </c>
      <c r="I5" s="198">
        <f>'Youth 2'!P16</f>
        <v>17.83300002</v>
      </c>
      <c r="J5" s="221" t="s">
        <v>59</v>
      </c>
      <c r="K5" s="285"/>
      <c r="L5" s="221">
        <v>4</v>
      </c>
    </row>
    <row r="6" spans="1:12" ht="15.75" customHeight="1">
      <c r="A6" s="279">
        <f t="array" ref="A6">IFERROR(IF(D6="","",INDEX('2nd Run'!$A:$I,MATCH('Youth 2 Results'!$E6,'2nd Run'!$I:$I,0),1)),"")</f>
        <v>8</v>
      </c>
      <c r="B6" s="280" t="str">
        <f t="array" ref="B6">IFERROR(IF(D6="","",INDEX('2nd Run'!$A:$I,MATCH('Youth 2 Results'!$E6,'2nd Run'!$I:$I,0),2)),"")</f>
        <v>TABITHA SANDERSON (YO)</v>
      </c>
      <c r="C6" s="280" t="str">
        <f t="array" ref="C6">IFERROR(IF(D6="","",INDEX('2nd Run'!$A:$I,MATCH('Youth 2 Results'!$E6,'2nd Run'!$I:$I,0),3)),"")</f>
        <v>DOLLY</v>
      </c>
      <c r="D6" s="281">
        <f>IFERROR(IF(AND(SMALL('2nd Run'!I:I,L6)&gt;1000,SMALL('2nd Run'!I:I,L6)&lt;3000),"nt",IF(SMALL('2nd Run'!I:I,L6)&gt;3000,"",SMALL('2nd Run'!I:I,L6))),"")</f>
        <v>18.057000008999999</v>
      </c>
      <c r="E6" s="282">
        <f>IF(D6="nt",IFERROR(SMALL('2nd Run'!I:I,L6),""),IF(D6&gt;3000,"",IFERROR(SMALL('2nd Run'!I:I,L6),"")))</f>
        <v>18.057000008999999</v>
      </c>
      <c r="F6" s="283" t="str">
        <f t="shared" si="0"/>
        <v>3D</v>
      </c>
      <c r="G6" s="284" t="str">
        <f t="shared" si="1"/>
        <v/>
      </c>
      <c r="H6" s="159" t="str">
        <f>IFERROR(VLOOKUP(D6,'2nd Run'!$S$36:$U$58,3,FALSE),"")</f>
        <v/>
      </c>
      <c r="I6" s="198">
        <f>'Youth 2'!P22</f>
        <v>22.399000002000001</v>
      </c>
      <c r="J6" s="221" t="s">
        <v>60</v>
      </c>
      <c r="K6" s="285"/>
      <c r="L6" s="221">
        <v>5</v>
      </c>
    </row>
    <row r="7" spans="1:12" ht="15.75" customHeight="1">
      <c r="A7" s="279">
        <f t="array" ref="A7">IFERROR(IF(D7="","",INDEX('2nd Run'!$A:$I,MATCH('Youth 2 Results'!$E7,'2nd Run'!$I:$I,0),1)),"")</f>
        <v>2</v>
      </c>
      <c r="B7" s="280" t="str">
        <f t="array" ref="B7">IFERROR(IF(D7="","",INDEX('2nd Run'!$A:$I,MATCH('Youth 2 Results'!$E7,'2nd Run'!$I:$I,0),2)),"")</f>
        <v>ANDREA HANSEN (YO)</v>
      </c>
      <c r="C7" s="280" t="str">
        <f t="array" ref="C7">IFERROR(IF(D7="","",INDEX('2nd Run'!$A:$I,MATCH('Youth 2 Results'!$E7,'2nd Run'!$I:$I,0),3)),"")</f>
        <v>BUCKLEY</v>
      </c>
      <c r="D7" s="281">
        <f>IFERROR(IF(AND(SMALL('2nd Run'!I:I,L7)&gt;1000,SMALL('2nd Run'!I:I,L7)&lt;3000),"nt",IF(SMALL('2nd Run'!I:I,L7)&gt;3000,"",SMALL('2nd Run'!I:I,L7))),"")</f>
        <v>22.399000002000001</v>
      </c>
      <c r="E7" s="282">
        <f>IF(D7="nt",IFERROR(SMALL('2nd Run'!I:I,L7),""),IF(D7&gt;3000,"",IFERROR(SMALL('2nd Run'!I:I,L7),"")))</f>
        <v>22.399000002000001</v>
      </c>
      <c r="F7" s="283" t="str">
        <f t="shared" si="0"/>
        <v>4D</v>
      </c>
      <c r="G7" s="284" t="str">
        <f t="shared" si="1"/>
        <v>4D</v>
      </c>
      <c r="H7" s="159" t="str">
        <f>IFERROR(VLOOKUP(D7,'2nd Run'!$S$36:$U$58,3,FALSE),"")</f>
        <v>1st</v>
      </c>
      <c r="I7" s="221"/>
      <c r="J7" s="221" t="s">
        <v>61</v>
      </c>
      <c r="K7" s="285"/>
      <c r="L7" s="221">
        <v>6</v>
      </c>
    </row>
    <row r="8" spans="1:12" ht="15.75" customHeight="1">
      <c r="A8" s="279">
        <f t="array" ref="A8">IFERROR(IF(D8="","",INDEX('2nd Run'!$A:$I,MATCH('Youth 2 Results'!$E8,'2nd Run'!$I:$I,0),1)),"")</f>
        <v>1</v>
      </c>
      <c r="B8" s="280" t="str">
        <f t="array" ref="B8">IFERROR(IF(D8="","",INDEX('2nd Run'!$A:$I,MATCH('Youth 2 Results'!$E8,'2nd Run'!$I:$I,0),2)),"")</f>
        <v>KAILEE BERGER (Y)</v>
      </c>
      <c r="C8" s="280" t="str">
        <f t="array" ref="C8">IFERROR(IF(D8="","",INDEX('2nd Run'!$A:$I,MATCH('Youth 2 Results'!$E8,'2nd Run'!$I:$I,0),3)),"")</f>
        <v>EYES HEADEN TO VEGAS</v>
      </c>
      <c r="D8" s="281" t="str">
        <f>IFERROR(IF(AND(SMALL('2nd Run'!I:I,L8)&gt;1000,SMALL('2nd Run'!I:I,L8)&lt;3000),"nt",IF(SMALL('2nd Run'!I:I,L8)&gt;3000,"",SMALL('2nd Run'!I:I,L8))),"")</f>
        <v>nt</v>
      </c>
      <c r="E8" s="282">
        <f>IF(D8="nt",IFERROR(SMALL('2nd Run'!I:I,L8),""),IF(D8&gt;3000,"",IFERROR(SMALL('2nd Run'!I:I,L8),"")))</f>
        <v>1000.000000001</v>
      </c>
      <c r="F8" s="283" t="str">
        <f t="shared" si="0"/>
        <v>2D</v>
      </c>
      <c r="G8" s="284" t="str">
        <f t="shared" si="1"/>
        <v/>
      </c>
      <c r="H8" s="159" t="str">
        <f>IFERROR(VLOOKUP(D8,'2nd Run'!$S$36:$U$58,3,FALSE),"")</f>
        <v/>
      </c>
      <c r="K8" s="285" t="s">
        <v>100</v>
      </c>
      <c r="L8" s="221">
        <v>7</v>
      </c>
    </row>
    <row r="9" spans="1:12" ht="15.75" customHeight="1">
      <c r="A9" s="279" t="str">
        <f t="array" ref="A9">IFERROR(IF(D9="","",INDEX('2nd Run'!$A:$I,MATCH('Youth 2 Results'!$E9,'2nd Run'!$I:$I,0),1)),"")</f>
        <v/>
      </c>
      <c r="B9" s="280" t="str">
        <f t="array" ref="B9">IFERROR(IF(D9="","",INDEX('2nd Run'!$A:$I,MATCH('Youth 2 Results'!$E9,'2nd Run'!$I:$I,0),2)),"")</f>
        <v/>
      </c>
      <c r="C9" s="280" t="str">
        <f t="array" ref="C9">IFERROR(IF(D9="","",INDEX('2nd Run'!$A:$I,MATCH('Youth 2 Results'!$E9,'2nd Run'!$I:$I,0),3)),"")</f>
        <v/>
      </c>
      <c r="D9" s="281" t="str">
        <f>IFERROR(IF(AND(SMALL('2nd Run'!I:I,L9)&gt;1000,SMALL('2nd Run'!I:I,L9)&lt;3000),"nt",IF(SMALL('2nd Run'!I:I,L9)&gt;3000,"",SMALL('2nd Run'!I:I,L9))),"")</f>
        <v/>
      </c>
      <c r="E9" s="282" t="str">
        <f>IF(D9="nt",IFERROR(SMALL('2nd Run'!I:I,L9),""),IF(D9&gt;3000,"",IFERROR(SMALL('2nd Run'!I:I,L9),"")))</f>
        <v/>
      </c>
      <c r="F9" s="283" t="str">
        <f t="shared" si="0"/>
        <v/>
      </c>
      <c r="G9" s="284" t="str">
        <f t="shared" si="1"/>
        <v/>
      </c>
      <c r="H9" s="159" t="str">
        <f>IFERROR(VLOOKUP(D9,'2nd Run'!$S$36:$U$58,3,FALSE),"")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IFERROR(IF(D10="","",INDEX('2nd Run'!$A:$I,MATCH('Youth 2 Results'!$E10,'2nd Run'!$I:$I,0),1)),"")</f>
        <v/>
      </c>
      <c r="B10" s="280" t="str">
        <f t="array" ref="B10">IFERROR(IF(D10="","",INDEX('2nd Run'!$A:$I,MATCH('Youth 2 Results'!$E10,'2nd Run'!$I:$I,0),2)),"")</f>
        <v/>
      </c>
      <c r="C10" s="280" t="str">
        <f t="array" ref="C10">IFERROR(IF(D10="","",INDEX('2nd Run'!$A:$I,MATCH('Youth 2 Results'!$E10,'2nd Run'!$I:$I,0),3)),"")</f>
        <v/>
      </c>
      <c r="D10" s="281" t="str">
        <f>IFERROR(IF(AND(SMALL('2nd Run'!I:I,L10)&gt;1000,SMALL('2nd Run'!I:I,L10)&lt;3000),"nt",IF(SMALL('2nd Run'!I:I,L10)&gt;3000,"",SMALL('2nd Run'!I:I,L10))),"")</f>
        <v/>
      </c>
      <c r="E10" s="282" t="str">
        <f>IF(D10="nt",IFERROR(SMALL('2nd Run'!I:I,L10),""),IF(D10&gt;3000,"",IFERROR(SMALL('2nd Run'!I:I,L10),"")))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IFERROR(VLOOKUP(D10,'2nd Run'!$S$36:$U$58,3,FALSE),"")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IFERROR(IF(D11="","",INDEX('2nd Run'!$A:$I,MATCH('Youth 2 Results'!$E11,'2nd Run'!$I:$I,0),1)),"")</f>
        <v/>
      </c>
      <c r="B11" s="280" t="str">
        <f t="array" ref="B11">IFERROR(IF(D11="","",INDEX('2nd Run'!$A:$I,MATCH('Youth 2 Results'!$E11,'2nd Run'!$I:$I,0),2)),"")</f>
        <v/>
      </c>
      <c r="C11" s="280" t="str">
        <f t="array" ref="C11">IFERROR(IF(D11="","",INDEX('2nd Run'!$A:$I,MATCH('Youth 2 Results'!$E11,'2nd Run'!$I:$I,0),3)),"")</f>
        <v/>
      </c>
      <c r="D11" s="281" t="str">
        <f>IFERROR(IF(AND(SMALL('2nd Run'!I:I,L11)&gt;1000,SMALL('2nd Run'!I:I,L11)&lt;3000),"nt",IF(SMALL('2nd Run'!I:I,L11)&gt;3000,"",SMALL('2nd Run'!I:I,L11))),"")</f>
        <v/>
      </c>
      <c r="E11" s="282" t="str">
        <f>IF(D11="nt",IFERROR(SMALL('2nd Run'!I:I,L11),""),IF(D11&gt;3000,"",IFERROR(SMALL('2nd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IFERROR(VLOOKUP(D11,'2nd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IFERROR(IF(D12="","",INDEX('2nd Run'!$A:$I,MATCH('Youth 2 Results'!$E12,'2nd Run'!$I:$I,0),1)),"")</f>
        <v/>
      </c>
      <c r="B12" s="280" t="str">
        <f t="array" ref="B12">IFERROR(IF(D12="","",INDEX('2nd Run'!$A:$I,MATCH('Youth 2 Results'!$E12,'2nd Run'!$I:$I,0),2)),"")</f>
        <v/>
      </c>
      <c r="C12" s="280" t="str">
        <f t="array" ref="C12">IFERROR(IF(D12="","",INDEX('2nd Run'!$A:$I,MATCH('Youth 2 Results'!$E12,'2nd Run'!$I:$I,0),3)),"")</f>
        <v/>
      </c>
      <c r="D12" s="281" t="str">
        <f>IFERROR(IF(AND(SMALL('2nd Run'!I:I,L12)&gt;1000,SMALL('2nd Run'!I:I,L12)&lt;3000),"nt",IF(SMALL('2nd Run'!I:I,L12)&gt;3000,"",SMALL('2nd Run'!I:I,L12))),"")</f>
        <v/>
      </c>
      <c r="E12" s="282" t="str">
        <f>IF(D12="nt",IFERROR(SMALL('2nd Run'!I:I,L12),""),IF(D12&gt;3000,"",IFERROR(SMALL('2nd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IFERROR(VLOOKUP(D12,'2nd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IFERROR(IF(D13="","",INDEX('2nd Run'!$A:$I,MATCH('Youth 2 Results'!$E13,'2nd Run'!$I:$I,0),1)),"")</f>
        <v/>
      </c>
      <c r="B13" s="280" t="str">
        <f t="array" ref="B13">IFERROR(IF(D13="","",INDEX('2nd Run'!$A:$I,MATCH('Youth 2 Results'!$E13,'2nd Run'!$I:$I,0),2)),"")</f>
        <v/>
      </c>
      <c r="C13" s="280" t="str">
        <f t="array" ref="C13">IFERROR(IF(D13="","",INDEX('2nd Run'!$A:$I,MATCH('Youth 2 Results'!$E13,'2nd Run'!$I:$I,0),3)),"")</f>
        <v/>
      </c>
      <c r="D13" s="281" t="str">
        <f>IFERROR(IF(AND(SMALL('2nd Run'!I:I,L13)&gt;1000,SMALL('2nd Run'!I:I,L13)&lt;3000),"nt",IF(SMALL('2nd Run'!I:I,L13)&gt;3000,"",SMALL('2nd Run'!I:I,L13))),"")</f>
        <v/>
      </c>
      <c r="E13" s="282" t="str">
        <f>IF(D13="nt",IFERROR(SMALL('2nd Run'!I:I,L13),""),IF(D13&gt;3000,"",IFERROR(SMALL('2nd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IFERROR(VLOOKUP(D13,'2nd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IFERROR(IF(D14="","",INDEX('2nd Run'!$A:$I,MATCH('Youth 2 Results'!$E14,'2nd Run'!$I:$I,0),1)),"")</f>
        <v/>
      </c>
      <c r="B14" s="280" t="str">
        <f t="array" ref="B14">IFERROR(IF(D14="","",INDEX('2nd Run'!$A:$I,MATCH('Youth 2 Results'!$E14,'2nd Run'!$I:$I,0),2)),"")</f>
        <v/>
      </c>
      <c r="C14" s="280" t="str">
        <f t="array" ref="C14">IFERROR(IF(D14="","",INDEX('2nd Run'!$A:$I,MATCH('Youth 2 Results'!$E14,'2nd Run'!$I:$I,0),3)),"")</f>
        <v/>
      </c>
      <c r="D14" s="281" t="str">
        <f>IFERROR(IF(AND(SMALL('2nd Run'!I:I,L14)&gt;1000,SMALL('2nd Run'!I:I,L14)&lt;3000),"nt",IF(SMALL('2nd Run'!I:I,L14)&gt;3000,"",SMALL('2nd Run'!I:I,L14))),"")</f>
        <v/>
      </c>
      <c r="E14" s="282" t="str">
        <f>IF(D14="nt",IFERROR(SMALL('2nd Run'!I:I,L14),""),IF(D14&gt;3000,"",IFERROR(SMALL('2nd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IFERROR(VLOOKUP(D14,'2nd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IFERROR(IF(D15="","",INDEX('2nd Run'!$A:$I,MATCH('Youth 2 Results'!$E15,'2nd Run'!$I:$I,0),1)),"")</f>
        <v/>
      </c>
      <c r="B15" s="280" t="str">
        <f t="array" ref="B15">IFERROR(IF(D15="","",INDEX('2nd Run'!$A:$I,MATCH('Youth 2 Results'!$E15,'2nd Run'!$I:$I,0),2)),"")</f>
        <v/>
      </c>
      <c r="C15" s="280" t="str">
        <f t="array" ref="C15">IFERROR(IF(D15="","",INDEX('2nd Run'!$A:$I,MATCH('Youth 2 Results'!$E15,'2nd Run'!$I:$I,0),3)),"")</f>
        <v/>
      </c>
      <c r="D15" s="281" t="str">
        <f>IFERROR(IF(AND(SMALL('2nd Run'!I:I,L15)&gt;1000,SMALL('2nd Run'!I:I,L15)&lt;3000),"nt",IF(SMALL('2nd Run'!I:I,L15)&gt;3000,"",SMALL('2nd Run'!I:I,L15))),"")</f>
        <v/>
      </c>
      <c r="E15" s="282" t="str">
        <f>IF(D15="nt",IFERROR(SMALL('2nd Run'!I:I,L15),""),IF(D15&gt;3000,"",IFERROR(SMALL('2nd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IFERROR(IF(D16="","",INDEX('2nd Run'!$A:$I,MATCH('Youth 2 Results'!$E16,'2nd Run'!$I:$I,0),1)),"")</f>
        <v/>
      </c>
      <c r="B16" s="280" t="str">
        <f t="array" ref="B16">IFERROR(IF(D16="","",INDEX('2nd Run'!$A:$I,MATCH('Youth 2 Results'!$E16,'2nd Run'!$I:$I,0),2)),"")</f>
        <v/>
      </c>
      <c r="C16" s="280" t="str">
        <f t="array" ref="C16">IFERROR(IF(D16="","",INDEX('2nd Run'!$A:$I,MATCH('Youth 2 Results'!$E16,'2nd Run'!$I:$I,0),3)),"")</f>
        <v/>
      </c>
      <c r="D16" s="281" t="str">
        <f>IFERROR(IF(AND(SMALL('2nd Run'!I:I,L16)&gt;1000,SMALL('2nd Run'!I:I,L16)&lt;3000),"nt",IF(SMALL('2nd Run'!I:I,L16)&gt;3000,"",SMALL('2nd Run'!I:I,L16))),"")</f>
        <v/>
      </c>
      <c r="E16" s="282" t="str">
        <f>IF(D16="nt",IFERROR(SMALL('2nd Run'!I:I,L16),""),IF(D16&gt;3000,"",IFERROR(SMALL('2nd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IFERROR(IF(D17="","",INDEX('2nd Run'!$A:$I,MATCH('Youth 2 Results'!$E17,'2nd Run'!$I:$I,0),1)),"")</f>
        <v/>
      </c>
      <c r="B17" s="280" t="str">
        <f t="array" ref="B17">IFERROR(IF(D17="","",INDEX('2nd Run'!$A:$I,MATCH('Youth 2 Results'!$E17,'2nd Run'!$I:$I,0),2)),"")</f>
        <v/>
      </c>
      <c r="C17" s="280" t="str">
        <f t="array" ref="C17">IFERROR(IF(D17="","",INDEX('2nd Run'!$A:$I,MATCH('Youth 2 Results'!$E17,'2nd Run'!$I:$I,0),3)),"")</f>
        <v/>
      </c>
      <c r="D17" s="281" t="str">
        <f>IFERROR(IF(AND(SMALL('2nd Run'!I:I,L17)&gt;1000,SMALL('2nd Run'!I:I,L17)&lt;3000),"nt",IF(SMALL('2nd Run'!I:I,L17)&gt;3000,"",SMALL('2nd Run'!I:I,L17))),"")</f>
        <v/>
      </c>
      <c r="E17" s="282" t="str">
        <f>IF(D17="nt",IFERROR(SMALL('2nd Run'!I:I,L17),""),IF(D17&gt;3000,"",IFERROR(SMALL('2nd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IFERROR(IF(D18="","",INDEX('2nd Run'!$A:$I,MATCH('Youth 2 Results'!$E18,'2nd Run'!$I:$I,0),1)),"")</f>
        <v/>
      </c>
      <c r="B18" s="280" t="str">
        <f t="array" ref="B18">IFERROR(IF(D18="","",INDEX('2nd Run'!$A:$I,MATCH('Youth 2 Results'!$E18,'2nd Run'!$I:$I,0),2)),"")</f>
        <v/>
      </c>
      <c r="C18" s="280" t="str">
        <f t="array" ref="C18">IFERROR(IF(D18="","",INDEX('2nd Run'!$A:$I,MATCH('Youth 2 Results'!$E18,'2nd Run'!$I:$I,0),3)),"")</f>
        <v/>
      </c>
      <c r="D18" s="281" t="str">
        <f>IFERROR(IF(AND(SMALL('2nd Run'!I:I,L18)&gt;1000,SMALL('2nd Run'!I:I,L18)&lt;3000),"nt",IF(SMALL('2nd Run'!I:I,L18)&gt;3000,"",SMALL('2nd Run'!I:I,L18))),"")</f>
        <v/>
      </c>
      <c r="E18" s="282" t="str">
        <f>IF(D18="nt",IFERROR(SMALL('2nd Run'!I:I,L18),""),IF(D18&gt;3000,"",IFERROR(SMALL('2nd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IFERROR(IF(D19="","",INDEX('2nd Run'!$A:$I,MATCH('Youth 2 Results'!$E19,'2nd Run'!$I:$I,0),1)),"")</f>
        <v/>
      </c>
      <c r="B19" s="280" t="str">
        <f t="array" ref="B19">IFERROR(IF(D19="","",INDEX('2nd Run'!$A:$I,MATCH('Youth 2 Results'!$E19,'2nd Run'!$I:$I,0),2)),"")</f>
        <v/>
      </c>
      <c r="C19" s="280" t="str">
        <f t="array" ref="C19">IFERROR(IF(D19="","",INDEX('2nd Run'!$A:$I,MATCH('Youth 2 Results'!$E19,'2nd Run'!$I:$I,0),3)),"")</f>
        <v/>
      </c>
      <c r="D19" s="281" t="str">
        <f>IFERROR(IF(AND(SMALL('2nd Run'!I:I,L19)&gt;1000,SMALL('2nd Run'!I:I,L19)&lt;3000),"nt",IF(SMALL('2nd Run'!I:I,L19)&gt;3000,"",SMALL('2nd Run'!I:I,L19))),"")</f>
        <v/>
      </c>
      <c r="E19" s="282" t="str">
        <f>IF(D19="nt",IFERROR(SMALL('2nd Run'!I:I,L19),""),IF(D19&gt;3000,"",IFERROR(SMALL('2nd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IFERROR(IF(D20="","",INDEX('2nd Run'!$A:$I,MATCH('Youth 2 Results'!$E20,'2nd Run'!$I:$I,0),1)),"")</f>
        <v/>
      </c>
      <c r="B20" s="280" t="str">
        <f t="array" ref="B20">IFERROR(IF(D20="","",INDEX('2nd Run'!$A:$I,MATCH('Youth 2 Results'!$E20,'2nd Run'!$I:$I,0),2)),"")</f>
        <v/>
      </c>
      <c r="C20" s="280" t="str">
        <f t="array" ref="C20">IFERROR(IF(D20="","",INDEX('2nd Run'!$A:$I,MATCH('Youth 2 Results'!$E20,'2nd Run'!$I:$I,0),3)),"")</f>
        <v/>
      </c>
      <c r="D20" s="281" t="str">
        <f>IFERROR(IF(AND(SMALL('2nd Run'!I:I,L20)&gt;1000,SMALL('2nd Run'!I:I,L20)&lt;3000),"nt",IF(SMALL('2nd Run'!I:I,L20)&gt;3000,"",SMALL('2nd Run'!I:I,L20))),"")</f>
        <v/>
      </c>
      <c r="E20" s="282" t="str">
        <f>IF(D20="nt",IFERROR(SMALL('2nd Run'!I:I,L20),""),IF(D20&gt;3000,"",IFERROR(SMALL('2nd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IFERROR(IF(D21="","",INDEX('2nd Run'!$A:$I,MATCH('Youth 2 Results'!$E21,'2nd Run'!$I:$I,0),1)),"")</f>
        <v/>
      </c>
      <c r="B21" s="280" t="str">
        <f t="array" ref="B21">IFERROR(IF(D21="","",INDEX('2nd Run'!$A:$I,MATCH('Youth 2 Results'!$E21,'2nd Run'!$I:$I,0),2)),"")</f>
        <v/>
      </c>
      <c r="C21" s="280" t="str">
        <f t="array" ref="C21">IFERROR(IF(D21="","",INDEX('2nd Run'!$A:$I,MATCH('Youth 2 Results'!$E21,'2nd Run'!$I:$I,0),3)),"")</f>
        <v/>
      </c>
      <c r="D21" s="281" t="str">
        <f>IFERROR(IF(AND(SMALL('2nd Run'!I:I,L21)&gt;1000,SMALL('2nd Run'!I:I,L21)&lt;3000),"nt",IF(SMALL('2nd Run'!I:I,L21)&gt;3000,"",SMALL('2nd Run'!I:I,L21))),"")</f>
        <v/>
      </c>
      <c r="E21" s="282" t="str">
        <f>IF(D21="nt",IFERROR(SMALL('2nd Run'!I:I,L21),""),IF(D21&gt;3000,"",IFERROR(SMALL('2nd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IFERROR(IF(D22="","",INDEX('2nd Run'!$A:$I,MATCH('Youth 2 Results'!$E22,'2nd Run'!$I:$I,0),1)),"")</f>
        <v/>
      </c>
      <c r="B22" s="280" t="str">
        <f t="array" ref="B22">IFERROR(IF(D22="","",INDEX('2nd Run'!$A:$I,MATCH('Youth 2 Results'!$E22,'2nd Run'!$I:$I,0),2)),"")</f>
        <v/>
      </c>
      <c r="C22" s="280" t="str">
        <f t="array" ref="C22">IFERROR(IF(D22="","",INDEX('2nd Run'!$A:$I,MATCH('Youth 2 Results'!$E22,'2nd Run'!$I:$I,0),3)),"")</f>
        <v/>
      </c>
      <c r="D22" s="281" t="str">
        <f>IFERROR(IF(AND(SMALL('2nd Run'!I:I,L22)&gt;1000,SMALL('2nd Run'!I:I,L22)&lt;3000),"nt",IF(SMALL('2nd Run'!I:I,L22)&gt;3000,"",SMALL('2nd Run'!I:I,L22))),"")</f>
        <v/>
      </c>
      <c r="E22" s="282" t="str">
        <f>IF(D22="nt",IFERROR(SMALL('2nd Run'!I:I,L22),""),IF(D22&gt;3000,"",IFERROR(SMALL('2nd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IFERROR(IF(D23="","",INDEX('2nd Run'!$A:$I,MATCH('Youth 2 Results'!$E23,'2nd Run'!$I:$I,0),1)),"")</f>
        <v/>
      </c>
      <c r="B23" s="280" t="str">
        <f t="array" ref="B23">IFERROR(IF(D23="","",INDEX('2nd Run'!$A:$I,MATCH('Youth 2 Results'!$E23,'2nd Run'!$I:$I,0),2)),"")</f>
        <v/>
      </c>
      <c r="C23" s="280" t="str">
        <f t="array" ref="C23">IFERROR(IF(D23="","",INDEX('2nd Run'!$A:$I,MATCH('Youth 2 Results'!$E23,'2nd Run'!$I:$I,0),3)),"")</f>
        <v/>
      </c>
      <c r="D23" s="281" t="str">
        <f>IFERROR(IF(AND(SMALL('2nd Run'!I:I,L23)&gt;1000,SMALL('2nd Run'!I:I,L23)&lt;3000),"nt",IF(SMALL('2nd Run'!I:I,L23)&gt;3000,"",SMALL('2nd Run'!I:I,L23))),"")</f>
        <v/>
      </c>
      <c r="E23" s="282" t="str">
        <f>IF(D23="nt",IFERROR(SMALL('2nd Run'!I:I,L23),""),IF(D23&gt;3000,"",IFERROR(SMALL('2nd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IFERROR(IF(D24="","",INDEX('2nd Run'!$A:$I,MATCH('Youth 2 Results'!$E24,'2nd Run'!$I:$I,0),1)),"")</f>
        <v/>
      </c>
      <c r="B24" s="280" t="str">
        <f t="array" ref="B24">IFERROR(IF(D24="","",INDEX('2nd Run'!$A:$I,MATCH('Youth 2 Results'!$E24,'2nd Run'!$I:$I,0),2)),"")</f>
        <v/>
      </c>
      <c r="C24" s="280" t="str">
        <f t="array" ref="C24">IFERROR(IF(D24="","",INDEX('2nd Run'!$A:$I,MATCH('Youth 2 Results'!$E24,'2nd Run'!$I:$I,0),3)),"")</f>
        <v/>
      </c>
      <c r="D24" s="281" t="str">
        <f>IFERROR(IF(AND(SMALL('2nd Run'!I:I,L24)&gt;1000,SMALL('2nd Run'!I:I,L24)&lt;3000),"nt",IF(SMALL('2nd Run'!I:I,L24)&gt;3000,"",SMALL('2nd Run'!I:I,L24))),"")</f>
        <v/>
      </c>
      <c r="E24" s="282" t="str">
        <f>IF(D24="nt",IFERROR(SMALL('2nd Run'!I:I,L24),""),IF(D24&gt;3000,"",IFERROR(SMALL('2nd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IFERROR(IF(D25="","",INDEX('2nd Run'!$A:$I,MATCH('Youth 2 Results'!$E25,'2nd Run'!$I:$I,0),1)),"")</f>
        <v/>
      </c>
      <c r="B25" s="280" t="str">
        <f t="array" ref="B25">IFERROR(IF(D25="","",INDEX('2nd Run'!$A:$I,MATCH('Youth 2 Results'!$E25,'2nd Run'!$I:$I,0),2)),"")</f>
        <v/>
      </c>
      <c r="C25" s="280" t="str">
        <f t="array" ref="C25">IFERROR(IF(D25="","",INDEX('2nd Run'!$A:$I,MATCH('Youth 2 Results'!$E25,'2nd Run'!$I:$I,0),3)),"")</f>
        <v/>
      </c>
      <c r="D25" s="281" t="str">
        <f>IFERROR(IF(AND(SMALL('2nd Run'!I:I,L25)&gt;1000,SMALL('2nd Run'!I:I,L25)&lt;3000),"nt",IF(SMALL('2nd Run'!I:I,L25)&gt;3000,"",SMALL('2nd Run'!I:I,L25))),"")</f>
        <v/>
      </c>
      <c r="E25" s="282" t="str">
        <f>IF(D25="nt",IFERROR(SMALL('2nd Run'!I:I,L25),""),IF(D25&gt;3000,"",IFERROR(SMALL('2nd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IFERROR(IF(D26="","",INDEX('2nd Run'!$A:$I,MATCH('Youth 2 Results'!$E26,'2nd Run'!$I:$I,0),1)),"")</f>
        <v/>
      </c>
      <c r="B26" s="280" t="str">
        <f t="array" ref="B26">IFERROR(IF(D26="","",INDEX('2nd Run'!$A:$I,MATCH('Youth 2 Results'!$E26,'2nd Run'!$I:$I,0),2)),"")</f>
        <v/>
      </c>
      <c r="C26" s="280" t="str">
        <f t="array" ref="C26">IFERROR(IF(D26="","",INDEX('2nd Run'!$A:$I,MATCH('Youth 2 Results'!$E26,'2nd Run'!$I:$I,0),3)),"")</f>
        <v/>
      </c>
      <c r="D26" s="281" t="str">
        <f>IFERROR(IF(AND(SMALL('2nd Run'!I:I,L26)&gt;1000,SMALL('2nd Run'!I:I,L26)&lt;3000),"nt",IF(SMALL('2nd Run'!I:I,L26)&gt;3000,"",SMALL('2nd Run'!I:I,L26))),"")</f>
        <v/>
      </c>
      <c r="E26" s="282" t="str">
        <f>IF(D26="nt",IFERROR(SMALL('2nd Run'!I:I,L26),""),IF(D26&gt;3000,"",IFERROR(SMALL('2nd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IFERROR(IF(D27="","",INDEX('2nd Run'!$A:$I,MATCH('Youth 2 Results'!$E27,'2nd Run'!$I:$I,0),1)),"")</f>
        <v/>
      </c>
      <c r="B27" s="280" t="str">
        <f t="array" ref="B27">IFERROR(IF(D27="","",INDEX('2nd Run'!$A:$I,MATCH('Youth 2 Results'!$E27,'2nd Run'!$I:$I,0),2)),"")</f>
        <v/>
      </c>
      <c r="C27" s="280" t="str">
        <f t="array" ref="C27">IFERROR(IF(D27="","",INDEX('2nd Run'!$A:$I,MATCH('Youth 2 Results'!$E27,'2nd Run'!$I:$I,0),3)),"")</f>
        <v/>
      </c>
      <c r="D27" s="281" t="str">
        <f>IFERROR(IF(AND(SMALL('2nd Run'!I:I,L27)&gt;1000,SMALL('2nd Run'!I:I,L27)&lt;3000),"nt",IF(SMALL('2nd Run'!I:I,L27)&gt;3000,"",SMALL('2nd Run'!I:I,L27))),"")</f>
        <v/>
      </c>
      <c r="E27" s="282" t="str">
        <f>IF(D27="nt",IFERROR(SMALL('2nd Run'!I:I,L27),""),IF(D27&gt;3000,"",IFERROR(SMALL('2nd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IFERROR(IF(D28="","",INDEX('2nd Run'!$A:$I,MATCH('Youth 2 Results'!$E28,'2nd Run'!$I:$I,0),1)),"")</f>
        <v/>
      </c>
      <c r="B28" s="280" t="str">
        <f t="array" ref="B28">IFERROR(IF(D28="","",INDEX('2nd Run'!$A:$I,MATCH('Youth 2 Results'!$E28,'2nd Run'!$I:$I,0),2)),"")</f>
        <v/>
      </c>
      <c r="C28" s="280" t="str">
        <f t="array" ref="C28">IFERROR(IF(D28="","",INDEX('2nd Run'!$A:$I,MATCH('Youth 2 Results'!$E28,'2nd Run'!$I:$I,0),3)),"")</f>
        <v/>
      </c>
      <c r="D28" s="281" t="str">
        <f>IFERROR(IF(AND(SMALL('2nd Run'!I:I,L28)&gt;1000,SMALL('2nd Run'!I:I,L28)&lt;3000),"nt",IF(SMALL('2nd Run'!I:I,L28)&gt;3000,"",SMALL('2nd Run'!I:I,L28))),"")</f>
        <v/>
      </c>
      <c r="E28" s="282" t="str">
        <f>IF(D28="nt",IFERROR(SMALL('2nd Run'!I:I,L28),""),IF(D28&gt;3000,"",IFERROR(SMALL('2nd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IFERROR(IF(D29="","",INDEX('2nd Run'!$A:$I,MATCH('Youth 2 Results'!$E29,'2nd Run'!$I:$I,0),1)),"")</f>
        <v/>
      </c>
      <c r="B29" s="280" t="str">
        <f t="array" ref="B29">IFERROR(IF(D29="","",INDEX('2nd Run'!$A:$I,MATCH('Youth 2 Results'!$E29,'2nd Run'!$I:$I,0),2)),"")</f>
        <v/>
      </c>
      <c r="C29" s="280" t="str">
        <f t="array" ref="C29">IFERROR(IF(D29="","",INDEX('2nd Run'!$A:$I,MATCH('Youth 2 Results'!$E29,'2nd Run'!$I:$I,0),3)),"")</f>
        <v/>
      </c>
      <c r="D29" s="281" t="str">
        <f>IFERROR(IF(AND(SMALL('2nd Run'!I:I,L29)&gt;1000,SMALL('2nd Run'!I:I,L29)&lt;3000),"nt",IF(SMALL('2nd Run'!I:I,L29)&gt;3000,"",SMALL('2nd Run'!I:I,L29))),"")</f>
        <v/>
      </c>
      <c r="E29" s="282" t="str">
        <f>IF(D29="nt",IFERROR(SMALL('2nd Run'!I:I,L29),""),IF(D29&gt;3000,"",IFERROR(SMALL('2nd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IFERROR(IF(D30="","",INDEX('2nd Run'!$A:$I,MATCH('Youth 2 Results'!$E30,'2nd Run'!$I:$I,0),1)),"")</f>
        <v/>
      </c>
      <c r="B30" s="280" t="str">
        <f t="array" ref="B30">IFERROR(IF(D30="","",INDEX('2nd Run'!$A:$I,MATCH('Youth 2 Results'!$E30,'2nd Run'!$I:$I,0),2)),"")</f>
        <v/>
      </c>
      <c r="C30" s="280" t="str">
        <f t="array" ref="C30">IFERROR(IF(D30="","",INDEX('2nd Run'!$A:$I,MATCH('Youth 2 Results'!$E30,'2nd Run'!$I:$I,0),3)),"")</f>
        <v/>
      </c>
      <c r="D30" s="281" t="str">
        <f>IFERROR(IF(AND(SMALL('2nd Run'!I:I,L30)&gt;1000,SMALL('2nd Run'!I:I,L30)&lt;3000),"nt",IF(SMALL('2nd Run'!I:I,L30)&gt;3000,"",SMALL('2nd Run'!I:I,L30))),"")</f>
        <v/>
      </c>
      <c r="E30" s="282" t="str">
        <f>IF(D30="nt",IFERROR(SMALL('2nd Run'!I:I,L30),""),IF(D30&gt;3000,"",IFERROR(SMALL('2nd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IFERROR(IF(D31="","",INDEX('2nd Run'!$A:$I,MATCH('Youth 2 Results'!$E31,'2nd Run'!$I:$I,0),1)),"")</f>
        <v/>
      </c>
      <c r="B31" s="280" t="str">
        <f t="array" ref="B31">IFERROR(IF(D31="","",INDEX('2nd Run'!$A:$I,MATCH('Youth 2 Results'!$E31,'2nd Run'!$I:$I,0),2)),"")</f>
        <v/>
      </c>
      <c r="C31" s="280" t="str">
        <f t="array" ref="C31">IFERROR(IF(D31="","",INDEX('2nd Run'!$A:$I,MATCH('Youth 2 Results'!$E31,'2nd Run'!$I:$I,0),3)),"")</f>
        <v/>
      </c>
      <c r="D31" s="281" t="str">
        <f>IFERROR(IF(AND(SMALL('2nd Run'!I:I,L31)&gt;1000,SMALL('2nd Run'!I:I,L31)&lt;3000),"nt",IF(SMALL('2nd Run'!I:I,L31)&gt;3000,"",SMALL('2nd Run'!I:I,L31))),"")</f>
        <v/>
      </c>
      <c r="E31" s="282" t="str">
        <f>IF(D31="nt",IFERROR(SMALL('2nd Run'!I:I,L31),""),IF(D31&gt;3000,"",IFERROR(SMALL('2nd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IFERROR(IF(D32="","",INDEX('2nd Run'!$A:$I,MATCH('Youth 2 Results'!$E32,'2nd Run'!$I:$I,0),1)),"")</f>
        <v/>
      </c>
      <c r="B32" s="280" t="str">
        <f t="array" ref="B32">IFERROR(IF(D32="","",INDEX('2nd Run'!$A:$I,MATCH('Youth 2 Results'!$E32,'2nd Run'!$I:$I,0),2)),"")</f>
        <v/>
      </c>
      <c r="C32" s="280" t="str">
        <f t="array" ref="C32">IFERROR(IF(D32="","",INDEX('2nd Run'!$A:$I,MATCH('Youth 2 Results'!$E32,'2nd Run'!$I:$I,0),3)),"")</f>
        <v/>
      </c>
      <c r="D32" s="281" t="str">
        <f>IFERROR(IF(AND(SMALL('2nd Run'!I:I,L32)&gt;1000,SMALL('2nd Run'!I:I,L32)&lt;3000),"nt",IF(SMALL('2nd Run'!I:I,L32)&gt;3000,"",SMALL('2nd Run'!I:I,L32))),"")</f>
        <v/>
      </c>
      <c r="E32" s="282" t="str">
        <f>IF(D32="nt",IFERROR(SMALL('2nd Run'!I:I,L32),""),IF(D32&gt;3000,"",IFERROR(SMALL('2nd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IFERROR(IF(D33="","",INDEX('2nd Run'!$A:$I,MATCH('Youth 2 Results'!$E33,'2nd Run'!$I:$I,0),1)),"")</f>
        <v/>
      </c>
      <c r="B33" s="280" t="str">
        <f t="array" ref="B33">IFERROR(IF(D33="","",INDEX('2nd Run'!$A:$I,MATCH('Youth 2 Results'!$E33,'2nd Run'!$I:$I,0),2)),"")</f>
        <v/>
      </c>
      <c r="C33" s="280" t="str">
        <f t="array" ref="C33">IFERROR(IF(D33="","",INDEX('2nd Run'!$A:$I,MATCH('Youth 2 Results'!$E33,'2nd Run'!$I:$I,0),3)),"")</f>
        <v/>
      </c>
      <c r="D33" s="281" t="str">
        <f>IFERROR(IF(AND(SMALL('2nd Run'!I:I,L33)&gt;1000,SMALL('2nd Run'!I:I,L33)&lt;3000),"nt",IF(SMALL('2nd Run'!I:I,L33)&gt;3000,"",SMALL('2nd Run'!I:I,L33))),"")</f>
        <v/>
      </c>
      <c r="E33" s="282" t="str">
        <f>IF(D33="nt",IFERROR(SMALL('2nd Run'!I:I,L33),""),IF(D33&gt;3000,"",IFERROR(SMALL('2nd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IFERROR(IF(D34="","",INDEX('2nd Run'!$A:$I,MATCH('Youth 2 Results'!$E34,'2nd Run'!$I:$I,0),1)),"")</f>
        <v/>
      </c>
      <c r="B34" s="280" t="str">
        <f t="array" ref="B34">IFERROR(IF(D34="","",INDEX('2nd Run'!$A:$I,MATCH('Youth 2 Results'!$E34,'2nd Run'!$I:$I,0),2)),"")</f>
        <v/>
      </c>
      <c r="C34" s="280" t="str">
        <f t="array" ref="C34">IFERROR(IF(D34="","",INDEX('2nd Run'!$A:$I,MATCH('Youth 2 Results'!$E34,'2nd Run'!$I:$I,0),3)),"")</f>
        <v/>
      </c>
      <c r="D34" s="281" t="str">
        <f>IFERROR(IF(AND(SMALL('2nd Run'!I:I,L34)&gt;1000,SMALL('2nd Run'!I:I,L34)&lt;3000),"nt",IF(SMALL('2nd Run'!I:I,L34)&gt;3000,"",SMALL('2nd Run'!I:I,L34))),"")</f>
        <v/>
      </c>
      <c r="E34" s="282" t="str">
        <f>IF(D34="nt",IFERROR(SMALL('2nd Run'!I:I,L34),""),IF(D34&gt;3000,"",IFERROR(SMALL('2nd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IFERROR(IF(D35="","",INDEX('2nd Run'!$A:$I,MATCH('Youth 2 Results'!$E35,'2nd Run'!$I:$I,0),1)),"")</f>
        <v/>
      </c>
      <c r="B35" s="280" t="str">
        <f t="array" ref="B35">IFERROR(IF(D35="","",INDEX('2nd Run'!$A:$I,MATCH('Youth 2 Results'!$E35,'2nd Run'!$I:$I,0),2)),"")</f>
        <v/>
      </c>
      <c r="C35" s="280" t="str">
        <f t="array" ref="C35">IFERROR(IF(D35="","",INDEX('2nd Run'!$A:$I,MATCH('Youth 2 Results'!$E35,'2nd Run'!$I:$I,0),3)),"")</f>
        <v/>
      </c>
      <c r="D35" s="281" t="str">
        <f>IFERROR(IF(AND(SMALL('2nd Run'!I:I,L35)&gt;1000,SMALL('2nd Run'!I:I,L35)&lt;3000),"nt",IF(SMALL('2nd Run'!I:I,L35)&gt;3000,"",SMALL('2nd Run'!I:I,L35))),"")</f>
        <v/>
      </c>
      <c r="E35" s="282" t="str">
        <f>IF(D35="nt",IFERROR(SMALL('2nd Run'!I:I,L35),""),IF(D35&gt;3000,"",IFERROR(SMALL('2nd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IFERROR(IF(D36="","",INDEX('2nd Run'!$A:$I,MATCH('Youth 2 Results'!$E36,'2nd Run'!$I:$I,0),1)),"")</f>
        <v/>
      </c>
      <c r="B36" s="280" t="str">
        <f t="array" ref="B36">IFERROR(IF(D36="","",INDEX('2nd Run'!$A:$I,MATCH('Youth 2 Results'!$E36,'2nd Run'!$I:$I,0),2)),"")</f>
        <v/>
      </c>
      <c r="C36" s="280" t="str">
        <f t="array" ref="C36">IFERROR(IF(D36="","",INDEX('2nd Run'!$A:$I,MATCH('Youth 2 Results'!$E36,'2nd Run'!$I:$I,0),3)),"")</f>
        <v/>
      </c>
      <c r="D36" s="281" t="str">
        <f>IFERROR(IF(AND(SMALL('2nd Run'!I:I,L36)&gt;1000,SMALL('2nd Run'!I:I,L36)&lt;3000),"nt",IF(SMALL('2nd Run'!I:I,L36)&gt;3000,"",SMALL('2nd Run'!I:I,L36))),"")</f>
        <v/>
      </c>
      <c r="E36" s="282" t="str">
        <f>IF(D36="nt",IFERROR(SMALL('2nd Run'!I:I,L36),""),IF(D36&gt;3000,"",IFERROR(SMALL('2nd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IFERROR(IF(D37="","",INDEX('2nd Run'!$A:$I,MATCH('Youth 2 Results'!$E37,'2nd Run'!$I:$I,0),1)),"")</f>
        <v/>
      </c>
      <c r="B37" s="280" t="str">
        <f t="array" ref="B37">IFERROR(IF(D37="","",INDEX('2nd Run'!$A:$I,MATCH('Youth 2 Results'!$E37,'2nd Run'!$I:$I,0),2)),"")</f>
        <v/>
      </c>
      <c r="C37" s="280" t="str">
        <f t="array" ref="C37">IFERROR(IF(D37="","",INDEX('2nd Run'!$A:$I,MATCH('Youth 2 Results'!$E37,'2nd Run'!$I:$I,0),3)),"")</f>
        <v/>
      </c>
      <c r="D37" s="281" t="str">
        <f>IFERROR(IF(AND(SMALL('2nd Run'!I:I,L37)&gt;1000,SMALL('2nd Run'!I:I,L37)&lt;3000),"nt",IF(SMALL('2nd Run'!I:I,L37)&gt;3000,"",SMALL('2nd Run'!I:I,L37))),"")</f>
        <v/>
      </c>
      <c r="E37" s="282" t="str">
        <f>IF(D37="nt",IFERROR(SMALL('2nd Run'!I:I,L37),""),IF(D37&gt;3000,"",IFERROR(SMALL('2nd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IFERROR(IF(D38="","",INDEX('2nd Run'!$A:$I,MATCH('Youth 2 Results'!$E38,'2nd Run'!$I:$I,0),1)),"")</f>
        <v/>
      </c>
      <c r="B38" s="280" t="str">
        <f t="array" ref="B38">IFERROR(IF(D38="","",INDEX('2nd Run'!$A:$I,MATCH('Youth 2 Results'!$E38,'2nd Run'!$I:$I,0),2)),"")</f>
        <v/>
      </c>
      <c r="C38" s="280" t="str">
        <f t="array" ref="C38">IFERROR(IF(D38="","",INDEX('2nd Run'!$A:$I,MATCH('Youth 2 Results'!$E38,'2nd Run'!$I:$I,0),3)),"")</f>
        <v/>
      </c>
      <c r="D38" s="281" t="str">
        <f>IFERROR(IF(AND(SMALL('2nd Run'!I:I,L38)&gt;1000,SMALL('2nd Run'!I:I,L38)&lt;3000),"nt",IF(SMALL('2nd Run'!I:I,L38)&gt;3000,"",SMALL('2nd Run'!I:I,L38))),"")</f>
        <v/>
      </c>
      <c r="E38" s="282" t="str">
        <f>IF(D38="nt",IFERROR(SMALL('2nd Run'!I:I,L38),""),IF(D38&gt;3000,"",IFERROR(SMALL('2nd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IFERROR(IF(D39="","",INDEX('2nd Run'!$A:$I,MATCH('Youth 2 Results'!$E39,'2nd Run'!$I:$I,0),1)),"")</f>
        <v/>
      </c>
      <c r="B39" s="280" t="str">
        <f t="array" ref="B39">IFERROR(IF(D39="","",INDEX('2nd Run'!$A:$I,MATCH('Youth 2 Results'!$E39,'2nd Run'!$I:$I,0),2)),"")</f>
        <v/>
      </c>
      <c r="C39" s="280" t="str">
        <f t="array" ref="C39">IFERROR(IF(D39="","",INDEX('2nd Run'!$A:$I,MATCH('Youth 2 Results'!$E39,'2nd Run'!$I:$I,0),3)),"")</f>
        <v/>
      </c>
      <c r="D39" s="281" t="str">
        <f>IFERROR(IF(AND(SMALL('2nd Run'!I:I,L39)&gt;1000,SMALL('2nd Run'!I:I,L39)&lt;3000),"nt",IF(SMALL('2nd Run'!I:I,L39)&gt;3000,"",SMALL('2nd Run'!I:I,L39))),"")</f>
        <v/>
      </c>
      <c r="E39" s="282" t="str">
        <f>IF(D39="nt",IFERROR(SMALL('2nd Run'!I:I,L39),""),IF(D39&gt;3000,"",IFERROR(SMALL('2nd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IFERROR(IF(D40="","",INDEX('2nd Run'!$A:$I,MATCH('Youth 2 Results'!$E40,'2nd Run'!$I:$I,0),1)),"")</f>
        <v/>
      </c>
      <c r="B40" s="280" t="str">
        <f t="array" ref="B40">IFERROR(IF(D40="","",INDEX('2nd Run'!$A:$I,MATCH('Youth 2 Results'!$E40,'2nd Run'!$I:$I,0),2)),"")</f>
        <v/>
      </c>
      <c r="C40" s="280" t="str">
        <f t="array" ref="C40">IFERROR(IF(D40="","",INDEX('2nd Run'!$A:$I,MATCH('Youth 2 Results'!$E40,'2nd Run'!$I:$I,0),3)),"")</f>
        <v/>
      </c>
      <c r="D40" s="281" t="str">
        <f>IFERROR(IF(AND(SMALL('2nd Run'!I:I,L40)&gt;1000,SMALL('2nd Run'!I:I,L40)&lt;3000),"nt",IF(SMALL('2nd Run'!I:I,L40)&gt;3000,"",SMALL('2nd Run'!I:I,L40))),"")</f>
        <v/>
      </c>
      <c r="E40" s="282" t="str">
        <f>IF(D40="nt",IFERROR(SMALL('2nd Run'!I:I,L40),""),IF(D40&gt;3000,"",IFERROR(SMALL('2nd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IFERROR(IF(D41="","",INDEX('2nd Run'!$A:$I,MATCH('Youth 2 Results'!$E41,'2nd Run'!$I:$I,0),1)),"")</f>
        <v/>
      </c>
      <c r="B41" s="280" t="str">
        <f t="array" ref="B41">IFERROR(IF(D41="","",INDEX('2nd Run'!$A:$I,MATCH('Youth 2 Results'!$E41,'2nd Run'!$I:$I,0),2)),"")</f>
        <v/>
      </c>
      <c r="C41" s="280" t="str">
        <f t="array" ref="C41">IFERROR(IF(D41="","",INDEX('2nd Run'!$A:$I,MATCH('Youth 2 Results'!$E41,'2nd Run'!$I:$I,0),3)),"")</f>
        <v/>
      </c>
      <c r="D41" s="281" t="str">
        <f>IFERROR(IF(AND(SMALL('2nd Run'!I:I,L41)&gt;1000,SMALL('2nd Run'!I:I,L41)&lt;3000),"nt",IF(SMALL('2nd Run'!I:I,L41)&gt;3000,"",SMALL('2nd Run'!I:I,L41))),"")</f>
        <v/>
      </c>
      <c r="E41" s="282" t="str">
        <f>IF(D41="nt",IFERROR(SMALL('2nd Run'!I:I,L41),""),IF(D41&gt;3000,"",IFERROR(SMALL('2nd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IFERROR(IF(D42="","",INDEX('2nd Run'!$A:$I,MATCH('Youth 2 Results'!$E42,'2nd Run'!$I:$I,0),1)),"")</f>
        <v/>
      </c>
      <c r="B42" s="280" t="str">
        <f t="array" ref="B42">IFERROR(IF(D42="","",INDEX('2nd Run'!$A:$I,MATCH('Youth 2 Results'!$E42,'2nd Run'!$I:$I,0),2)),"")</f>
        <v/>
      </c>
      <c r="C42" s="280" t="str">
        <f t="array" ref="C42">IFERROR(IF(D42="","",INDEX('2nd Run'!$A:$I,MATCH('Youth 2 Results'!$E42,'2nd Run'!$I:$I,0),3)),"")</f>
        <v/>
      </c>
      <c r="D42" s="281" t="str">
        <f>IFERROR(IF(AND(SMALL('2nd Run'!I:I,L42)&gt;1000,SMALL('2nd Run'!I:I,L42)&lt;3000),"nt",IF(SMALL('2nd Run'!I:I,L42)&gt;3000,"",SMALL('2nd Run'!I:I,L42))),"")</f>
        <v/>
      </c>
      <c r="E42" s="282" t="str">
        <f>IF(D42="nt",IFERROR(SMALL('2nd Run'!I:I,L42),""),IF(D42&gt;3000,"",IFERROR(SMALL('2nd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IFERROR(IF(D43="","",INDEX('2nd Run'!$A:$I,MATCH('Youth 2 Results'!$E43,'2nd Run'!$I:$I,0),1)),"")</f>
        <v/>
      </c>
      <c r="B43" s="280" t="str">
        <f t="array" ref="B43">IFERROR(IF(D43="","",INDEX('2nd Run'!$A:$I,MATCH('Youth 2 Results'!$E43,'2nd Run'!$I:$I,0),2)),"")</f>
        <v/>
      </c>
      <c r="C43" s="280" t="str">
        <f t="array" ref="C43">IFERROR(IF(D43="","",INDEX('2nd Run'!$A:$I,MATCH('Youth 2 Results'!$E43,'2nd Run'!$I:$I,0),3)),"")</f>
        <v/>
      </c>
      <c r="D43" s="281" t="str">
        <f>IFERROR(IF(AND(SMALL('2nd Run'!I:I,L43)&gt;1000,SMALL('2nd Run'!I:I,L43)&lt;3000),"nt",IF(SMALL('2nd Run'!I:I,L43)&gt;3000,"",SMALL('2nd Run'!I:I,L43))),"")</f>
        <v/>
      </c>
      <c r="E43" s="282" t="str">
        <f>IF(D43="nt",IFERROR(SMALL('2nd Run'!I:I,L43),""),IF(D43&gt;3000,"",IFERROR(SMALL('2nd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IFERROR(IF(D44="","",INDEX('2nd Run'!$A:$I,MATCH('Youth 2 Results'!$E44,'2nd Run'!$I:$I,0),1)),"")</f>
        <v/>
      </c>
      <c r="B44" s="280" t="str">
        <f t="array" ref="B44">IFERROR(IF(D44="","",INDEX('2nd Run'!$A:$I,MATCH('Youth 2 Results'!$E44,'2nd Run'!$I:$I,0),2)),"")</f>
        <v/>
      </c>
      <c r="C44" s="280" t="str">
        <f t="array" ref="C44">IFERROR(IF(D44="","",INDEX('2nd Run'!$A:$I,MATCH('Youth 2 Results'!$E44,'2nd Run'!$I:$I,0),3)),"")</f>
        <v/>
      </c>
      <c r="D44" s="281" t="str">
        <f>IFERROR(IF(AND(SMALL('2nd Run'!I:I,L44)&gt;1000,SMALL('2nd Run'!I:I,L44)&lt;3000),"nt",IF(SMALL('2nd Run'!I:I,L44)&gt;3000,"",SMALL('2nd Run'!I:I,L44))),"")</f>
        <v/>
      </c>
      <c r="E44" s="282" t="str">
        <f>IF(D44="nt",IFERROR(SMALL('2nd Run'!I:I,L44),""),IF(D44&gt;3000,"",IFERROR(SMALL('2nd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IFERROR(IF(D45="","",INDEX('2nd Run'!$A:$I,MATCH('Youth 2 Results'!$E45,'2nd Run'!$I:$I,0),1)),"")</f>
        <v/>
      </c>
      <c r="B45" s="280" t="str">
        <f t="array" ref="B45">IFERROR(IF(D45="","",INDEX('2nd Run'!$A:$I,MATCH('Youth 2 Results'!$E45,'2nd Run'!$I:$I,0),2)),"")</f>
        <v/>
      </c>
      <c r="C45" s="280" t="str">
        <f t="array" ref="C45">IFERROR(IF(D45="","",INDEX('2nd Run'!$A:$I,MATCH('Youth 2 Results'!$E45,'2nd Run'!$I:$I,0),3)),"")</f>
        <v/>
      </c>
      <c r="D45" s="281" t="str">
        <f>IFERROR(IF(AND(SMALL('2nd Run'!I:I,L45)&gt;1000,SMALL('2nd Run'!I:I,L45)&lt;3000),"nt",IF(SMALL('2nd Run'!I:I,L45)&gt;3000,"",SMALL('2nd Run'!I:I,L45))),"")</f>
        <v/>
      </c>
      <c r="E45" s="282" t="str">
        <f>IF(D45="nt",IFERROR(SMALL('2nd Run'!I:I,L45),""),IF(D45&gt;3000,"",IFERROR(SMALL('2nd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IFERROR(IF(D46="","",INDEX('2nd Run'!$A:$I,MATCH('Youth 2 Results'!$E46,'2nd Run'!$I:$I,0),1)),"")</f>
        <v/>
      </c>
      <c r="B46" s="280" t="str">
        <f t="array" ref="B46">IFERROR(IF(D46="","",INDEX('2nd Run'!$A:$I,MATCH('Youth 2 Results'!$E46,'2nd Run'!$I:$I,0),2)),"")</f>
        <v/>
      </c>
      <c r="C46" s="280" t="str">
        <f t="array" ref="C46">IFERROR(IF(D46="","",INDEX('2nd Run'!$A:$I,MATCH('Youth 2 Results'!$E46,'2nd Run'!$I:$I,0),3)),"")</f>
        <v/>
      </c>
      <c r="D46" s="281" t="str">
        <f>IFERROR(IF(AND(SMALL('2nd Run'!I:I,L46)&gt;1000,SMALL('2nd Run'!I:I,L46)&lt;3000),"nt",IF(SMALL('2nd Run'!I:I,L46)&gt;3000,"",SMALL('2nd Run'!I:I,L46))),"")</f>
        <v/>
      </c>
      <c r="E46" s="282" t="str">
        <f>IF(D46="nt",IFERROR(SMALL('2nd Run'!I:I,L46),""),IF(D46&gt;3000,"",IFERROR(SMALL('2nd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IFERROR(IF(D47="","",INDEX('2nd Run'!$A:$I,MATCH('Youth 2 Results'!$E47,'2nd Run'!$I:$I,0),1)),"")</f>
        <v/>
      </c>
      <c r="B47" s="280" t="str">
        <f t="array" ref="B47">IFERROR(IF(D47="","",INDEX('2nd Run'!$A:$I,MATCH('Youth 2 Results'!$E47,'2nd Run'!$I:$I,0),2)),"")</f>
        <v/>
      </c>
      <c r="C47" s="280" t="str">
        <f t="array" ref="C47">IFERROR(IF(D47="","",INDEX('2nd Run'!$A:$I,MATCH('Youth 2 Results'!$E47,'2nd Run'!$I:$I,0),3)),"")</f>
        <v/>
      </c>
      <c r="D47" s="281" t="str">
        <f>IFERROR(IF(AND(SMALL('2nd Run'!I:I,L47)&gt;1000,SMALL('2nd Run'!I:I,L47)&lt;3000),"nt",IF(SMALL('2nd Run'!I:I,L47)&gt;3000,"",SMALL('2nd Run'!I:I,L47))),"")</f>
        <v/>
      </c>
      <c r="E47" s="282" t="str">
        <f>IF(D47="nt",IFERROR(SMALL('2nd Run'!I:I,L47),""),IF(D47&gt;3000,"",IFERROR(SMALL('2nd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IFERROR(IF(D48="","",INDEX('2nd Run'!$A:$I,MATCH('Youth 2 Results'!$E48,'2nd Run'!$I:$I,0),1)),"")</f>
        <v/>
      </c>
      <c r="B48" s="280" t="str">
        <f t="array" ref="B48">IFERROR(IF(D48="","",INDEX('2nd Run'!$A:$I,MATCH('Youth 2 Results'!$E48,'2nd Run'!$I:$I,0),2)),"")</f>
        <v/>
      </c>
      <c r="C48" s="280" t="str">
        <f t="array" ref="C48">IFERROR(IF(D48="","",INDEX('2nd Run'!$A:$I,MATCH('Youth 2 Results'!$E48,'2nd Run'!$I:$I,0),3)),"")</f>
        <v/>
      </c>
      <c r="D48" s="281" t="str">
        <f>IFERROR(IF(AND(SMALL('2nd Run'!I:I,L48)&gt;1000,SMALL('2nd Run'!I:I,L48)&lt;3000),"nt",IF(SMALL('2nd Run'!I:I,L48)&gt;3000,"",SMALL('2nd Run'!I:I,L48))),"")</f>
        <v/>
      </c>
      <c r="E48" s="282" t="str">
        <f>IF(D48="nt",IFERROR(SMALL('2nd Run'!I:I,L48),""),IF(D48&gt;3000,"",IFERROR(SMALL('2nd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IFERROR(IF(D49="","",INDEX('2nd Run'!$A:$I,MATCH('Youth 2 Results'!$E49,'2nd Run'!$I:$I,0),1)),"")</f>
        <v/>
      </c>
      <c r="B49" s="280" t="str">
        <f t="array" ref="B49">IFERROR(IF(D49="","",INDEX('2nd Run'!$A:$I,MATCH('Youth 2 Results'!$E49,'2nd Run'!$I:$I,0),2)),"")</f>
        <v/>
      </c>
      <c r="C49" s="280" t="str">
        <f t="array" ref="C49">IFERROR(IF(D49="","",INDEX('2nd Run'!$A:$I,MATCH('Youth 2 Results'!$E49,'2nd Run'!$I:$I,0),3)),"")</f>
        <v/>
      </c>
      <c r="D49" s="281" t="str">
        <f>IFERROR(IF(AND(SMALL('2nd Run'!I:I,L49)&gt;1000,SMALL('2nd Run'!I:I,L49)&lt;3000),"nt",IF(SMALL('2nd Run'!I:I,L49)&gt;3000,"",SMALL('2nd Run'!I:I,L49))),"")</f>
        <v/>
      </c>
      <c r="E49" s="282" t="str">
        <f>IF(D49="nt",IFERROR(SMALL('2nd Run'!I:I,L49),""),IF(D49&gt;3000,"",IFERROR(SMALL('2nd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IFERROR(IF(D50="","",INDEX('2nd Run'!$A:$I,MATCH('Youth 2 Results'!$E50,'2nd Run'!$I:$I,0),1)),"")</f>
        <v/>
      </c>
      <c r="B50" s="280" t="str">
        <f t="array" ref="B50">IFERROR(IF(D50="","",INDEX('2nd Run'!$A:$I,MATCH('Youth 2 Results'!$E50,'2nd Run'!$I:$I,0),2)),"")</f>
        <v/>
      </c>
      <c r="C50" s="280" t="str">
        <f t="array" ref="C50">IFERROR(IF(D50="","",INDEX('2nd Run'!$A:$I,MATCH('Youth 2 Results'!$E50,'2nd Run'!$I:$I,0),3)),"")</f>
        <v/>
      </c>
      <c r="D50" s="281" t="str">
        <f>IFERROR(IF(AND(SMALL('2nd Run'!I:I,L50)&gt;1000,SMALL('2nd Run'!I:I,L50)&lt;3000),"nt",IF(SMALL('2nd Run'!I:I,L50)&gt;3000,"",SMALL('2nd Run'!I:I,L50))),"")</f>
        <v/>
      </c>
      <c r="E50" s="282" t="str">
        <f>IF(D50="nt",IFERROR(SMALL('2nd Run'!I:I,L50),""),IF(D50&gt;3000,"",IFERROR(SMALL('2nd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IFERROR(IF(D51="","",INDEX('2nd Run'!$A:$I,MATCH('Youth 2 Results'!$E51,'2nd Run'!$I:$I,0),1)),"")</f>
        <v/>
      </c>
      <c r="B51" s="280" t="str">
        <f t="array" ref="B51">IFERROR(IF(D51="","",INDEX('2nd Run'!$A:$I,MATCH('Youth 2 Results'!$E51,'2nd Run'!$I:$I,0),2)),"")</f>
        <v/>
      </c>
      <c r="C51" s="280" t="str">
        <f t="array" ref="C51">IFERROR(IF(D51="","",INDEX('2nd Run'!$A:$I,MATCH('Youth 2 Results'!$E51,'2nd Run'!$I:$I,0),3)),"")</f>
        <v/>
      </c>
      <c r="D51" s="281" t="str">
        <f>IFERROR(IF(AND(SMALL('2nd Run'!I:I,L51)&gt;1000,SMALL('2nd Run'!I:I,L51)&lt;3000),"nt",IF(SMALL('2nd Run'!I:I,L51)&gt;3000,"",SMALL('2nd Run'!I:I,L51))),"")</f>
        <v/>
      </c>
      <c r="E51" s="282" t="str">
        <f>IF(D51="nt",IFERROR(SMALL('2nd Run'!I:I,L51),""),IF(D51&gt;3000,"",IFERROR(SMALL('2nd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IFERROR(IF(D52="","",INDEX('2nd Run'!$A:$I,MATCH('Youth 2 Results'!$E52,'2nd Run'!$I:$I,0),1)),"")</f>
        <v/>
      </c>
      <c r="B52" s="280" t="str">
        <f t="array" ref="B52">IFERROR(IF(D52="","",INDEX('2nd Run'!$A:$I,MATCH('Youth 2 Results'!$E52,'2nd Run'!$I:$I,0),2)),"")</f>
        <v/>
      </c>
      <c r="C52" s="280" t="str">
        <f t="array" ref="C52">IFERROR(IF(D52="","",INDEX('2nd Run'!$A:$I,MATCH('Youth 2 Results'!$E52,'2nd Run'!$I:$I,0),3)),"")</f>
        <v/>
      </c>
      <c r="D52" s="281" t="str">
        <f>IFERROR(IF(AND(SMALL('2nd Run'!I:I,L52)&gt;1000,SMALL('2nd Run'!I:I,L52)&lt;3000),"nt",IF(SMALL('2nd Run'!I:I,L52)&gt;3000,"",SMALL('2nd Run'!I:I,L52))),"")</f>
        <v/>
      </c>
      <c r="E52" s="282" t="str">
        <f>IF(D52="nt",IFERROR(SMALL('2nd Run'!I:I,L52),""),IF(D52&gt;3000,"",IFERROR(SMALL('2nd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IFERROR(VLOOKUP(D52,'2nd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IFERROR(IF(D53="","",INDEX('2nd Run'!$A:$I,MATCH('Youth 2 Results'!$E53,'2nd Run'!$I:$I,0),1)),"")</f>
        <v/>
      </c>
      <c r="B53" s="280" t="str">
        <f t="array" ref="B53">IFERROR(IF(D53="","",INDEX('2nd Run'!$A:$I,MATCH('Youth 2 Results'!$E53,'2nd Run'!$I:$I,0),2)),"")</f>
        <v/>
      </c>
      <c r="C53" s="280" t="str">
        <f t="array" ref="C53">IFERROR(IF(D53="","",INDEX('2nd Run'!$A:$I,MATCH('Youth 2 Results'!$E53,'2nd Run'!$I:$I,0),3)),"")</f>
        <v/>
      </c>
      <c r="D53" s="281" t="str">
        <f>IFERROR(IF(AND(SMALL('2nd Run'!I:I,L53)&gt;1000,SMALL('2nd Run'!I:I,L53)&lt;3000),"nt",IF(SMALL('2nd Run'!I:I,L53)&gt;3000,"",SMALL('2nd Run'!I:I,L53))),"")</f>
        <v/>
      </c>
      <c r="E53" s="282" t="str">
        <f>IF(D53="nt",IFERROR(SMALL('2nd Run'!I:I,L53),""),IF(D53&gt;3000,"",IFERROR(SMALL('2nd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IFERROR(VLOOKUP(D53,'2nd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IFERROR(IF(D54="","",INDEX('2nd Run'!$A:$I,MATCH('Youth 2 Results'!$E54,'2nd Run'!$I:$I,0),1)),"")</f>
        <v/>
      </c>
      <c r="B54" s="280" t="str">
        <f t="array" ref="B54">IFERROR(IF(D54="","",INDEX('2nd Run'!$A:$I,MATCH('Youth 2 Results'!$E54,'2nd Run'!$I:$I,0),2)),"")</f>
        <v/>
      </c>
      <c r="C54" s="280" t="str">
        <f t="array" ref="C54">IFERROR(IF(D54="","",INDEX('2nd Run'!$A:$I,MATCH('Youth 2 Results'!$E54,'2nd Run'!$I:$I,0),3)),"")</f>
        <v/>
      </c>
      <c r="D54" s="281" t="str">
        <f>IFERROR(IF(AND(SMALL('2nd Run'!I:I,L54)&gt;1000,SMALL('2nd Run'!I:I,L54)&lt;3000),"nt",IF(SMALL('2nd Run'!I:I,L54)&gt;3000,"",SMALL('2nd Run'!I:I,L54))),"")</f>
        <v/>
      </c>
      <c r="E54" s="282" t="str">
        <f>IF(D54="nt",IFERROR(SMALL('2nd Run'!I:I,L54),""),IF(D54&gt;3000,"",IFERROR(SMALL('2nd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IFERROR(VLOOKUP(D54,'2nd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IFERROR(IF(D55="","",INDEX('2nd Run'!$A:$I,MATCH('Youth 2 Results'!$E55,'2nd Run'!$I:$I,0),1)),"")</f>
        <v/>
      </c>
      <c r="B55" s="280" t="str">
        <f t="array" ref="B55">IFERROR(IF(D55="","",INDEX('2nd Run'!$A:$I,MATCH('Youth 2 Results'!$E55,'2nd Run'!$I:$I,0),2)),"")</f>
        <v/>
      </c>
      <c r="C55" s="280" t="str">
        <f t="array" ref="C55">IFERROR(IF(D55="","",INDEX('2nd Run'!$A:$I,MATCH('Youth 2 Results'!$E55,'2nd Run'!$I:$I,0),3)),"")</f>
        <v/>
      </c>
      <c r="D55" s="281" t="str">
        <f>IFERROR(IF(AND(SMALL('2nd Run'!I:I,L55)&gt;1000,SMALL('2nd Run'!I:I,L55)&lt;3000),"nt",IF(SMALL('2nd Run'!I:I,L55)&gt;3000,"",SMALL('2nd Run'!I:I,L55))),"")</f>
        <v/>
      </c>
      <c r="E55" s="282" t="str">
        <f>IF(D55="nt",IFERROR(SMALL('2nd Run'!I:I,L55),""),IF(D55&gt;3000,"",IFERROR(SMALL('2nd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IFERROR(VLOOKUP(D55,'2nd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IFERROR(IF(D56="","",INDEX('2nd Run'!$A:$I,MATCH('Youth 2 Results'!$E56,'2nd Run'!$I:$I,0),1)),"")</f>
        <v/>
      </c>
      <c r="B56" s="280" t="str">
        <f t="array" ref="B56">IFERROR(IF(D56="","",INDEX('2nd Run'!$A:$I,MATCH('Youth 2 Results'!$E56,'2nd Run'!$I:$I,0),2)),"")</f>
        <v/>
      </c>
      <c r="C56" s="280" t="str">
        <f t="array" ref="C56">IFERROR(IF(D56="","",INDEX('2nd Run'!$A:$I,MATCH('Youth 2 Results'!$E56,'2nd Run'!$I:$I,0),3)),"")</f>
        <v/>
      </c>
      <c r="D56" s="281" t="str">
        <f>IFERROR(IF(AND(SMALL('2nd Run'!I:I,L56)&gt;1000,SMALL('2nd Run'!I:I,L56)&lt;3000),"nt",IF(SMALL('2nd Run'!I:I,L56)&gt;3000,"",SMALL('2nd Run'!I:I,L56))),"")</f>
        <v/>
      </c>
      <c r="E56" s="282" t="str">
        <f>IF(D56="nt",IFERROR(SMALL('2nd Run'!I:I,L56),""),IF(D56&gt;3000,"",IFERROR(SMALL('2nd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IFERROR(VLOOKUP(D56,'2nd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IFERROR(IF(D57="","",INDEX('2nd Run'!$A:$I,MATCH('Youth 2 Results'!$E57,'2nd Run'!$I:$I,0),1)),"")</f>
        <v/>
      </c>
      <c r="B57" s="280" t="str">
        <f t="array" ref="B57">IFERROR(IF(D57="","",INDEX('2nd Run'!$A:$I,MATCH('Youth 2 Results'!$E57,'2nd Run'!$I:$I,0),2)),"")</f>
        <v/>
      </c>
      <c r="C57" s="280" t="str">
        <f t="array" ref="C57">IFERROR(IF(D57="","",INDEX('2nd Run'!$A:$I,MATCH('Youth 2 Results'!$E57,'2nd Run'!$I:$I,0),3)),"")</f>
        <v/>
      </c>
      <c r="D57" s="281" t="str">
        <f>IFERROR(IF(AND(SMALL('2nd Run'!I:I,L57)&gt;1000,SMALL('2nd Run'!I:I,L57)&lt;3000),"nt",IF(SMALL('2nd Run'!I:I,L57)&gt;3000,"",SMALL('2nd Run'!I:I,L57))),"")</f>
        <v/>
      </c>
      <c r="E57" s="282" t="str">
        <f>IF(D57="nt",IFERROR(SMALL('2nd Run'!I:I,L57),""),IF(D57&gt;3000,"",IFERROR(SMALL('2nd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IFERROR(VLOOKUP(D57,'2nd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IFERROR(IF(D58="","",INDEX('2nd Run'!$A:$I,MATCH('Youth 2 Results'!$E58,'2nd Run'!$I:$I,0),1)),"")</f>
        <v/>
      </c>
      <c r="B58" s="280" t="str">
        <f t="array" ref="B58">IFERROR(IF(D58="","",INDEX('2nd Run'!$A:$I,MATCH('Youth 2 Results'!$E58,'2nd Run'!$I:$I,0),2)),"")</f>
        <v/>
      </c>
      <c r="C58" s="280" t="str">
        <f t="array" ref="C58">IFERROR(IF(D58="","",INDEX('2nd Run'!$A:$I,MATCH('Youth 2 Results'!$E58,'2nd Run'!$I:$I,0),3)),"")</f>
        <v/>
      </c>
      <c r="D58" s="281" t="str">
        <f>IFERROR(IF(AND(SMALL('2nd Run'!I:I,L58)&gt;1000,SMALL('2nd Run'!I:I,L58)&lt;3000),"nt",IF(SMALL('2nd Run'!I:I,L58)&gt;3000,"",SMALL('2nd Run'!I:I,L58))),"")</f>
        <v/>
      </c>
      <c r="E58" s="282" t="str">
        <f>IF(D58="nt",IFERROR(SMALL('2nd Run'!I:I,L58),""),IF(D58&gt;3000,"",IFERROR(SMALL('2nd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IFERROR(VLOOKUP(D58,'2nd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IFERROR(IF(D59="","",INDEX('2nd Run'!$A:$I,MATCH('Youth 2 Results'!$E59,'2nd Run'!$I:$I,0),1)),"")</f>
        <v/>
      </c>
      <c r="B59" s="280" t="str">
        <f t="array" ref="B59">IFERROR(IF(D59="","",INDEX('2nd Run'!$A:$I,MATCH('Youth 2 Results'!$E59,'2nd Run'!$I:$I,0),2)),"")</f>
        <v/>
      </c>
      <c r="C59" s="280" t="str">
        <f t="array" ref="C59">IFERROR(IF(D59="","",INDEX('2nd Run'!$A:$I,MATCH('Youth 2 Results'!$E59,'2nd Run'!$I:$I,0),3)),"")</f>
        <v/>
      </c>
      <c r="D59" s="281" t="str">
        <f>IFERROR(IF(AND(SMALL('2nd Run'!I:I,L59)&gt;1000,SMALL('2nd Run'!I:I,L59)&lt;3000),"nt",IF(SMALL('2nd Run'!I:I,L59)&gt;3000,"",SMALL('2nd Run'!I:I,L59))),"")</f>
        <v/>
      </c>
      <c r="E59" s="282" t="str">
        <f>IF(D59="nt",IFERROR(SMALL('2nd Run'!I:I,L59),""),IF(D59&gt;3000,"",IFERROR(SMALL('2nd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IFERROR(VLOOKUP(D59,'2nd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IFERROR(IF(D60="","",INDEX('2nd Run'!$A:$I,MATCH('Youth 2 Results'!$E60,'2nd Run'!$I:$I,0),1)),"")</f>
        <v/>
      </c>
      <c r="B60" s="280" t="str">
        <f t="array" ref="B60">IFERROR(IF(D60="","",INDEX('2nd Run'!$A:$I,MATCH('Youth 2 Results'!$E60,'2nd Run'!$I:$I,0),2)),"")</f>
        <v/>
      </c>
      <c r="C60" s="280" t="str">
        <f t="array" ref="C60">IFERROR(IF(D60="","",INDEX('2nd Run'!$A:$I,MATCH('Youth 2 Results'!$E60,'2nd Run'!$I:$I,0),3)),"")</f>
        <v/>
      </c>
      <c r="D60" s="281" t="str">
        <f>IFERROR(IF(AND(SMALL('2nd Run'!I:I,L60)&gt;1000,SMALL('2nd Run'!I:I,L60)&lt;3000),"nt",IF(SMALL('2nd Run'!I:I,L60)&gt;3000,"",SMALL('2nd Run'!I:I,L60))),"")</f>
        <v/>
      </c>
      <c r="E60" s="282" t="str">
        <f>IF(D60="nt",IFERROR(SMALL('2nd Run'!I:I,L60),""),IF(D60&gt;3000,"",IFERROR(SMALL('2nd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IFERROR(VLOOKUP(D60,'2nd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IFERROR(IF(D61="","",INDEX('2nd Run'!$A:$I,MATCH('Youth 2 Results'!$E61,'2nd Run'!$I:$I,0),1)),"")</f>
        <v/>
      </c>
      <c r="B61" s="280" t="str">
        <f t="array" ref="B61">IFERROR(IF(D61="","",INDEX('2nd Run'!$A:$I,MATCH('Youth 2 Results'!$E61,'2nd Run'!$I:$I,0),2)),"")</f>
        <v/>
      </c>
      <c r="C61" s="280" t="str">
        <f t="array" ref="C61">IFERROR(IF(D61="","",INDEX('2nd Run'!$A:$I,MATCH('Youth 2 Results'!$E61,'2nd Run'!$I:$I,0),3)),"")</f>
        <v/>
      </c>
      <c r="D61" s="281" t="str">
        <f>IFERROR(IF(AND(SMALL('2nd Run'!I:I,L61)&gt;1000,SMALL('2nd Run'!I:I,L61)&lt;3000),"nt",IF(SMALL('2nd Run'!I:I,L61)&gt;3000,"",SMALL('2nd Run'!I:I,L61))),"")</f>
        <v/>
      </c>
      <c r="E61" s="282" t="str">
        <f>IF(D61="nt",IFERROR(SMALL('2nd Run'!I:I,L61),""),IF(D61&gt;3000,"",IFERROR(SMALL('2nd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IFERROR(VLOOKUP(D61,'2nd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IFERROR(IF(D62="","",INDEX('2nd Run'!$A:$I,MATCH('Youth 2 Results'!$E62,'2nd Run'!$I:$I,0),1)),"")</f>
        <v/>
      </c>
      <c r="B62" s="280" t="str">
        <f t="array" ref="B62">IFERROR(IF(D62="","",INDEX('2nd Run'!$A:$I,MATCH('Youth 2 Results'!$E62,'2nd Run'!$I:$I,0),2)),"")</f>
        <v/>
      </c>
      <c r="C62" s="280" t="str">
        <f t="array" ref="C62">IFERROR(IF(D62="","",INDEX('2nd Run'!$A:$I,MATCH('Youth 2 Results'!$E62,'2nd Run'!$I:$I,0),3)),"")</f>
        <v/>
      </c>
      <c r="D62" s="281" t="str">
        <f>IFERROR(IF(AND(SMALL('2nd Run'!I:I,L62)&gt;1000,SMALL('2nd Run'!I:I,L62)&lt;3000),"nt",IF(SMALL('2nd Run'!I:I,L62)&gt;3000,"",SMALL('2nd Run'!I:I,L62))),"")</f>
        <v/>
      </c>
      <c r="E62" s="282" t="str">
        <f>IF(D62="nt",IFERROR(SMALL('2nd Run'!I:I,L62),""),IF(D62&gt;3000,"",IFERROR(SMALL('2nd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IFERROR(VLOOKUP(D62,'2nd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IFERROR(IF(D63="","",INDEX('2nd Run'!$A:$I,MATCH('Youth 2 Results'!$E63,'2nd Run'!$I:$I,0),1)),"")</f>
        <v/>
      </c>
      <c r="B63" s="280" t="str">
        <f t="array" ref="B63">IFERROR(IF(D63="","",INDEX('2nd Run'!$A:$I,MATCH('Youth 2 Results'!$E63,'2nd Run'!$I:$I,0),2)),"")</f>
        <v/>
      </c>
      <c r="C63" s="280" t="str">
        <f t="array" ref="C63">IFERROR(IF(D63="","",INDEX('2nd Run'!$A:$I,MATCH('Youth 2 Results'!$E63,'2nd Run'!$I:$I,0),3)),"")</f>
        <v/>
      </c>
      <c r="D63" s="281" t="str">
        <f>IFERROR(IF(AND(SMALL('2nd Run'!I:I,L63)&gt;1000,SMALL('2nd Run'!I:I,L63)&lt;3000),"nt",IF(SMALL('2nd Run'!I:I,L63)&gt;3000,"",SMALL('2nd Run'!I:I,L63))),"")</f>
        <v/>
      </c>
      <c r="E63" s="282" t="str">
        <f>IF(D63="nt",IFERROR(SMALL('2nd Run'!I:I,L63),""),IF(D63&gt;3000,"",IFERROR(SMALL('2nd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IFERROR(VLOOKUP(D63,'2nd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IFERROR(IF(D64="","",INDEX('2nd Run'!$A:$I,MATCH('Youth 2 Results'!$E64,'2nd Run'!$I:$I,0),1)),"")</f>
        <v/>
      </c>
      <c r="B64" s="280" t="str">
        <f t="array" ref="B64">IFERROR(IF(D64="","",INDEX('2nd Run'!$A:$I,MATCH('Youth 2 Results'!$E64,'2nd Run'!$I:$I,0),2)),"")</f>
        <v/>
      </c>
      <c r="C64" s="280" t="str">
        <f t="array" ref="C64">IFERROR(IF(D64="","",INDEX('2nd Run'!$A:$I,MATCH('Youth 2 Results'!$E64,'2nd Run'!$I:$I,0),3)),"")</f>
        <v/>
      </c>
      <c r="D64" s="281" t="str">
        <f>IFERROR(IF(AND(SMALL('2nd Run'!I:I,L64)&gt;1000,SMALL('2nd Run'!I:I,L64)&lt;3000),"nt",IF(SMALL('2nd Run'!I:I,L64)&gt;3000,"",SMALL('2nd Run'!I:I,L64))),"")</f>
        <v/>
      </c>
      <c r="E64" s="282" t="str">
        <f>IF(D64="nt",IFERROR(SMALL('2nd Run'!I:I,L64),""),IF(D64&gt;3000,"",IFERROR(SMALL('2nd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IFERROR(VLOOKUP(D64,'2nd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IFERROR(IF(D65="","",INDEX('2nd Run'!$A:$I,MATCH('Youth 2 Results'!$E65,'2nd Run'!$I:$I,0),1)),"")</f>
        <v/>
      </c>
      <c r="B65" s="280" t="str">
        <f t="array" ref="B65">IFERROR(IF(D65="","",INDEX('2nd Run'!$A:$I,MATCH('Youth 2 Results'!$E65,'2nd Run'!$I:$I,0),2)),"")</f>
        <v/>
      </c>
      <c r="C65" s="280" t="str">
        <f t="array" ref="C65">IFERROR(IF(D65="","",INDEX('2nd Run'!$A:$I,MATCH('Youth 2 Results'!$E65,'2nd Run'!$I:$I,0),3)),"")</f>
        <v/>
      </c>
      <c r="D65" s="281" t="str">
        <f>IFERROR(IF(AND(SMALL('2nd Run'!I:I,L65)&gt;1000,SMALL('2nd Run'!I:I,L65)&lt;3000),"nt",IF(SMALL('2nd Run'!I:I,L65)&gt;3000,"",SMALL('2nd Run'!I:I,L65))),"")</f>
        <v/>
      </c>
      <c r="E65" s="282" t="str">
        <f>IF(D65="nt",IFERROR(SMALL('2nd Run'!I:I,L65),""),IF(D65&gt;3000,"",IFERROR(SMALL('2nd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IFERROR(VLOOKUP(D65,'2nd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IFERROR(IF(D66="","",INDEX('2nd Run'!$A:$I,MATCH('Youth 2 Results'!$E66,'2nd Run'!$I:$I,0),1)),"")</f>
        <v/>
      </c>
      <c r="B66" s="280" t="str">
        <f t="array" ref="B66">IFERROR(IF(D66="","",INDEX('2nd Run'!$A:$I,MATCH('Youth 2 Results'!$E66,'2nd Run'!$I:$I,0),2)),"")</f>
        <v/>
      </c>
      <c r="C66" s="280" t="str">
        <f t="array" ref="C66">IFERROR(IF(D66="","",INDEX('2nd Run'!$A:$I,MATCH('Youth 2 Results'!$E66,'2nd Run'!$I:$I,0),3)),"")</f>
        <v/>
      </c>
      <c r="D66" s="281" t="str">
        <f>IFERROR(IF(AND(SMALL('2nd Run'!I:I,L66)&gt;1000,SMALL('2nd Run'!I:I,L66)&lt;3000),"nt",IF(SMALL('2nd Run'!I:I,L66)&gt;3000,"",SMALL('2nd Run'!I:I,L66))),"")</f>
        <v/>
      </c>
      <c r="E66" s="282" t="str">
        <f>IF(D66="nt",IFERROR(SMALL('2nd Run'!I:I,L66),""),IF(D66&gt;3000,"",IFERROR(SMALL('2nd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IFERROR(VLOOKUP(D66,'2nd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IFERROR(IF(D67="","",INDEX('2nd Run'!$A:$I,MATCH('Youth 2 Results'!$E67,'2nd Run'!$I:$I,0),1)),"")</f>
        <v/>
      </c>
      <c r="B67" s="280" t="str">
        <f t="array" ref="B67">IFERROR(IF(D67="","",INDEX('2nd Run'!$A:$I,MATCH('Youth 2 Results'!$E67,'2nd Run'!$I:$I,0),2)),"")</f>
        <v/>
      </c>
      <c r="C67" s="280" t="str">
        <f t="array" ref="C67">IFERROR(IF(D67="","",INDEX('2nd Run'!$A:$I,MATCH('Youth 2 Results'!$E67,'2nd Run'!$I:$I,0),3)),"")</f>
        <v/>
      </c>
      <c r="D67" s="281" t="str">
        <f>IFERROR(IF(AND(SMALL('2nd Run'!I:I,L67)&gt;1000,SMALL('2nd Run'!I:I,L67)&lt;3000),"nt",IF(SMALL('2nd Run'!I:I,L67)&gt;3000,"",SMALL('2nd Run'!I:I,L67))),"")</f>
        <v/>
      </c>
      <c r="E67" s="282" t="str">
        <f>IF(D67="nt",IFERROR(SMALL('2nd Run'!I:I,L67),""),IF(D67&gt;3000,"",IFERROR(SMALL('2nd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IFERROR(VLOOKUP(D67,'2nd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IFERROR(IF(D68="","",INDEX('2nd Run'!$A:$I,MATCH('Youth 2 Results'!$E68,'2nd Run'!$I:$I,0),1)),"")</f>
        <v/>
      </c>
      <c r="B68" s="280" t="str">
        <f t="array" ref="B68">IFERROR(IF(D68="","",INDEX('2nd Run'!$A:$I,MATCH('Youth 2 Results'!$E68,'2nd Run'!$I:$I,0),2)),"")</f>
        <v/>
      </c>
      <c r="C68" s="280" t="str">
        <f t="array" ref="C68">IFERROR(IF(D68="","",INDEX('2nd Run'!$A:$I,MATCH('Youth 2 Results'!$E68,'2nd Run'!$I:$I,0),3)),"")</f>
        <v/>
      </c>
      <c r="D68" s="281" t="str">
        <f>IFERROR(IF(AND(SMALL('2nd Run'!I:I,L68)&gt;1000,SMALL('2nd Run'!I:I,L68)&lt;3000),"nt",IF(SMALL('2nd Run'!I:I,L68)&gt;3000,"",SMALL('2nd Run'!I:I,L68))),"")</f>
        <v/>
      </c>
      <c r="E68" s="282" t="str">
        <f>IF(D68="nt",IFERROR(SMALL('2nd Run'!I:I,L68),""),IF(D68&gt;3000,"",IFERROR(SMALL('2nd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IFERROR(VLOOKUP(D68,'2nd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IFERROR(IF(D69="","",INDEX('2nd Run'!$A:$I,MATCH('Youth 2 Results'!$E69,'2nd Run'!$I:$I,0),1)),"")</f>
        <v/>
      </c>
      <c r="B69" s="280" t="str">
        <f t="array" ref="B69">IFERROR(IF(D69="","",INDEX('2nd Run'!$A:$I,MATCH('Youth 2 Results'!$E69,'2nd Run'!$I:$I,0),2)),"")</f>
        <v/>
      </c>
      <c r="C69" s="280" t="str">
        <f t="array" ref="C69">IFERROR(IF(D69="","",INDEX('2nd Run'!$A:$I,MATCH('Youth 2 Results'!$E69,'2nd Run'!$I:$I,0),3)),"")</f>
        <v/>
      </c>
      <c r="D69" s="281" t="str">
        <f>IFERROR(IF(AND(SMALL('2nd Run'!I:I,L69)&gt;1000,SMALL('2nd Run'!I:I,L69)&lt;3000),"nt",IF(SMALL('2nd Run'!I:I,L69)&gt;3000,"",SMALL('2nd Run'!I:I,L69))),"")</f>
        <v/>
      </c>
      <c r="E69" s="282" t="str">
        <f>IF(D69="nt",IFERROR(SMALL('2nd Run'!I:I,L69),""),IF(D69&gt;3000,"",IFERROR(SMALL('2nd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IFERROR(VLOOKUP(D69,'2nd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IFERROR(IF(D70="","",INDEX('2nd Run'!$A:$I,MATCH('Youth 2 Results'!$E70,'2nd Run'!$I:$I,0),1)),"")</f>
        <v/>
      </c>
      <c r="B70" s="280" t="str">
        <f t="array" ref="B70">IFERROR(IF(D70="","",INDEX('2nd Run'!$A:$I,MATCH('Youth 2 Results'!$E70,'2nd Run'!$I:$I,0),2)),"")</f>
        <v/>
      </c>
      <c r="C70" s="280" t="str">
        <f t="array" ref="C70">IFERROR(IF(D70="","",INDEX('2nd Run'!$A:$I,MATCH('Youth 2 Results'!$E70,'2nd Run'!$I:$I,0),3)),"")</f>
        <v/>
      </c>
      <c r="D70" s="281" t="str">
        <f>IFERROR(IF(AND(SMALL('2nd Run'!I:I,L70)&gt;1000,SMALL('2nd Run'!I:I,L70)&lt;3000),"nt",IF(SMALL('2nd Run'!I:I,L70)&gt;3000,"",SMALL('2nd Run'!I:I,L70))),"")</f>
        <v/>
      </c>
      <c r="E70" s="282" t="str">
        <f>IF(D70="nt",IFERROR(SMALL('2nd Run'!I:I,L70),""),IF(D70&gt;3000,"",IFERROR(SMALL('2nd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IFERROR(VLOOKUP(D70,'2nd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IFERROR(IF(D71="","",INDEX('2nd Run'!$A:$I,MATCH('Youth 2 Results'!$E71,'2nd Run'!$I:$I,0),1)),"")</f>
        <v/>
      </c>
      <c r="B71" s="280" t="str">
        <f t="array" ref="B71">IFERROR(IF(D71="","",INDEX('2nd Run'!$A:$I,MATCH('Youth 2 Results'!$E71,'2nd Run'!$I:$I,0),2)),"")</f>
        <v/>
      </c>
      <c r="C71" s="280" t="str">
        <f t="array" ref="C71">IFERROR(IF(D71="","",INDEX('2nd Run'!$A:$I,MATCH('Youth 2 Results'!$E71,'2nd Run'!$I:$I,0),3)),"")</f>
        <v/>
      </c>
      <c r="D71" s="281" t="str">
        <f>IFERROR(IF(AND(SMALL('2nd Run'!I:I,L71)&gt;1000,SMALL('2nd Run'!I:I,L71)&lt;3000),"nt",IF(SMALL('2nd Run'!I:I,L71)&gt;3000,"",SMALL('2nd Run'!I:I,L71))),"")</f>
        <v/>
      </c>
      <c r="E71" s="282" t="str">
        <f>IF(D71="nt",IFERROR(SMALL('2nd Run'!I:I,L71),""),IF(D71&gt;3000,"",IFERROR(SMALL('2nd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IFERROR(VLOOKUP(D71,'2nd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IFERROR(IF(D72="","",INDEX('2nd Run'!$A:$I,MATCH('Youth 2 Results'!$E72,'2nd Run'!$I:$I,0),1)),"")</f>
        <v/>
      </c>
      <c r="B72" s="280" t="str">
        <f t="array" ref="B72">IFERROR(IF(D72="","",INDEX('2nd Run'!$A:$I,MATCH('Youth 2 Results'!$E72,'2nd Run'!$I:$I,0),2)),"")</f>
        <v/>
      </c>
      <c r="C72" s="280" t="str">
        <f t="array" ref="C72">IFERROR(IF(D72="","",INDEX('2nd Run'!$A:$I,MATCH('Youth 2 Results'!$E72,'2nd Run'!$I:$I,0),3)),"")</f>
        <v/>
      </c>
      <c r="D72" s="281" t="str">
        <f>IFERROR(IF(AND(SMALL('2nd Run'!I:I,L72)&gt;1000,SMALL('2nd Run'!I:I,L72)&lt;3000),"nt",IF(SMALL('2nd Run'!I:I,L72)&gt;3000,"",SMALL('2nd Run'!I:I,L72))),"")</f>
        <v/>
      </c>
      <c r="E72" s="282" t="str">
        <f>IF(D72="nt",IFERROR(SMALL('2nd Run'!I:I,L72),""),IF(D72&gt;3000,"",IFERROR(SMALL('2nd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IFERROR(VLOOKUP(D72,'2nd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IFERROR(IF(D73="","",INDEX('2nd Run'!$A:$I,MATCH('Youth 2 Results'!$E73,'2nd Run'!$I:$I,0),1)),"")</f>
        <v/>
      </c>
      <c r="B73" s="280" t="str">
        <f t="array" ref="B73">IFERROR(IF(D73="","",INDEX('2nd Run'!$A:$I,MATCH('Youth 2 Results'!$E73,'2nd Run'!$I:$I,0),2)),"")</f>
        <v/>
      </c>
      <c r="C73" s="280" t="str">
        <f t="array" ref="C73">IFERROR(IF(D73="","",INDEX('2nd Run'!$A:$I,MATCH('Youth 2 Results'!$E73,'2nd Run'!$I:$I,0),3)),"")</f>
        <v/>
      </c>
      <c r="D73" s="281" t="str">
        <f>IFERROR(IF(AND(SMALL('2nd Run'!I:I,L73)&gt;1000,SMALL('2nd Run'!I:I,L73)&lt;3000),"nt",IF(SMALL('2nd Run'!I:I,L73)&gt;3000,"",SMALL('2nd Run'!I:I,L73))),"")</f>
        <v/>
      </c>
      <c r="E73" s="282" t="str">
        <f>IF(D73="nt",IFERROR(SMALL('2nd Run'!I:I,L73),""),IF(D73&gt;3000,"",IFERROR(SMALL('2nd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IFERROR(VLOOKUP(D73,'2nd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IFERROR(IF(D74="","",INDEX('2nd Run'!$A:$I,MATCH('Youth 2 Results'!$E74,'2nd Run'!$I:$I,0),1)),"")</f>
        <v/>
      </c>
      <c r="B74" s="280" t="str">
        <f t="array" ref="B74">IFERROR(IF(D74="","",INDEX('2nd Run'!$A:$I,MATCH('Youth 2 Results'!$E74,'2nd Run'!$I:$I,0),2)),"")</f>
        <v/>
      </c>
      <c r="C74" s="280" t="str">
        <f t="array" ref="C74">IFERROR(IF(D74="","",INDEX('2nd Run'!$A:$I,MATCH('Youth 2 Results'!$E74,'2nd Run'!$I:$I,0),3)),"")</f>
        <v/>
      </c>
      <c r="D74" s="281" t="str">
        <f>IFERROR(IF(AND(SMALL('2nd Run'!I:I,L74)&gt;1000,SMALL('2nd Run'!I:I,L74)&lt;3000),"nt",IF(SMALL('2nd Run'!I:I,L74)&gt;3000,"",SMALL('2nd Run'!I:I,L74))),"")</f>
        <v/>
      </c>
      <c r="E74" s="282" t="str">
        <f>IF(D74="nt",IFERROR(SMALL('2nd Run'!I:I,L74),""),IF(D74&gt;3000,"",IFERROR(SMALL('2nd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IFERROR(VLOOKUP(D74,'2nd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IFERROR(IF(D75="","",INDEX('2nd Run'!$A:$I,MATCH('Youth 2 Results'!$E75,'2nd Run'!$I:$I,0),1)),"")</f>
        <v/>
      </c>
      <c r="B75" s="280" t="str">
        <f t="array" ref="B75">IFERROR(IF(D75="","",INDEX('2nd Run'!$A:$I,MATCH('Youth 2 Results'!$E75,'2nd Run'!$I:$I,0),2)),"")</f>
        <v/>
      </c>
      <c r="C75" s="280" t="str">
        <f t="array" ref="C75">IFERROR(IF(D75="","",INDEX('2nd Run'!$A:$I,MATCH('Youth 2 Results'!$E75,'2nd Run'!$I:$I,0),3)),"")</f>
        <v/>
      </c>
      <c r="D75" s="281" t="str">
        <f>IFERROR(IF(AND(SMALL('2nd Run'!I:I,L75)&gt;1000,SMALL('2nd Run'!I:I,L75)&lt;3000),"nt",IF(SMALL('2nd Run'!I:I,L75)&gt;3000,"",SMALL('2nd Run'!I:I,L75))),"")</f>
        <v/>
      </c>
      <c r="E75" s="282" t="str">
        <f>IF(D75="nt",IFERROR(SMALL('2nd Run'!I:I,L75),""),IF(D75&gt;3000,"",IFERROR(SMALL('2nd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IFERROR(VLOOKUP(D75,'2nd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IFERROR(IF(D76="","",INDEX('2nd Run'!$A:$I,MATCH('Youth 2 Results'!$E76,'2nd Run'!$I:$I,0),1)),"")</f>
        <v/>
      </c>
      <c r="B76" s="280" t="str">
        <f t="array" ref="B76">IFERROR(IF(D76="","",INDEX('2nd Run'!$A:$I,MATCH('Youth 2 Results'!$E76,'2nd Run'!$I:$I,0),2)),"")</f>
        <v/>
      </c>
      <c r="C76" s="280" t="str">
        <f t="array" ref="C76">IFERROR(IF(D76="","",INDEX('2nd Run'!$A:$I,MATCH('Youth 2 Results'!$E76,'2nd Run'!$I:$I,0),3)),"")</f>
        <v/>
      </c>
      <c r="D76" s="281" t="str">
        <f>IFERROR(IF(AND(SMALL('2nd Run'!I:I,L76)&gt;1000,SMALL('2nd Run'!I:I,L76)&lt;3000),"nt",IF(SMALL('2nd Run'!I:I,L76)&gt;3000,"",SMALL('2nd Run'!I:I,L76))),"")</f>
        <v/>
      </c>
      <c r="E76" s="282" t="str">
        <f>IF(D76="nt",IFERROR(SMALL('2nd Run'!I:I,L76),""),IF(D76&gt;3000,"",IFERROR(SMALL('2nd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IFERROR(VLOOKUP(D76,'2nd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IFERROR(IF(D77="","",INDEX('2nd Run'!$A:$I,MATCH('Youth 2 Results'!$E77,'2nd Run'!$I:$I,0),1)),"")</f>
        <v/>
      </c>
      <c r="B77" s="280" t="str">
        <f t="array" ref="B77">IFERROR(IF(D77="","",INDEX('2nd Run'!$A:$I,MATCH('Youth 2 Results'!$E77,'2nd Run'!$I:$I,0),2)),"")</f>
        <v/>
      </c>
      <c r="C77" s="280" t="str">
        <f t="array" ref="C77">IFERROR(IF(D77="","",INDEX('2nd Run'!$A:$I,MATCH('Youth 2 Results'!$E77,'2nd Run'!$I:$I,0),3)),"")</f>
        <v/>
      </c>
      <c r="D77" s="281" t="str">
        <f>IFERROR(IF(AND(SMALL('2nd Run'!I:I,L77)&gt;1000,SMALL('2nd Run'!I:I,L77)&lt;3000),"nt",IF(SMALL('2nd Run'!I:I,L77)&gt;3000,"",SMALL('2nd Run'!I:I,L77))),"")</f>
        <v/>
      </c>
      <c r="E77" s="282" t="str">
        <f>IF(D77="nt",IFERROR(SMALL('2nd Run'!I:I,L77),""),IF(D77&gt;3000,"",IFERROR(SMALL('2nd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IFERROR(VLOOKUP(D77,'2nd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IFERROR(IF(D78="","",INDEX('2nd Run'!$A:$I,MATCH('Youth 2 Results'!$E78,'2nd Run'!$I:$I,0),1)),"")</f>
        <v/>
      </c>
      <c r="B78" s="280" t="str">
        <f t="array" ref="B78">IFERROR(IF(D78="","",INDEX('2nd Run'!$A:$I,MATCH('Youth 2 Results'!$E78,'2nd Run'!$I:$I,0),2)),"")</f>
        <v/>
      </c>
      <c r="C78" s="280" t="str">
        <f t="array" ref="C78">IFERROR(IF(D78="","",INDEX('2nd Run'!$A:$I,MATCH('Youth 2 Results'!$E78,'2nd Run'!$I:$I,0),3)),"")</f>
        <v/>
      </c>
      <c r="D78" s="281" t="str">
        <f>IFERROR(IF(AND(SMALL('2nd Run'!I:I,L78)&gt;1000,SMALL('2nd Run'!I:I,L78)&lt;3000),"nt",IF(SMALL('2nd Run'!I:I,L78)&gt;3000,"",SMALL('2nd Run'!I:I,L78))),"")</f>
        <v/>
      </c>
      <c r="E78" s="282" t="str">
        <f>IF(D78="nt",IFERROR(SMALL('2nd Run'!I:I,L78),""),IF(D78&gt;3000,"",IFERROR(SMALL('2nd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IFERROR(VLOOKUP(D78,'2nd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IFERROR(IF(D79="","",INDEX('2nd Run'!$A:$I,MATCH('Youth 2 Results'!$E79,'2nd Run'!$I:$I,0),1)),"")</f>
        <v/>
      </c>
      <c r="B79" s="280" t="str">
        <f t="array" ref="B79">IFERROR(IF(D79="","",INDEX('2nd Run'!$A:$I,MATCH('Youth 2 Results'!$E79,'2nd Run'!$I:$I,0),2)),"")</f>
        <v/>
      </c>
      <c r="C79" s="280" t="str">
        <f t="array" ref="C79">IFERROR(IF(D79="","",INDEX('2nd Run'!$A:$I,MATCH('Youth 2 Results'!$E79,'2nd Run'!$I:$I,0),3)),"")</f>
        <v/>
      </c>
      <c r="D79" s="281" t="str">
        <f>IFERROR(IF(AND(SMALL('2nd Run'!I:I,L79)&gt;1000,SMALL('2nd Run'!I:I,L79)&lt;3000),"nt",IF(SMALL('2nd Run'!I:I,L79)&gt;3000,"",SMALL('2nd Run'!I:I,L79))),"")</f>
        <v/>
      </c>
      <c r="E79" s="282" t="str">
        <f>IF(D79="nt",IFERROR(SMALL('2nd Run'!I:I,L79),""),IF(D79&gt;3000,"",IFERROR(SMALL('2nd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IFERROR(VLOOKUP(D79,'2nd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IFERROR(IF(D80="","",INDEX('2nd Run'!$A:$I,MATCH('Youth 2 Results'!$E80,'2nd Run'!$I:$I,0),1)),"")</f>
        <v/>
      </c>
      <c r="B80" s="280" t="str">
        <f t="array" ref="B80">IFERROR(IF(D80="","",INDEX('2nd Run'!$A:$I,MATCH('Youth 2 Results'!$E80,'2nd Run'!$I:$I,0),2)),"")</f>
        <v/>
      </c>
      <c r="C80" s="280" t="str">
        <f t="array" ref="C80">IFERROR(IF(D80="","",INDEX('2nd Run'!$A:$I,MATCH('Youth 2 Results'!$E80,'2nd Run'!$I:$I,0),3)),"")</f>
        <v/>
      </c>
      <c r="D80" s="281" t="str">
        <f>IFERROR(IF(AND(SMALL('2nd Run'!I:I,L80)&gt;1000,SMALL('2nd Run'!I:I,L80)&lt;3000),"nt",IF(SMALL('2nd Run'!I:I,L80)&gt;3000,"",SMALL('2nd Run'!I:I,L80))),"")</f>
        <v/>
      </c>
      <c r="E80" s="282" t="str">
        <f>IF(D80="nt",IFERROR(SMALL('2nd Run'!I:I,L80),""),IF(D80&gt;3000,"",IFERROR(SMALL('2nd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IFERROR(VLOOKUP(D80,'2nd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IFERROR(IF(D81="","",INDEX('2nd Run'!$A:$I,MATCH('Youth 2 Results'!$E81,'2nd Run'!$I:$I,0),1)),"")</f>
        <v/>
      </c>
      <c r="B81" s="280" t="str">
        <f t="array" ref="B81">IFERROR(IF(D81="","",INDEX('2nd Run'!$A:$I,MATCH('Youth 2 Results'!$E81,'2nd Run'!$I:$I,0),2)),"")</f>
        <v/>
      </c>
      <c r="C81" s="280" t="str">
        <f t="array" ref="C81">IFERROR(IF(D81="","",INDEX('2nd Run'!$A:$I,MATCH('Youth 2 Results'!$E81,'2nd Run'!$I:$I,0),3)),"")</f>
        <v/>
      </c>
      <c r="D81" s="281" t="str">
        <f>IFERROR(IF(AND(SMALL('2nd Run'!I:I,L81)&gt;1000,SMALL('2nd Run'!I:I,L81)&lt;3000),"nt",IF(SMALL('2nd Run'!I:I,L81)&gt;3000,"",SMALL('2nd Run'!I:I,L81))),"")</f>
        <v/>
      </c>
      <c r="E81" s="282" t="str">
        <f>IF(D81="nt",IFERROR(SMALL('2nd Run'!I:I,L81),""),IF(D81&gt;3000,"",IFERROR(SMALL('2nd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IFERROR(VLOOKUP(D81,'2nd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IFERROR(IF(D82="","",INDEX('2nd Run'!$A:$I,MATCH('Youth 2 Results'!$E82,'2nd Run'!$I:$I,0),1)),"")</f>
        <v/>
      </c>
      <c r="B82" s="280" t="str">
        <f t="array" ref="B82">IFERROR(IF(D82="","",INDEX('2nd Run'!$A:$I,MATCH('Youth 2 Results'!$E82,'2nd Run'!$I:$I,0),2)),"")</f>
        <v/>
      </c>
      <c r="C82" s="280" t="str">
        <f t="array" ref="C82">IFERROR(IF(D82="","",INDEX('2nd Run'!$A:$I,MATCH('Youth 2 Results'!$E82,'2nd Run'!$I:$I,0),3)),"")</f>
        <v/>
      </c>
      <c r="D82" s="281" t="str">
        <f>IFERROR(IF(AND(SMALL('2nd Run'!I:I,L82)&gt;1000,SMALL('2nd Run'!I:I,L82)&lt;3000),"nt",IF(SMALL('2nd Run'!I:I,L82)&gt;3000,"",SMALL('2nd Run'!I:I,L82))),"")</f>
        <v/>
      </c>
      <c r="E82" s="282" t="str">
        <f>IF(D82="nt",IFERROR(SMALL('2nd Run'!I:I,L82),""),IF(D82&gt;3000,"",IFERROR(SMALL('2nd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IFERROR(VLOOKUP(D82,'2nd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IFERROR(IF(D83="","",INDEX('2nd Run'!$A:$I,MATCH('Youth 2 Results'!$E83,'2nd Run'!$I:$I,0),1)),"")</f>
        <v/>
      </c>
      <c r="B83" s="280" t="str">
        <f t="array" ref="B83">IFERROR(IF(D83="","",INDEX('2nd Run'!$A:$I,MATCH('Youth 2 Results'!$E83,'2nd Run'!$I:$I,0),2)),"")</f>
        <v/>
      </c>
      <c r="C83" s="280" t="str">
        <f t="array" ref="C83">IFERROR(IF(D83="","",INDEX('2nd Run'!$A:$I,MATCH('Youth 2 Results'!$E83,'2nd Run'!$I:$I,0),3)),"")</f>
        <v/>
      </c>
      <c r="D83" s="281" t="str">
        <f>IFERROR(IF(AND(SMALL('2nd Run'!I:I,L83)&gt;1000,SMALL('2nd Run'!I:I,L83)&lt;3000),"nt",IF(SMALL('2nd Run'!I:I,L83)&gt;3000,"",SMALL('2nd Run'!I:I,L83))),"")</f>
        <v/>
      </c>
      <c r="E83" s="282" t="str">
        <f>IF(D83="nt",IFERROR(SMALL('2nd Run'!I:I,L83),""),IF(D83&gt;3000,"",IFERROR(SMALL('2nd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IFERROR(VLOOKUP(D83,'2nd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IFERROR(IF(D84="","",INDEX('2nd Run'!$A:$I,MATCH('Youth 2 Results'!$E84,'2nd Run'!$I:$I,0),1)),"")</f>
        <v/>
      </c>
      <c r="B84" s="280" t="str">
        <f t="array" ref="B84">IFERROR(IF(D84="","",INDEX('2nd Run'!$A:$I,MATCH('Youth 2 Results'!$E84,'2nd Run'!$I:$I,0),2)),"")</f>
        <v/>
      </c>
      <c r="C84" s="280" t="str">
        <f t="array" ref="C84">IFERROR(IF(D84="","",INDEX('2nd Run'!$A:$I,MATCH('Youth 2 Results'!$E84,'2nd Run'!$I:$I,0),3)),"")</f>
        <v/>
      </c>
      <c r="D84" s="281" t="str">
        <f>IFERROR(IF(AND(SMALL('2nd Run'!I:I,L84)&gt;1000,SMALL('2nd Run'!I:I,L84)&lt;3000),"nt",IF(SMALL('2nd Run'!I:I,L84)&gt;3000,"",SMALL('2nd Run'!I:I,L84))),"")</f>
        <v/>
      </c>
      <c r="E84" s="282" t="str">
        <f>IF(D84="nt",IFERROR(SMALL('2nd Run'!I:I,L84),""),IF(D84&gt;3000,"",IFERROR(SMALL('2nd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IFERROR(VLOOKUP(D84,'2nd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IFERROR(IF(D85="","",INDEX('2nd Run'!$A:$I,MATCH('Youth 2 Results'!$E85,'2nd Run'!$I:$I,0),1)),"")</f>
        <v/>
      </c>
      <c r="B85" s="280" t="str">
        <f t="array" ref="B85">IFERROR(IF(D85="","",INDEX('2nd Run'!$A:$I,MATCH('Youth 2 Results'!$E85,'2nd Run'!$I:$I,0),2)),"")</f>
        <v/>
      </c>
      <c r="C85" s="280" t="str">
        <f t="array" ref="C85">IFERROR(IF(D85="","",INDEX('2nd Run'!$A:$I,MATCH('Youth 2 Results'!$E85,'2nd Run'!$I:$I,0),3)),"")</f>
        <v/>
      </c>
      <c r="D85" s="281" t="str">
        <f>IFERROR(IF(AND(SMALL('2nd Run'!I:I,L85)&gt;1000,SMALL('2nd Run'!I:I,L85)&lt;3000),"nt",IF(SMALL('2nd Run'!I:I,L85)&gt;3000,"",SMALL('2nd Run'!I:I,L85))),"")</f>
        <v/>
      </c>
      <c r="E85" s="282" t="str">
        <f>IF(D85="nt",IFERROR(SMALL('2nd Run'!I:I,L85),""),IF(D85&gt;3000,"",IFERROR(SMALL('2nd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IFERROR(VLOOKUP(D85,'2nd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IFERROR(IF(D86="","",INDEX('2nd Run'!$A:$I,MATCH('Youth 2 Results'!$E86,'2nd Run'!$I:$I,0),1)),"")</f>
        <v/>
      </c>
      <c r="B86" s="280" t="str">
        <f t="array" ref="B86">IFERROR(IF(D86="","",INDEX('2nd Run'!$A:$I,MATCH('Youth 2 Results'!$E86,'2nd Run'!$I:$I,0),2)),"")</f>
        <v/>
      </c>
      <c r="C86" s="280" t="str">
        <f t="array" ref="C86">IFERROR(IF(D86="","",INDEX('2nd Run'!$A:$I,MATCH('Youth 2 Results'!$E86,'2nd Run'!$I:$I,0),3)),"")</f>
        <v/>
      </c>
      <c r="D86" s="281" t="str">
        <f>IFERROR(IF(AND(SMALL('2nd Run'!I:I,L86)&gt;1000,SMALL('2nd Run'!I:I,L86)&lt;3000),"nt",IF(SMALL('2nd Run'!I:I,L86)&gt;3000,"",SMALL('2nd Run'!I:I,L86))),"")</f>
        <v/>
      </c>
      <c r="E86" s="282" t="str">
        <f>IF(D86="nt",IFERROR(SMALL('2nd Run'!I:I,L86),""),IF(D86&gt;3000,"",IFERROR(SMALL('2nd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IFERROR(VLOOKUP(D86,'2nd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IFERROR(IF(D87="","",INDEX('2nd Run'!$A:$I,MATCH('Youth 2 Results'!$E87,'2nd Run'!$I:$I,0),1)),"")</f>
        <v/>
      </c>
      <c r="B87" s="280" t="str">
        <f t="array" ref="B87">IFERROR(IF(D87="","",INDEX('2nd Run'!$A:$I,MATCH('Youth 2 Results'!$E87,'2nd Run'!$I:$I,0),2)),"")</f>
        <v/>
      </c>
      <c r="C87" s="280" t="str">
        <f t="array" ref="C87">IFERROR(IF(D87="","",INDEX('2nd Run'!$A:$I,MATCH('Youth 2 Results'!$E87,'2nd Run'!$I:$I,0),3)),"")</f>
        <v/>
      </c>
      <c r="D87" s="281" t="str">
        <f>IFERROR(IF(AND(SMALL('2nd Run'!I:I,L87)&gt;1000,SMALL('2nd Run'!I:I,L87)&lt;3000),"nt",IF(SMALL('2nd Run'!I:I,L87)&gt;3000,"",SMALL('2nd Run'!I:I,L87))),"")</f>
        <v/>
      </c>
      <c r="E87" s="282" t="str">
        <f>IF(D87="nt",IFERROR(SMALL('2nd Run'!I:I,L87),""),IF(D87&gt;3000,"",IFERROR(SMALL('2nd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IFERROR(VLOOKUP(D87,'2nd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IFERROR(IF(D88="","",INDEX('2nd Run'!$A:$I,MATCH('Youth 2 Results'!$E88,'2nd Run'!$I:$I,0),1)),"")</f>
        <v/>
      </c>
      <c r="B88" s="280" t="str">
        <f t="array" ref="B88">IFERROR(IF(D88="","",INDEX('2nd Run'!$A:$I,MATCH('Youth 2 Results'!$E88,'2nd Run'!$I:$I,0),2)),"")</f>
        <v/>
      </c>
      <c r="C88" s="280" t="str">
        <f t="array" ref="C88">IFERROR(IF(D88="","",INDEX('2nd Run'!$A:$I,MATCH('Youth 2 Results'!$E88,'2nd Run'!$I:$I,0),3)),"")</f>
        <v/>
      </c>
      <c r="D88" s="281" t="str">
        <f>IFERROR(IF(AND(SMALL('2nd Run'!I:I,L88)&gt;1000,SMALL('2nd Run'!I:I,L88)&lt;3000),"nt",IF(SMALL('2nd Run'!I:I,L88)&gt;3000,"",SMALL('2nd Run'!I:I,L88))),"")</f>
        <v/>
      </c>
      <c r="E88" s="282" t="str">
        <f>IF(D88="nt",IFERROR(SMALL('2nd Run'!I:I,L88),""),IF(D88&gt;3000,"",IFERROR(SMALL('2nd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IFERROR(VLOOKUP(D88,'2nd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IFERROR(IF(D89="","",INDEX('2nd Run'!$A:$I,MATCH('Youth 2 Results'!$E89,'2nd Run'!$I:$I,0),1)),"")</f>
        <v/>
      </c>
      <c r="B89" s="280" t="str">
        <f t="array" ref="B89">IFERROR(IF(D89="","",INDEX('2nd Run'!$A:$I,MATCH('Youth 2 Results'!$E89,'2nd Run'!$I:$I,0),2)),"")</f>
        <v/>
      </c>
      <c r="C89" s="280" t="str">
        <f t="array" ref="C89">IFERROR(IF(D89="","",INDEX('2nd Run'!$A:$I,MATCH('Youth 2 Results'!$E89,'2nd Run'!$I:$I,0),3)),"")</f>
        <v/>
      </c>
      <c r="D89" s="281" t="str">
        <f>IFERROR(IF(AND(SMALL('2nd Run'!I:I,L89)&gt;1000,SMALL('2nd Run'!I:I,L89)&lt;3000),"nt",IF(SMALL('2nd Run'!I:I,L89)&gt;3000,"",SMALL('2nd Run'!I:I,L89))),"")</f>
        <v/>
      </c>
      <c r="E89" s="282" t="str">
        <f>IF(D89="nt",IFERROR(SMALL('2nd Run'!I:I,L89),""),IF(D89&gt;3000,"",IFERROR(SMALL('2nd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IFERROR(VLOOKUP(D89,'2nd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IFERROR(IF(D90="","",INDEX('2nd Run'!$A:$I,MATCH('Youth 2 Results'!$E90,'2nd Run'!$I:$I,0),1)),"")</f>
        <v/>
      </c>
      <c r="B90" s="280" t="str">
        <f t="array" ref="B90">IFERROR(IF(D90="","",INDEX('2nd Run'!$A:$I,MATCH('Youth 2 Results'!$E90,'2nd Run'!$I:$I,0),2)),"")</f>
        <v/>
      </c>
      <c r="C90" s="280" t="str">
        <f t="array" ref="C90">IFERROR(IF(D90="","",INDEX('2nd Run'!$A:$I,MATCH('Youth 2 Results'!$E90,'2nd Run'!$I:$I,0),3)),"")</f>
        <v/>
      </c>
      <c r="D90" s="281" t="str">
        <f>IFERROR(IF(AND(SMALL('2nd Run'!I:I,L90)&gt;1000,SMALL('2nd Run'!I:I,L90)&lt;3000),"nt",IF(SMALL('2nd Run'!I:I,L90)&gt;3000,"",SMALL('2nd Run'!I:I,L90))),"")</f>
        <v/>
      </c>
      <c r="E90" s="282" t="str">
        <f>IF(D90="nt",IFERROR(SMALL('2nd Run'!I:I,L90),""),IF(D90&gt;3000,"",IFERROR(SMALL('2nd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IFERROR(VLOOKUP(D90,'2nd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IFERROR(IF(D91="","",INDEX('2nd Run'!$A:$I,MATCH('Youth 2 Results'!$E91,'2nd Run'!$I:$I,0),1)),"")</f>
        <v/>
      </c>
      <c r="B91" s="280" t="str">
        <f t="array" ref="B91">IFERROR(IF(D91="","",INDEX('2nd Run'!$A:$I,MATCH('Youth 2 Results'!$E91,'2nd Run'!$I:$I,0),2)),"")</f>
        <v/>
      </c>
      <c r="C91" s="280" t="str">
        <f t="array" ref="C91">IFERROR(IF(D91="","",INDEX('2nd Run'!$A:$I,MATCH('Youth 2 Results'!$E91,'2nd Run'!$I:$I,0),3)),"")</f>
        <v/>
      </c>
      <c r="D91" s="281" t="str">
        <f>IFERROR(IF(AND(SMALL('2nd Run'!I:I,L91)&gt;1000,SMALL('2nd Run'!I:I,L91)&lt;3000),"nt",IF(SMALL('2nd Run'!I:I,L91)&gt;3000,"",SMALL('2nd Run'!I:I,L91))),"")</f>
        <v/>
      </c>
      <c r="E91" s="282" t="str">
        <f>IF(D91="nt",IFERROR(SMALL('2nd Run'!I:I,L91),""),IF(D91&gt;3000,"",IFERROR(SMALL('2nd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IFERROR(VLOOKUP(D91,'2nd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IFERROR(IF(D92="","",INDEX('2nd Run'!$A:$I,MATCH('Youth 2 Results'!$E92,'2nd Run'!$I:$I,0),1)),"")</f>
        <v/>
      </c>
      <c r="B92" s="280" t="str">
        <f t="array" ref="B92">IFERROR(IF(D92="","",INDEX('2nd Run'!$A:$I,MATCH('Youth 2 Results'!$E92,'2nd Run'!$I:$I,0),2)),"")</f>
        <v/>
      </c>
      <c r="C92" s="280" t="str">
        <f t="array" ref="C92">IFERROR(IF(D92="","",INDEX('2nd Run'!$A:$I,MATCH('Youth 2 Results'!$E92,'2nd Run'!$I:$I,0),3)),"")</f>
        <v/>
      </c>
      <c r="D92" s="281" t="str">
        <f>IFERROR(IF(AND(SMALL('2nd Run'!I:I,L92)&gt;1000,SMALL('2nd Run'!I:I,L92)&lt;3000),"nt",IF(SMALL('2nd Run'!I:I,L92)&gt;3000,"",SMALL('2nd Run'!I:I,L92))),"")</f>
        <v/>
      </c>
      <c r="E92" s="282" t="str">
        <f>IF(D92="nt",IFERROR(SMALL('2nd Run'!I:I,L92),""),IF(D92&gt;3000,"",IFERROR(SMALL('2nd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IFERROR(VLOOKUP(D92,'2nd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IFERROR(IF(D93="","",INDEX('2nd Run'!$A:$I,MATCH('Youth 2 Results'!$E93,'2nd Run'!$I:$I,0),1)),"")</f>
        <v/>
      </c>
      <c r="B93" s="280" t="str">
        <f t="array" ref="B93">IFERROR(IF(D93="","",INDEX('2nd Run'!$A:$I,MATCH('Youth 2 Results'!$E93,'2nd Run'!$I:$I,0),2)),"")</f>
        <v/>
      </c>
      <c r="C93" s="280" t="str">
        <f t="array" ref="C93">IFERROR(IF(D93="","",INDEX('2nd Run'!$A:$I,MATCH('Youth 2 Results'!$E93,'2nd Run'!$I:$I,0),3)),"")</f>
        <v/>
      </c>
      <c r="D93" s="281" t="str">
        <f>IFERROR(IF(AND(SMALL('2nd Run'!I:I,L93)&gt;1000,SMALL('2nd Run'!I:I,L93)&lt;3000),"nt",IF(SMALL('2nd Run'!I:I,L93)&gt;3000,"",SMALL('2nd Run'!I:I,L93))),"")</f>
        <v/>
      </c>
      <c r="E93" s="282" t="str">
        <f>IF(D93="nt",IFERROR(SMALL('2nd Run'!I:I,L93),""),IF(D93&gt;3000,"",IFERROR(SMALL('2nd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IFERROR(VLOOKUP(D93,'2nd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IFERROR(IF(D94="","",INDEX('2nd Run'!$A:$I,MATCH('Youth 2 Results'!$E94,'2nd Run'!$I:$I,0),1)),"")</f>
        <v/>
      </c>
      <c r="B94" s="280" t="str">
        <f t="array" ref="B94">IFERROR(IF(D94="","",INDEX('2nd Run'!$A:$I,MATCH('Youth 2 Results'!$E94,'2nd Run'!$I:$I,0),2)),"")</f>
        <v/>
      </c>
      <c r="C94" s="280" t="str">
        <f t="array" ref="C94">IFERROR(IF(D94="","",INDEX('2nd Run'!$A:$I,MATCH('Youth 2 Results'!$E94,'2nd Run'!$I:$I,0),3)),"")</f>
        <v/>
      </c>
      <c r="D94" s="281" t="str">
        <f>IFERROR(IF(AND(SMALL('2nd Run'!I:I,L94)&gt;1000,SMALL('2nd Run'!I:I,L94)&lt;3000),"nt",IF(SMALL('2nd Run'!I:I,L94)&gt;3000,"",SMALL('2nd Run'!I:I,L94))),"")</f>
        <v/>
      </c>
      <c r="E94" s="282" t="str">
        <f>IF(D94="nt",IFERROR(SMALL('2nd Run'!I:I,L94),""),IF(D94&gt;3000,"",IFERROR(SMALL('2nd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IFERROR(VLOOKUP(D94,'2nd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IFERROR(IF(D95="","",INDEX('2nd Run'!$A:$I,MATCH('Youth 2 Results'!$E95,'2nd Run'!$I:$I,0),1)),"")</f>
        <v/>
      </c>
      <c r="B95" s="280" t="str">
        <f t="array" ref="B95">IFERROR(IF(D95="","",INDEX('2nd Run'!$A:$I,MATCH('Youth 2 Results'!$E95,'2nd Run'!$I:$I,0),2)),"")</f>
        <v/>
      </c>
      <c r="C95" s="280" t="str">
        <f t="array" ref="C95">IFERROR(IF(D95="","",INDEX('2nd Run'!$A:$I,MATCH('Youth 2 Results'!$E95,'2nd Run'!$I:$I,0),3)),"")</f>
        <v/>
      </c>
      <c r="D95" s="281" t="str">
        <f>IFERROR(IF(AND(SMALL('2nd Run'!I:I,L95)&gt;1000,SMALL('2nd Run'!I:I,L95)&lt;3000),"nt",IF(SMALL('2nd Run'!I:I,L95)&gt;3000,"",SMALL('2nd Run'!I:I,L95))),"")</f>
        <v/>
      </c>
      <c r="E95" s="282" t="str">
        <f>IF(D95="nt",IFERROR(SMALL('2nd Run'!I:I,L95),""),IF(D95&gt;3000,"",IFERROR(SMALL('2nd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IFERROR(VLOOKUP(D95,'2nd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IFERROR(IF(D96="","",INDEX('2nd Run'!$A:$I,MATCH('Youth 2 Results'!$E96,'2nd Run'!$I:$I,0),1)),"")</f>
        <v/>
      </c>
      <c r="B96" s="280" t="str">
        <f t="array" ref="B96">IFERROR(IF(D96="","",INDEX('2nd Run'!$A:$I,MATCH('Youth 2 Results'!$E96,'2nd Run'!$I:$I,0),2)),"")</f>
        <v/>
      </c>
      <c r="C96" s="280" t="str">
        <f t="array" ref="C96">IFERROR(IF(D96="","",INDEX('2nd Run'!$A:$I,MATCH('Youth 2 Results'!$E96,'2nd Run'!$I:$I,0),3)),"")</f>
        <v/>
      </c>
      <c r="D96" s="281" t="str">
        <f>IFERROR(IF(AND(SMALL('2nd Run'!I:I,L96)&gt;1000,SMALL('2nd Run'!I:I,L96)&lt;3000),"nt",IF(SMALL('2nd Run'!I:I,L96)&gt;3000,"",SMALL('2nd Run'!I:I,L96))),"")</f>
        <v/>
      </c>
      <c r="E96" s="282" t="str">
        <f>IF(D96="nt",IFERROR(SMALL('2nd Run'!I:I,L96),""),IF(D96&gt;3000,"",IFERROR(SMALL('2nd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IFERROR(VLOOKUP(D96,'2nd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IFERROR(IF(D97="","",INDEX('2nd Run'!$A:$I,MATCH('Youth 2 Results'!$E97,'2nd Run'!$I:$I,0),1)),"")</f>
        <v/>
      </c>
      <c r="B97" s="280" t="str">
        <f t="array" ref="B97">IFERROR(IF(D97="","",INDEX('2nd Run'!$A:$I,MATCH('Youth 2 Results'!$E97,'2nd Run'!$I:$I,0),2)),"")</f>
        <v/>
      </c>
      <c r="C97" s="280" t="str">
        <f t="array" ref="C97">IFERROR(IF(D97="","",INDEX('2nd Run'!$A:$I,MATCH('Youth 2 Results'!$E97,'2nd Run'!$I:$I,0),3)),"")</f>
        <v/>
      </c>
      <c r="D97" s="281" t="str">
        <f>IFERROR(IF(AND(SMALL('2nd Run'!I:I,L97)&gt;1000,SMALL('2nd Run'!I:I,L97)&lt;3000),"nt",IF(SMALL('2nd Run'!I:I,L97)&gt;3000,"",SMALL('2nd Run'!I:I,L97))),"")</f>
        <v/>
      </c>
      <c r="E97" s="282" t="str">
        <f>IF(D97="nt",IFERROR(SMALL('2nd Run'!I:I,L97),""),IF(D97&gt;3000,"",IFERROR(SMALL('2nd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IFERROR(VLOOKUP(D97,'2nd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IFERROR(IF(D98="","",INDEX('2nd Run'!$A:$I,MATCH('Youth 2 Results'!$E98,'2nd Run'!$I:$I,0),1)),"")</f>
        <v/>
      </c>
      <c r="B98" s="280" t="str">
        <f t="array" ref="B98">IFERROR(IF(D98="","",INDEX('2nd Run'!$A:$I,MATCH('Youth 2 Results'!$E98,'2nd Run'!$I:$I,0),2)),"")</f>
        <v/>
      </c>
      <c r="C98" s="280" t="str">
        <f t="array" ref="C98">IFERROR(IF(D98="","",INDEX('2nd Run'!$A:$I,MATCH('Youth 2 Results'!$E98,'2nd Run'!$I:$I,0),3)),"")</f>
        <v/>
      </c>
      <c r="D98" s="281" t="str">
        <f>IFERROR(IF(AND(SMALL('2nd Run'!I:I,L98)&gt;1000,SMALL('2nd Run'!I:I,L98)&lt;3000),"nt",IF(SMALL('2nd Run'!I:I,L98)&gt;3000,"",SMALL('2nd Run'!I:I,L98))),"")</f>
        <v/>
      </c>
      <c r="E98" s="282" t="str">
        <f>IF(D98="nt",IFERROR(SMALL('2nd Run'!I:I,L98),""),IF(D98&gt;3000,"",IFERROR(SMALL('2nd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IFERROR(VLOOKUP(D98,'2nd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IFERROR(IF(D99="","",INDEX('2nd Run'!$A:$I,MATCH('Youth 2 Results'!$E99,'2nd Run'!$I:$I,0),1)),"")</f>
        <v/>
      </c>
      <c r="B99" s="280" t="str">
        <f t="array" ref="B99">IFERROR(IF(D99="","",INDEX('2nd Run'!$A:$I,MATCH('Youth 2 Results'!$E99,'2nd Run'!$I:$I,0),2)),"")</f>
        <v/>
      </c>
      <c r="C99" s="280" t="str">
        <f t="array" ref="C99">IFERROR(IF(D99="","",INDEX('2nd Run'!$A:$I,MATCH('Youth 2 Results'!$E99,'2nd Run'!$I:$I,0),3)),"")</f>
        <v/>
      </c>
      <c r="D99" s="281" t="str">
        <f>IFERROR(IF(AND(SMALL('2nd Run'!I:I,L99)&gt;1000,SMALL('2nd Run'!I:I,L99)&lt;3000),"nt",IF(SMALL('2nd Run'!I:I,L99)&gt;3000,"",SMALL('2nd Run'!I:I,L99))),"")</f>
        <v/>
      </c>
      <c r="E99" s="282" t="str">
        <f>IF(D99="nt",IFERROR(SMALL('2nd Run'!I:I,L99),""),IF(D99&gt;3000,"",IFERROR(SMALL('2nd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IFERROR(VLOOKUP(D99,'2nd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IFERROR(IF(D100="","",INDEX('2nd Run'!$A:$I,MATCH('Youth 2 Results'!$E100,'2nd Run'!$I:$I,0),1)),"")</f>
        <v/>
      </c>
      <c r="B100" s="280" t="str">
        <f t="array" ref="B100">IFERROR(IF(D100="","",INDEX('2nd Run'!$A:$I,MATCH('Youth 2 Results'!$E100,'2nd Run'!$I:$I,0),2)),"")</f>
        <v/>
      </c>
      <c r="C100" s="280" t="str">
        <f t="array" ref="C100">IFERROR(IF(D100="","",INDEX('2nd Run'!$A:$I,MATCH('Youth 2 Results'!$E100,'2nd Run'!$I:$I,0),3)),"")</f>
        <v/>
      </c>
      <c r="D100" s="281" t="str">
        <f>IFERROR(IF(AND(SMALL('2nd Run'!I:I,L100)&gt;1000,SMALL('2nd Run'!I:I,L100)&lt;3000),"nt",IF(SMALL('2nd Run'!I:I,L100)&gt;3000,"",SMALL('2nd Run'!I:I,L100))),"")</f>
        <v/>
      </c>
      <c r="E100" s="282" t="str">
        <f>IF(D100="nt",IFERROR(SMALL('2nd Run'!I:I,L100),""),IF(D100&gt;3000,"",IFERROR(SMALL('2nd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IFERROR(VLOOKUP(D100,'2nd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IFERROR(IF(D101="","",INDEX('2nd Run'!$A:$I,MATCH('Youth 2 Results'!$E101,'2nd Run'!$I:$I,0),1)),"")</f>
        <v/>
      </c>
      <c r="B101" s="280" t="str">
        <f t="array" ref="B101">IFERROR(IF(D101="","",INDEX('2nd Run'!$A:$I,MATCH('Youth 2 Results'!$E101,'2nd Run'!$I:$I,0),2)),"")</f>
        <v/>
      </c>
      <c r="C101" s="280" t="str">
        <f t="array" ref="C101">IFERROR(IF(D101="","",INDEX('2nd Run'!$A:$I,MATCH('Youth 2 Results'!$E101,'2nd Run'!$I:$I,0),3)),"")</f>
        <v/>
      </c>
      <c r="D101" s="281" t="str">
        <f>IFERROR(IF(AND(SMALL('2nd Run'!I:I,L101)&gt;1000,SMALL('2nd Run'!I:I,L101)&lt;3000),"nt",IF(SMALL('2nd Run'!I:I,L101)&gt;3000,"",SMALL('2nd Run'!I:I,L101))),"")</f>
        <v/>
      </c>
      <c r="E101" s="282" t="str">
        <f>IF(D101="nt",IFERROR(SMALL('2nd Run'!I:I,L101),""),IF(D101&gt;3000,"",IFERROR(SMALL('2nd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IFERROR(VLOOKUP(D101,'2nd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IFERROR(IF(D102="","",INDEX('2nd Run'!$A:$I,MATCH('Youth 2 Results'!$E102,'2nd Run'!$I:$I,0),1)),"")</f>
        <v/>
      </c>
      <c r="B102" s="280" t="str">
        <f t="array" ref="B102">IFERROR(IF(D102="","",INDEX('2nd Run'!$A:$I,MATCH('Youth 2 Results'!$E102,'2nd Run'!$I:$I,0),2)),"")</f>
        <v/>
      </c>
      <c r="C102" s="280" t="str">
        <f t="array" ref="C102">IFERROR(IF(D102="","",INDEX('2nd Run'!$A:$I,MATCH('Youth 2 Results'!$E102,'2nd Run'!$I:$I,0),3)),"")</f>
        <v/>
      </c>
      <c r="D102" s="281" t="str">
        <f>IFERROR(IF(AND(SMALL('2nd Run'!I:I,L102)&gt;1000,SMALL('2nd Run'!I:I,L102)&lt;3000),"nt",IF(SMALL('2nd Run'!I:I,L102)&gt;3000,"",SMALL('2nd Run'!I:I,L102))),"")</f>
        <v/>
      </c>
      <c r="E102" s="282" t="str">
        <f>IF(D102="nt",IFERROR(SMALL('2nd Run'!I:I,L102),""),IF(D102&gt;3000,"",IFERROR(SMALL('2nd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IFERROR(VLOOKUP(D102,'2nd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IFERROR(IF(D103="","",INDEX('2nd Run'!$A:$I,MATCH('Youth 2 Results'!$E103,'2nd Run'!$I:$I,0),1)),"")</f>
        <v/>
      </c>
      <c r="B103" s="280" t="str">
        <f t="array" ref="B103">IFERROR(IF(D103="","",INDEX('2nd Run'!$A:$I,MATCH('Youth 2 Results'!$E103,'2nd Run'!$I:$I,0),2)),"")</f>
        <v/>
      </c>
      <c r="C103" s="280" t="str">
        <f t="array" ref="C103">IFERROR(IF(D103="","",INDEX('2nd Run'!$A:$I,MATCH('Youth 2 Results'!$E103,'2nd Run'!$I:$I,0),3)),"")</f>
        <v/>
      </c>
      <c r="D103" s="281" t="str">
        <f>IFERROR(IF(AND(SMALL('2nd Run'!I:I,L103)&gt;1000,SMALL('2nd Run'!I:I,L103)&lt;3000),"nt",IF(SMALL('2nd Run'!I:I,L103)&gt;3000,"",SMALL('2nd Run'!I:I,L103))),"")</f>
        <v/>
      </c>
      <c r="E103" s="282" t="str">
        <f>IF(D103="nt",IFERROR(SMALL('2nd Run'!I:I,L103),""),IF(D103&gt;3000,"",IFERROR(SMALL('2nd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IFERROR(VLOOKUP(D103,'2nd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IFERROR(IF(D104="","",INDEX('2nd Run'!$A:$I,MATCH('Youth 2 Results'!$E104,'2nd Run'!$I:$I,0),1)),"")</f>
        <v/>
      </c>
      <c r="B104" s="280" t="str">
        <f t="array" ref="B104">IFERROR(IF(D104="","",INDEX('2nd Run'!$A:$I,MATCH('Youth 2 Results'!$E104,'2nd Run'!$I:$I,0),2)),"")</f>
        <v/>
      </c>
      <c r="C104" s="280" t="str">
        <f t="array" ref="C104">IFERROR(IF(D104="","",INDEX('2nd Run'!$A:$I,MATCH('Youth 2 Results'!$E104,'2nd Run'!$I:$I,0),3)),"")</f>
        <v/>
      </c>
      <c r="D104" s="281" t="str">
        <f>IFERROR(IF(AND(SMALL('2nd Run'!I:I,L104)&gt;1000,SMALL('2nd Run'!I:I,L104)&lt;3000),"nt",IF(SMALL('2nd Run'!I:I,L104)&gt;3000,"",SMALL('2nd Run'!I:I,L104))),"")</f>
        <v/>
      </c>
      <c r="E104" s="282" t="str">
        <f>IF(D104="nt",IFERROR(SMALL('2nd Run'!I:I,L104),""),IF(D104&gt;3000,"",IFERROR(SMALL('2nd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IFERROR(VLOOKUP(D104,'2nd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IFERROR(IF(D105="","",INDEX('2nd Run'!$A:$I,MATCH('Youth 2 Results'!$E105,'2nd Run'!$I:$I,0),1)),"")</f>
        <v/>
      </c>
      <c r="B105" s="280" t="str">
        <f t="array" ref="B105">IFERROR(IF(D105="","",INDEX('2nd Run'!$A:$I,MATCH('Youth 2 Results'!$E105,'2nd Run'!$I:$I,0),2)),"")</f>
        <v/>
      </c>
      <c r="C105" s="280" t="str">
        <f t="array" ref="C105">IFERROR(IF(D105="","",INDEX('2nd Run'!$A:$I,MATCH('Youth 2 Results'!$E105,'2nd Run'!$I:$I,0),3)),"")</f>
        <v/>
      </c>
      <c r="D105" s="281" t="str">
        <f>IFERROR(IF(AND(SMALL('2nd Run'!I:I,L105)&gt;1000,SMALL('2nd Run'!I:I,L105)&lt;3000),"nt",IF(SMALL('2nd Run'!I:I,L105)&gt;3000,"",SMALL('2nd Run'!I:I,L105))),"")</f>
        <v/>
      </c>
      <c r="E105" s="282" t="str">
        <f>IF(D105="nt",IFERROR(SMALL('2nd Run'!I:I,L105),""),IF(D105&gt;3000,"",IFERROR(SMALL('2nd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IFERROR(VLOOKUP(D105,'2nd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IFERROR(IF(D106="","",INDEX('2nd Run'!$A:$I,MATCH('Youth 2 Results'!$E106,'2nd Run'!$I:$I,0),1)),"")</f>
        <v/>
      </c>
      <c r="B106" s="280" t="str">
        <f t="array" ref="B106">IFERROR(IF(D106="","",INDEX('2nd Run'!$A:$I,MATCH('Youth 2 Results'!$E106,'2nd Run'!$I:$I,0),2)),"")</f>
        <v/>
      </c>
      <c r="C106" s="280" t="str">
        <f t="array" ref="C106">IFERROR(IF(D106="","",INDEX('2nd Run'!$A:$I,MATCH('Youth 2 Results'!$E106,'2nd Run'!$I:$I,0),3)),"")</f>
        <v/>
      </c>
      <c r="D106" s="281" t="str">
        <f>IFERROR(IF(AND(SMALL('2nd Run'!I:I,L106)&gt;1000,SMALL('2nd Run'!I:I,L106)&lt;3000),"nt",IF(SMALL('2nd Run'!I:I,L106)&gt;3000,"",SMALL('2nd Run'!I:I,L106))),"")</f>
        <v/>
      </c>
      <c r="E106" s="282" t="str">
        <f>IF(D106="nt",IFERROR(SMALL('2nd Run'!I:I,L106),""),IF(D106&gt;3000,"",IFERROR(SMALL('2nd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IFERROR(VLOOKUP(D106,'2nd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IFERROR(IF(D107="","",INDEX('2nd Run'!$A:$I,MATCH('Youth 2 Results'!$E107,'2nd Run'!$I:$I,0),1)),"")</f>
        <v/>
      </c>
      <c r="B107" s="280" t="str">
        <f t="array" ref="B107">IFERROR(IF(D107="","",INDEX('2nd Run'!$A:$I,MATCH('Youth 2 Results'!$E107,'2nd Run'!$I:$I,0),2)),"")</f>
        <v/>
      </c>
      <c r="C107" s="280" t="str">
        <f t="array" ref="C107">IFERROR(IF(D107="","",INDEX('2nd Run'!$A:$I,MATCH('Youth 2 Results'!$E107,'2nd Run'!$I:$I,0),3)),"")</f>
        <v/>
      </c>
      <c r="D107" s="281" t="str">
        <f>IFERROR(IF(AND(SMALL('2nd Run'!I:I,L107)&gt;1000,SMALL('2nd Run'!I:I,L107)&lt;3000),"nt",IF(SMALL('2nd Run'!I:I,L107)&gt;3000,"",SMALL('2nd Run'!I:I,L107))),"")</f>
        <v/>
      </c>
      <c r="E107" s="282" t="str">
        <f>IF(D107="nt",IFERROR(SMALL('2nd Run'!I:I,L107),""),IF(D107&gt;3000,"",IFERROR(SMALL('2nd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IFERROR(VLOOKUP(D107,'2nd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IFERROR(IF(D108="","",INDEX('2nd Run'!$A:$I,MATCH('Youth 2 Results'!$E108,'2nd Run'!$I:$I,0),1)),"")</f>
        <v/>
      </c>
      <c r="B108" s="280" t="str">
        <f t="array" ref="B108">IFERROR(IF(D108="","",INDEX('2nd Run'!$A:$I,MATCH('Youth 2 Results'!$E108,'2nd Run'!$I:$I,0),2)),"")</f>
        <v/>
      </c>
      <c r="C108" s="280" t="str">
        <f t="array" ref="C108">IFERROR(IF(D108="","",INDEX('2nd Run'!$A:$I,MATCH('Youth 2 Results'!$E108,'2nd Run'!$I:$I,0),3)),"")</f>
        <v/>
      </c>
      <c r="D108" s="281" t="str">
        <f>IFERROR(IF(AND(SMALL('2nd Run'!I:I,L108)&gt;1000,SMALL('2nd Run'!I:I,L108)&lt;3000),"nt",IF(SMALL('2nd Run'!I:I,L108)&gt;3000,"",SMALL('2nd Run'!I:I,L108))),"")</f>
        <v/>
      </c>
      <c r="E108" s="282" t="str">
        <f>IF(D108="nt",IFERROR(SMALL('2nd Run'!I:I,L108),""),IF(D108&gt;3000,"",IFERROR(SMALL('2nd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IFERROR(VLOOKUP(D108,'2nd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IFERROR(IF(D109="","",INDEX('2nd Run'!$A:$I,MATCH('Youth 2 Results'!$E109,'2nd Run'!$I:$I,0),1)),"")</f>
        <v/>
      </c>
      <c r="B109" s="280" t="str">
        <f t="array" ref="B109">IFERROR(IF(D109="","",INDEX('2nd Run'!$A:$I,MATCH('Youth 2 Results'!$E109,'2nd Run'!$I:$I,0),2)),"")</f>
        <v/>
      </c>
      <c r="C109" s="280" t="str">
        <f t="array" ref="C109">IFERROR(IF(D109="","",INDEX('2nd Run'!$A:$I,MATCH('Youth 2 Results'!$E109,'2nd Run'!$I:$I,0),3)),"")</f>
        <v/>
      </c>
      <c r="D109" s="281" t="str">
        <f>IFERROR(IF(AND(SMALL('2nd Run'!I:I,L109)&gt;1000,SMALL('2nd Run'!I:I,L109)&lt;3000),"nt",IF(SMALL('2nd Run'!I:I,L109)&gt;3000,"",SMALL('2nd Run'!I:I,L109))),"")</f>
        <v/>
      </c>
      <c r="E109" s="282" t="str">
        <f>IF(D109="nt",IFERROR(SMALL('2nd Run'!I:I,L109),""),IF(D109&gt;3000,"",IFERROR(SMALL('2nd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IFERROR(VLOOKUP(D109,'2nd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IFERROR(IF(D110="","",INDEX('2nd Run'!$A:$I,MATCH('Youth 2 Results'!$E110,'2nd Run'!$I:$I,0),1)),"")</f>
        <v/>
      </c>
      <c r="B110" s="280" t="str">
        <f t="array" ref="B110">IFERROR(IF(D110="","",INDEX('2nd Run'!$A:$I,MATCH('Youth 2 Results'!$E110,'2nd Run'!$I:$I,0),2)),"")</f>
        <v/>
      </c>
      <c r="C110" s="280" t="str">
        <f t="array" ref="C110">IFERROR(IF(D110="","",INDEX('2nd Run'!$A:$I,MATCH('Youth 2 Results'!$E110,'2nd Run'!$I:$I,0),3)),"")</f>
        <v/>
      </c>
      <c r="D110" s="281" t="str">
        <f>IFERROR(IF(AND(SMALL('2nd Run'!I:I,L110)&gt;1000,SMALL('2nd Run'!I:I,L110)&lt;3000),"nt",IF(SMALL('2nd Run'!I:I,L110)&gt;3000,"",SMALL('2nd Run'!I:I,L110))),"")</f>
        <v/>
      </c>
      <c r="E110" s="282" t="str">
        <f>IF(D110="nt",IFERROR(SMALL('2nd Run'!I:I,L110),""),IF(D110&gt;3000,"",IFERROR(SMALL('2nd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IFERROR(VLOOKUP(D110,'2nd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IFERROR(IF(D111="","",INDEX('2nd Run'!$A:$I,MATCH('Youth 2 Results'!$E111,'2nd Run'!$I:$I,0),1)),"")</f>
        <v/>
      </c>
      <c r="B111" s="280" t="str">
        <f t="array" ref="B111">IFERROR(IF(D111="","",INDEX('2nd Run'!$A:$I,MATCH('Youth 2 Results'!$E111,'2nd Run'!$I:$I,0),2)),"")</f>
        <v/>
      </c>
      <c r="C111" s="280" t="str">
        <f t="array" ref="C111">IFERROR(IF(D111="","",INDEX('2nd Run'!$A:$I,MATCH('Youth 2 Results'!$E111,'2nd Run'!$I:$I,0),3)),"")</f>
        <v/>
      </c>
      <c r="D111" s="281" t="str">
        <f>IFERROR(IF(AND(SMALL('2nd Run'!I:I,L111)&gt;1000,SMALL('2nd Run'!I:I,L111)&lt;3000),"nt",IF(SMALL('2nd Run'!I:I,L111)&gt;3000,"",SMALL('2nd Run'!I:I,L111))),"")</f>
        <v/>
      </c>
      <c r="E111" s="282" t="str">
        <f>IF(D111="nt",IFERROR(SMALL('2nd Run'!I:I,L111),""),IF(D111&gt;3000,"",IFERROR(SMALL('2nd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IFERROR(VLOOKUP(D111,'2nd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IFERROR(IF(D112="","",INDEX('2nd Run'!$A:$I,MATCH('Youth 2 Results'!$E112,'2nd Run'!$I:$I,0),1)),"")</f>
        <v/>
      </c>
      <c r="B112" s="280" t="str">
        <f t="array" ref="B112">IFERROR(IF(D112="","",INDEX('2nd Run'!$A:$I,MATCH('Youth 2 Results'!$E112,'2nd Run'!$I:$I,0),2)),"")</f>
        <v/>
      </c>
      <c r="C112" s="280" t="str">
        <f t="array" ref="C112">IFERROR(IF(D112="","",INDEX('2nd Run'!$A:$I,MATCH('Youth 2 Results'!$E112,'2nd Run'!$I:$I,0),3)),"")</f>
        <v/>
      </c>
      <c r="D112" s="281" t="str">
        <f>IFERROR(IF(AND(SMALL('2nd Run'!I:I,L112)&gt;1000,SMALL('2nd Run'!I:I,L112)&lt;3000),"nt",IF(SMALL('2nd Run'!I:I,L112)&gt;3000,"",SMALL('2nd Run'!I:I,L112))),"")</f>
        <v/>
      </c>
      <c r="E112" s="282" t="str">
        <f>IF(D112="nt",IFERROR(SMALL('2nd Run'!I:I,L112),""),IF(D112&gt;3000,"",IFERROR(SMALL('2nd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IFERROR(VLOOKUP(D112,'2nd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IFERROR(IF(D113="","",INDEX('2nd Run'!$A:$I,MATCH('Youth 2 Results'!$E113,'2nd Run'!$I:$I,0),1)),"")</f>
        <v/>
      </c>
      <c r="B113" s="280" t="str">
        <f t="array" ref="B113">IFERROR(IF(D113="","",INDEX('2nd Run'!$A:$I,MATCH('Youth 2 Results'!$E113,'2nd Run'!$I:$I,0),2)),"")</f>
        <v/>
      </c>
      <c r="C113" s="280" t="str">
        <f t="array" ref="C113">IFERROR(IF(D113="","",INDEX('2nd Run'!$A:$I,MATCH('Youth 2 Results'!$E113,'2nd Run'!$I:$I,0),3)),"")</f>
        <v/>
      </c>
      <c r="D113" s="281" t="str">
        <f>IFERROR(IF(AND(SMALL('2nd Run'!I:I,L113)&gt;1000,SMALL('2nd Run'!I:I,L113)&lt;3000),"nt",IF(SMALL('2nd Run'!I:I,L113)&gt;3000,"",SMALL('2nd Run'!I:I,L113))),"")</f>
        <v/>
      </c>
      <c r="E113" s="282" t="str">
        <f>IF(D113="nt",IFERROR(SMALL('2nd Run'!I:I,L113),""),IF(D113&gt;3000,"",IFERROR(SMALL('2nd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IFERROR(VLOOKUP(D113,'2nd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IFERROR(IF(D114="","",INDEX('2nd Run'!$A:$I,MATCH('Youth 2 Results'!$E114,'2nd Run'!$I:$I,0),1)),"")</f>
        <v/>
      </c>
      <c r="B114" s="280" t="str">
        <f t="array" ref="B114">IFERROR(IF(D114="","",INDEX('2nd Run'!$A:$I,MATCH('Youth 2 Results'!$E114,'2nd Run'!$I:$I,0),2)),"")</f>
        <v/>
      </c>
      <c r="C114" s="280" t="str">
        <f t="array" ref="C114">IFERROR(IF(D114="","",INDEX('2nd Run'!$A:$I,MATCH('Youth 2 Results'!$E114,'2nd Run'!$I:$I,0),3)),"")</f>
        <v/>
      </c>
      <c r="D114" s="281" t="str">
        <f>IFERROR(IF(AND(SMALL('2nd Run'!I:I,L114)&gt;1000,SMALL('2nd Run'!I:I,L114)&lt;3000),"nt",IF(SMALL('2nd Run'!I:I,L114)&gt;3000,"",SMALL('2nd Run'!I:I,L114))),"")</f>
        <v/>
      </c>
      <c r="E114" s="282" t="str">
        <f>IF(D114="nt",IFERROR(SMALL('2nd Run'!I:I,L114),""),IF(D114&gt;3000,"",IFERROR(SMALL('2nd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IFERROR(VLOOKUP(D114,'2nd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IFERROR(IF(D115="","",INDEX('2nd Run'!$A:$I,MATCH('Youth 2 Results'!$E115,'2nd Run'!$I:$I,0),1)),"")</f>
        <v/>
      </c>
      <c r="B115" s="280" t="str">
        <f t="array" ref="B115">IFERROR(IF(D115="","",INDEX('2nd Run'!$A:$I,MATCH('Youth 2 Results'!$E115,'2nd Run'!$I:$I,0),2)),"")</f>
        <v/>
      </c>
      <c r="C115" s="280" t="str">
        <f t="array" ref="C115">IFERROR(IF(D115="","",INDEX('2nd Run'!$A:$I,MATCH('Youth 2 Results'!$E115,'2nd Run'!$I:$I,0),3)),"")</f>
        <v/>
      </c>
      <c r="D115" s="281" t="str">
        <f>IFERROR(IF(AND(SMALL('2nd Run'!I:I,L115)&gt;1000,SMALL('2nd Run'!I:I,L115)&lt;3000),"nt",IF(SMALL('2nd Run'!I:I,L115)&gt;3000,"",SMALL('2nd Run'!I:I,L115))),"")</f>
        <v/>
      </c>
      <c r="E115" s="282" t="str">
        <f>IF(D115="nt",IFERROR(SMALL('2nd Run'!I:I,L115),""),IF(D115&gt;3000,"",IFERROR(SMALL('2nd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IFERROR(VLOOKUP(D115,'2nd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IFERROR(IF(D116="","",INDEX('2nd Run'!$A:$I,MATCH('Youth 2 Results'!$E116,'2nd Run'!$I:$I,0),1)),"")</f>
        <v/>
      </c>
      <c r="B116" s="280" t="str">
        <f t="array" ref="B116">IFERROR(IF(D116="","",INDEX('2nd Run'!$A:$I,MATCH('Youth 2 Results'!$E116,'2nd Run'!$I:$I,0),2)),"")</f>
        <v/>
      </c>
      <c r="C116" s="280" t="str">
        <f t="array" ref="C116">IFERROR(IF(D116="","",INDEX('2nd Run'!$A:$I,MATCH('Youth 2 Results'!$E116,'2nd Run'!$I:$I,0),3)),"")</f>
        <v/>
      </c>
      <c r="D116" s="281" t="str">
        <f>IFERROR(IF(AND(SMALL('2nd Run'!I:I,L116)&gt;1000,SMALL('2nd Run'!I:I,L116)&lt;3000),"nt",IF(SMALL('2nd Run'!I:I,L116)&gt;3000,"",SMALL('2nd Run'!I:I,L116))),"")</f>
        <v/>
      </c>
      <c r="E116" s="282" t="str">
        <f>IF(D116="nt",IFERROR(SMALL('2nd Run'!I:I,L116),""),IF(D116&gt;3000,"",IFERROR(SMALL('2nd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IFERROR(VLOOKUP(D116,'2nd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IFERROR(IF(D117="","",INDEX('2nd Run'!$A:$I,MATCH('Youth 2 Results'!$E117,'2nd Run'!$I:$I,0),1)),"")</f>
        <v/>
      </c>
      <c r="B117" s="280" t="str">
        <f t="array" ref="B117">IFERROR(IF(D117="","",INDEX('2nd Run'!$A:$I,MATCH('Youth 2 Results'!$E117,'2nd Run'!$I:$I,0),2)),"")</f>
        <v/>
      </c>
      <c r="C117" s="280" t="str">
        <f t="array" ref="C117">IFERROR(IF(D117="","",INDEX('2nd Run'!$A:$I,MATCH('Youth 2 Results'!$E117,'2nd Run'!$I:$I,0),3)),"")</f>
        <v/>
      </c>
      <c r="D117" s="281" t="str">
        <f>IFERROR(IF(AND(SMALL('2nd Run'!I:I,L117)&gt;1000,SMALL('2nd Run'!I:I,L117)&lt;3000),"nt",IF(SMALL('2nd Run'!I:I,L117)&gt;3000,"",SMALL('2nd Run'!I:I,L117))),"")</f>
        <v/>
      </c>
      <c r="E117" s="282" t="str">
        <f>IF(D117="nt",IFERROR(SMALL('2nd Run'!I:I,L117),""),IF(D117&gt;3000,"",IFERROR(SMALL('2nd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IFERROR(VLOOKUP(D117,'2nd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IFERROR(IF(D118="","",INDEX('2nd Run'!$A:$I,MATCH('Youth 2 Results'!$E118,'2nd Run'!$I:$I,0),1)),"")</f>
        <v/>
      </c>
      <c r="B118" s="280" t="str">
        <f t="array" ref="B118">IFERROR(IF(D118="","",INDEX('2nd Run'!$A:$I,MATCH('Youth 2 Results'!$E118,'2nd Run'!$I:$I,0),2)),"")</f>
        <v/>
      </c>
      <c r="C118" s="280" t="str">
        <f t="array" ref="C118">IFERROR(IF(D118="","",INDEX('2nd Run'!$A:$I,MATCH('Youth 2 Results'!$E118,'2nd Run'!$I:$I,0),3)),"")</f>
        <v/>
      </c>
      <c r="D118" s="281" t="str">
        <f>IFERROR(IF(AND(SMALL('2nd Run'!I:I,L118)&gt;1000,SMALL('2nd Run'!I:I,L118)&lt;3000),"nt",IF(SMALL('2nd Run'!I:I,L118)&gt;3000,"",SMALL('2nd Run'!I:I,L118))),"")</f>
        <v/>
      </c>
      <c r="E118" s="282" t="str">
        <f>IF(D118="nt",IFERROR(SMALL('2nd Run'!I:I,L118),""),IF(D118&gt;3000,"",IFERROR(SMALL('2nd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IFERROR(VLOOKUP(D118,'2nd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IFERROR(IF(D119="","",INDEX('2nd Run'!$A:$I,MATCH('Youth 2 Results'!$E119,'2nd Run'!$I:$I,0),1)),"")</f>
        <v/>
      </c>
      <c r="B119" s="280" t="str">
        <f t="array" ref="B119">IFERROR(IF(D119="","",INDEX('2nd Run'!$A:$I,MATCH('Youth 2 Results'!$E119,'2nd Run'!$I:$I,0),2)),"")</f>
        <v/>
      </c>
      <c r="C119" s="280" t="str">
        <f t="array" ref="C119">IFERROR(IF(D119="","",INDEX('2nd Run'!$A:$I,MATCH('Youth 2 Results'!$E119,'2nd Run'!$I:$I,0),3)),"")</f>
        <v/>
      </c>
      <c r="D119" s="281" t="str">
        <f>IFERROR(IF(AND(SMALL('2nd Run'!I:I,L119)&gt;1000,SMALL('2nd Run'!I:I,L119)&lt;3000),"nt",IF(SMALL('2nd Run'!I:I,L119)&gt;3000,"",SMALL('2nd Run'!I:I,L119))),"")</f>
        <v/>
      </c>
      <c r="E119" s="282" t="str">
        <f>IF(D119="nt",IFERROR(SMALL('2nd Run'!I:I,L119),""),IF(D119&gt;3000,"",IFERROR(SMALL('2nd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IFERROR(VLOOKUP(D119,'2nd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IFERROR(IF(D120="","",INDEX('2nd Run'!$A:$I,MATCH('Youth 2 Results'!$E120,'2nd Run'!$I:$I,0),1)),"")</f>
        <v/>
      </c>
      <c r="B120" s="280" t="str">
        <f t="array" ref="B120">IFERROR(IF(D120="","",INDEX('2nd Run'!$A:$I,MATCH('Youth 2 Results'!$E120,'2nd Run'!$I:$I,0),2)),"")</f>
        <v/>
      </c>
      <c r="C120" s="280" t="str">
        <f t="array" ref="C120">IFERROR(IF(D120="","",INDEX('2nd Run'!$A:$I,MATCH('Youth 2 Results'!$E120,'2nd Run'!$I:$I,0),3)),"")</f>
        <v/>
      </c>
      <c r="D120" s="281" t="str">
        <f>IFERROR(IF(AND(SMALL('2nd Run'!I:I,L120)&gt;1000,SMALL('2nd Run'!I:I,L120)&lt;3000),"nt",IF(SMALL('2nd Run'!I:I,L120)&gt;3000,"",SMALL('2nd Run'!I:I,L120))),"")</f>
        <v/>
      </c>
      <c r="E120" s="282" t="str">
        <f>IF(D120="nt",IFERROR(SMALL('2nd Run'!I:I,L120),""),IF(D120&gt;3000,"",IFERROR(SMALL('2nd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IFERROR(VLOOKUP(D120,'2nd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IFERROR(IF(D121="","",INDEX('2nd Run'!$A:$I,MATCH('Youth 2 Results'!$E121,'2nd Run'!$I:$I,0),1)),"")</f>
        <v/>
      </c>
      <c r="B121" s="280" t="str">
        <f t="array" ref="B121">IFERROR(IF(D121="","",INDEX('2nd Run'!$A:$I,MATCH('Youth 2 Results'!$E121,'2nd Run'!$I:$I,0),2)),"")</f>
        <v/>
      </c>
      <c r="C121" s="280" t="str">
        <f t="array" ref="C121">IFERROR(IF(D121="","",INDEX('2nd Run'!$A:$I,MATCH('Youth 2 Results'!$E121,'2nd Run'!$I:$I,0),3)),"")</f>
        <v/>
      </c>
      <c r="D121" s="281" t="str">
        <f>IFERROR(IF(AND(SMALL('2nd Run'!I:I,L121)&gt;1000,SMALL('2nd Run'!I:I,L121)&lt;3000),"nt",IF(SMALL('2nd Run'!I:I,L121)&gt;3000,"",SMALL('2nd Run'!I:I,L121))),"")</f>
        <v/>
      </c>
      <c r="E121" s="282" t="str">
        <f>IF(D121="nt",IFERROR(SMALL('2nd Run'!I:I,L121),""),IF(D121&gt;3000,"",IFERROR(SMALL('2nd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IFERROR(VLOOKUP(D121,'2nd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IFERROR(IF(D122="","",INDEX('2nd Run'!$A:$I,MATCH('Youth 2 Results'!$E122,'2nd Run'!$I:$I,0),1)),"")</f>
        <v/>
      </c>
      <c r="B122" s="280" t="str">
        <f t="array" ref="B122">IFERROR(IF(D122="","",INDEX('2nd Run'!$A:$I,MATCH('Youth 2 Results'!$E122,'2nd Run'!$I:$I,0),2)),"")</f>
        <v/>
      </c>
      <c r="C122" s="280" t="str">
        <f t="array" ref="C122">IFERROR(IF(D122="","",INDEX('2nd Run'!$A:$I,MATCH('Youth 2 Results'!$E122,'2nd Run'!$I:$I,0),3)),"")</f>
        <v/>
      </c>
      <c r="D122" s="281" t="str">
        <f>IFERROR(IF(AND(SMALL('2nd Run'!I:I,L122)&gt;1000,SMALL('2nd Run'!I:I,L122)&lt;3000),"nt",IF(SMALL('2nd Run'!I:I,L122)&gt;3000,"",SMALL('2nd Run'!I:I,L122))),"")</f>
        <v/>
      </c>
      <c r="E122" s="282" t="str">
        <f>IF(D122="nt",IFERROR(SMALL('2nd Run'!I:I,L122),""),IF(D122&gt;3000,"",IFERROR(SMALL('2nd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IFERROR(VLOOKUP(D122,'2nd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IFERROR(IF(D123="","",INDEX('2nd Run'!$A:$I,MATCH('Youth 2 Results'!$E123,'2nd Run'!$I:$I,0),1)),"")</f>
        <v/>
      </c>
      <c r="B123" s="280" t="str">
        <f t="array" ref="B123">IFERROR(IF(D123="","",INDEX('2nd Run'!$A:$I,MATCH('Youth 2 Results'!$E123,'2nd Run'!$I:$I,0),2)),"")</f>
        <v/>
      </c>
      <c r="C123" s="280" t="str">
        <f t="array" ref="C123">IFERROR(IF(D123="","",INDEX('2nd Run'!$A:$I,MATCH('Youth 2 Results'!$E123,'2nd Run'!$I:$I,0),3)),"")</f>
        <v/>
      </c>
      <c r="D123" s="281" t="str">
        <f>IFERROR(IF(AND(SMALL('2nd Run'!I:I,L123)&gt;1000,SMALL('2nd Run'!I:I,L123)&lt;3000),"nt",IF(SMALL('2nd Run'!I:I,L123)&gt;3000,"",SMALL('2nd Run'!I:I,L123))),"")</f>
        <v/>
      </c>
      <c r="E123" s="282" t="str">
        <f>IF(D123="nt",IFERROR(SMALL('2nd Run'!I:I,L123),""),IF(D123&gt;3000,"",IFERROR(SMALL('2nd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IFERROR(VLOOKUP(D123,'2nd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IFERROR(IF(D124="","",INDEX('2nd Run'!$A:$I,MATCH('Youth 2 Results'!$E124,'2nd Run'!$I:$I,0),1)),"")</f>
        <v/>
      </c>
      <c r="B124" s="280" t="str">
        <f t="array" ref="B124">IFERROR(IF(D124="","",INDEX('2nd Run'!$A:$I,MATCH('Youth 2 Results'!$E124,'2nd Run'!$I:$I,0),2)),"")</f>
        <v/>
      </c>
      <c r="C124" s="280" t="str">
        <f t="array" ref="C124">IFERROR(IF(D124="","",INDEX('2nd Run'!$A:$I,MATCH('Youth 2 Results'!$E124,'2nd Run'!$I:$I,0),3)),"")</f>
        <v/>
      </c>
      <c r="D124" s="281" t="str">
        <f>IFERROR(IF(AND(SMALL('2nd Run'!I:I,L124)&gt;1000,SMALL('2nd Run'!I:I,L124)&lt;3000),"nt",IF(SMALL('2nd Run'!I:I,L124)&gt;3000,"",SMALL('2nd Run'!I:I,L124))),"")</f>
        <v/>
      </c>
      <c r="E124" s="282" t="str">
        <f>IF(D124="nt",IFERROR(SMALL('2nd Run'!I:I,L124),""),IF(D124&gt;3000,"",IFERROR(SMALL('2nd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IFERROR(VLOOKUP(D124,'2nd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IFERROR(IF(D125="","",INDEX('2nd Run'!$A:$I,MATCH('Youth 2 Results'!$E125,'2nd Run'!$I:$I,0),1)),"")</f>
        <v/>
      </c>
      <c r="B125" s="280" t="str">
        <f t="array" ref="B125">IFERROR(IF(D125="","",INDEX('2nd Run'!$A:$I,MATCH('Youth 2 Results'!$E125,'2nd Run'!$I:$I,0),2)),"")</f>
        <v/>
      </c>
      <c r="C125" s="280" t="str">
        <f t="array" ref="C125">IFERROR(IF(D125="","",INDEX('2nd Run'!$A:$I,MATCH('Youth 2 Results'!$E125,'2nd Run'!$I:$I,0),3)),"")</f>
        <v/>
      </c>
      <c r="D125" s="281" t="str">
        <f>IFERROR(IF(AND(SMALL('2nd Run'!I:I,L125)&gt;1000,SMALL('2nd Run'!I:I,L125)&lt;3000),"nt",IF(SMALL('2nd Run'!I:I,L125)&gt;3000,"",SMALL('2nd Run'!I:I,L125))),"")</f>
        <v/>
      </c>
      <c r="E125" s="282" t="str">
        <f>IF(D125="nt",IFERROR(SMALL('2nd Run'!I:I,L125),""),IF(D125&gt;3000,"",IFERROR(SMALL('2nd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IFERROR(VLOOKUP(D125,'2nd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IFERROR(IF(D126="","",INDEX('2nd Run'!$A:$I,MATCH('Youth 2 Results'!$E126,'2nd Run'!$I:$I,0),1)),"")</f>
        <v/>
      </c>
      <c r="B126" s="280" t="str">
        <f t="array" ref="B126">IFERROR(IF(D126="","",INDEX('2nd Run'!$A:$I,MATCH('Youth 2 Results'!$E126,'2nd Run'!$I:$I,0),2)),"")</f>
        <v/>
      </c>
      <c r="C126" s="280" t="str">
        <f t="array" ref="C126">IFERROR(IF(D126="","",INDEX('2nd Run'!$A:$I,MATCH('Youth 2 Results'!$E126,'2nd Run'!$I:$I,0),3)),"")</f>
        <v/>
      </c>
      <c r="D126" s="281" t="str">
        <f>IFERROR(IF(AND(SMALL('2nd Run'!I:I,L126)&gt;1000,SMALL('2nd Run'!I:I,L126)&lt;3000),"nt",IF(SMALL('2nd Run'!I:I,L126)&gt;3000,"",SMALL('2nd Run'!I:I,L126))),"")</f>
        <v/>
      </c>
      <c r="E126" s="282" t="str">
        <f>IF(D126="nt",IFERROR(SMALL('2nd Run'!I:I,L126),""),IF(D126&gt;3000,"",IFERROR(SMALL('2nd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IFERROR(VLOOKUP(D126,'2nd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IFERROR(IF(D127="","",INDEX('2nd Run'!$A:$I,MATCH('Youth 2 Results'!$E127,'2nd Run'!$I:$I,0),1)),"")</f>
        <v/>
      </c>
      <c r="B127" s="280" t="str">
        <f t="array" ref="B127">IFERROR(IF(D127="","",INDEX('2nd Run'!$A:$I,MATCH('Youth 2 Results'!$E127,'2nd Run'!$I:$I,0),2)),"")</f>
        <v/>
      </c>
      <c r="C127" s="280" t="str">
        <f t="array" ref="C127">IFERROR(IF(D127="","",INDEX('2nd Run'!$A:$I,MATCH('Youth 2 Results'!$E127,'2nd Run'!$I:$I,0),3)),"")</f>
        <v/>
      </c>
      <c r="D127" s="281" t="str">
        <f>IFERROR(IF(AND(SMALL('2nd Run'!I:I,L127)&gt;1000,SMALL('2nd Run'!I:I,L127)&lt;3000),"nt",IF(SMALL('2nd Run'!I:I,L127)&gt;3000,"",SMALL('2nd Run'!I:I,L127))),"")</f>
        <v/>
      </c>
      <c r="E127" s="282" t="str">
        <f>IF(D127="nt",IFERROR(SMALL('2nd Run'!I:I,L127),""),IF(D127&gt;3000,"",IFERROR(SMALL('2nd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IFERROR(VLOOKUP(D127,'2nd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IFERROR(IF(D128="","",INDEX('2nd Run'!$A:$I,MATCH('Youth 2 Results'!$E128,'2nd Run'!$I:$I,0),1)),"")</f>
        <v/>
      </c>
      <c r="B128" s="280" t="str">
        <f t="array" ref="B128">IFERROR(IF(D128="","",INDEX('2nd Run'!$A:$I,MATCH('Youth 2 Results'!$E128,'2nd Run'!$I:$I,0),2)),"")</f>
        <v/>
      </c>
      <c r="C128" s="280" t="str">
        <f t="array" ref="C128">IFERROR(IF(D128="","",INDEX('2nd Run'!$A:$I,MATCH('Youth 2 Results'!$E128,'2nd Run'!$I:$I,0),3)),"")</f>
        <v/>
      </c>
      <c r="D128" s="281" t="str">
        <f>IFERROR(IF(AND(SMALL('2nd Run'!I:I,L128)&gt;1000,SMALL('2nd Run'!I:I,L128)&lt;3000),"nt",IF(SMALL('2nd Run'!I:I,L128)&gt;3000,"",SMALL('2nd Run'!I:I,L128))),"")</f>
        <v/>
      </c>
      <c r="E128" s="282" t="str">
        <f>IF(D128="nt",IFERROR(SMALL('2nd Run'!I:I,L128),""),IF(D128&gt;3000,"",IFERROR(SMALL('2nd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IFERROR(VLOOKUP(D128,'2nd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IFERROR(IF(D129="","",INDEX('2nd Run'!$A:$I,MATCH('Youth 2 Results'!$E129,'2nd Run'!$I:$I,0),1)),"")</f>
        <v/>
      </c>
      <c r="B129" s="280" t="str">
        <f t="array" ref="B129">IFERROR(IF(D129="","",INDEX('2nd Run'!$A:$I,MATCH('Youth 2 Results'!$E129,'2nd Run'!$I:$I,0),2)),"")</f>
        <v/>
      </c>
      <c r="C129" s="280" t="str">
        <f t="array" ref="C129">IFERROR(IF(D129="","",INDEX('2nd Run'!$A:$I,MATCH('Youth 2 Results'!$E129,'2nd Run'!$I:$I,0),3)),"")</f>
        <v/>
      </c>
      <c r="D129" s="281" t="str">
        <f>IFERROR(IF(AND(SMALL('2nd Run'!I:I,L129)&gt;1000,SMALL('2nd Run'!I:I,L129)&lt;3000),"nt",IF(SMALL('2nd Run'!I:I,L129)&gt;3000,"",SMALL('2nd Run'!I:I,L129))),"")</f>
        <v/>
      </c>
      <c r="E129" s="282" t="str">
        <f>IF(D129="nt",IFERROR(SMALL('2nd Run'!I:I,L129),""),IF(D129&gt;3000,"",IFERROR(SMALL('2nd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IFERROR(VLOOKUP(D129,'2nd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IFERROR(IF(D130="","",INDEX('2nd Run'!$A:$I,MATCH('Youth 2 Results'!$E130,'2nd Run'!$I:$I,0),1)),"")</f>
        <v/>
      </c>
      <c r="B130" s="280" t="str">
        <f t="array" ref="B130">IFERROR(IF(D130="","",INDEX('2nd Run'!$A:$I,MATCH('Youth 2 Results'!$E130,'2nd Run'!$I:$I,0),2)),"")</f>
        <v/>
      </c>
      <c r="C130" s="280" t="str">
        <f t="array" ref="C130">IFERROR(IF(D130="","",INDEX('2nd Run'!$A:$I,MATCH('Youth 2 Results'!$E130,'2nd Run'!$I:$I,0),3)),"")</f>
        <v/>
      </c>
      <c r="D130" s="281" t="str">
        <f>IFERROR(IF(AND(SMALL('2nd Run'!I:I,L130)&gt;1000,SMALL('2nd Run'!I:I,L130)&lt;3000),"nt",IF(SMALL('2nd Run'!I:I,L130)&gt;3000,"",SMALL('2nd Run'!I:I,L130))),"")</f>
        <v/>
      </c>
      <c r="E130" s="282" t="str">
        <f>IF(D130="nt",IFERROR(SMALL('2nd Run'!I:I,L130),""),IF(D130&gt;3000,"",IFERROR(SMALL('2nd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IFERROR(VLOOKUP(D130,'2nd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IFERROR(IF(D131="","",INDEX('2nd Run'!$A:$I,MATCH('Youth 2 Results'!$E131,'2nd Run'!$I:$I,0),1)),"")</f>
        <v/>
      </c>
      <c r="B131" s="280" t="str">
        <f t="array" ref="B131">IFERROR(IF(D131="","",INDEX('2nd Run'!$A:$I,MATCH('Youth 2 Results'!$E131,'2nd Run'!$I:$I,0),2)),"")</f>
        <v/>
      </c>
      <c r="C131" s="280" t="str">
        <f t="array" ref="C131">IFERROR(IF(D131="","",INDEX('2nd Run'!$A:$I,MATCH('Youth 2 Results'!$E131,'2nd Run'!$I:$I,0),3)),"")</f>
        <v/>
      </c>
      <c r="D131" s="281" t="str">
        <f>IFERROR(IF(AND(SMALL('2nd Run'!I:I,L131)&gt;1000,SMALL('2nd Run'!I:I,L131)&lt;3000),"nt",IF(SMALL('2nd Run'!I:I,L131)&gt;3000,"",SMALL('2nd Run'!I:I,L131))),"")</f>
        <v/>
      </c>
      <c r="E131" s="282" t="str">
        <f>IF(D131="nt",IFERROR(SMALL('2nd Run'!I:I,L131),""),IF(D131&gt;3000,"",IFERROR(SMALL('2nd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IFERROR(VLOOKUP(D131,'2nd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IFERROR(IF(D132="","",INDEX('2nd Run'!$A:$I,MATCH('Youth 2 Results'!$E132,'2nd Run'!$I:$I,0),1)),"")</f>
        <v/>
      </c>
      <c r="B132" s="280" t="str">
        <f t="array" ref="B132">IFERROR(IF(D132="","",INDEX('2nd Run'!$A:$I,MATCH('Youth 2 Results'!$E132,'2nd Run'!$I:$I,0),2)),"")</f>
        <v/>
      </c>
      <c r="C132" s="280" t="str">
        <f t="array" ref="C132">IFERROR(IF(D132="","",INDEX('2nd Run'!$A:$I,MATCH('Youth 2 Results'!$E132,'2nd Run'!$I:$I,0),3)),"")</f>
        <v/>
      </c>
      <c r="D132" s="281" t="str">
        <f>IFERROR(IF(AND(SMALL('2nd Run'!I:I,L132)&gt;1000,SMALL('2nd Run'!I:I,L132)&lt;3000),"nt",IF(SMALL('2nd Run'!I:I,L132)&gt;3000,"",SMALL('2nd Run'!I:I,L132))),"")</f>
        <v/>
      </c>
      <c r="E132" s="282" t="str">
        <f>IF(D132="nt",IFERROR(SMALL('2nd Run'!I:I,L132),""),IF(D132&gt;3000,"",IFERROR(SMALL('2nd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IFERROR(VLOOKUP(D132,'2nd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IFERROR(IF(D133="","",INDEX('2nd Run'!$A:$I,MATCH('Youth 2 Results'!$E133,'2nd Run'!$I:$I,0),1)),"")</f>
        <v/>
      </c>
      <c r="B133" s="280" t="str">
        <f t="array" ref="B133">IFERROR(IF(D133="","",INDEX('2nd Run'!$A:$I,MATCH('Youth 2 Results'!$E133,'2nd Run'!$I:$I,0),2)),"")</f>
        <v/>
      </c>
      <c r="C133" s="280" t="str">
        <f t="array" ref="C133">IFERROR(IF(D133="","",INDEX('2nd Run'!$A:$I,MATCH('Youth 2 Results'!$E133,'2nd Run'!$I:$I,0),3)),"")</f>
        <v/>
      </c>
      <c r="D133" s="281" t="str">
        <f>IFERROR(IF(AND(SMALL('2nd Run'!I:I,L133)&gt;1000,SMALL('2nd Run'!I:I,L133)&lt;3000),"nt",IF(SMALL('2nd Run'!I:I,L133)&gt;3000,"",SMALL('2nd Run'!I:I,L133))),"")</f>
        <v/>
      </c>
      <c r="E133" s="282" t="str">
        <f>IF(D133="nt",IFERROR(SMALL('2nd Run'!I:I,L133),""),IF(D133&gt;3000,"",IFERROR(SMALL('2nd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IFERROR(VLOOKUP(D133,'2nd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IFERROR(IF(D134="","",INDEX('2nd Run'!$A:$I,MATCH('Youth 2 Results'!$E134,'2nd Run'!$I:$I,0),1)),"")</f>
        <v/>
      </c>
      <c r="B134" s="280" t="str">
        <f t="array" ref="B134">IFERROR(IF(D134="","",INDEX('2nd Run'!$A:$I,MATCH('Youth 2 Results'!$E134,'2nd Run'!$I:$I,0),2)),"")</f>
        <v/>
      </c>
      <c r="C134" s="280" t="str">
        <f t="array" ref="C134">IFERROR(IF(D134="","",INDEX('2nd Run'!$A:$I,MATCH('Youth 2 Results'!$E134,'2nd Run'!$I:$I,0),3)),"")</f>
        <v/>
      </c>
      <c r="D134" s="281" t="str">
        <f>IFERROR(IF(AND(SMALL('2nd Run'!I:I,L134)&gt;1000,SMALL('2nd Run'!I:I,L134)&lt;3000),"nt",IF(SMALL('2nd Run'!I:I,L134)&gt;3000,"",SMALL('2nd Run'!I:I,L134))),"")</f>
        <v/>
      </c>
      <c r="E134" s="282" t="str">
        <f>IF(D134="nt",IFERROR(SMALL('2nd Run'!I:I,L134),""),IF(D134&gt;3000,"",IFERROR(SMALL('2nd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IFERROR(VLOOKUP(D134,'2nd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IFERROR(IF(D135="","",INDEX('2nd Run'!$A:$I,MATCH('Youth 2 Results'!$E135,'2nd Run'!$I:$I,0),1)),"")</f>
        <v/>
      </c>
      <c r="B135" s="280" t="str">
        <f t="array" ref="B135">IFERROR(IF(D135="","",INDEX('2nd Run'!$A:$I,MATCH('Youth 2 Results'!$E135,'2nd Run'!$I:$I,0),2)),"")</f>
        <v/>
      </c>
      <c r="C135" s="280" t="str">
        <f t="array" ref="C135">IFERROR(IF(D135="","",INDEX('2nd Run'!$A:$I,MATCH('Youth 2 Results'!$E135,'2nd Run'!$I:$I,0),3)),"")</f>
        <v/>
      </c>
      <c r="D135" s="281" t="str">
        <f>IFERROR(IF(AND(SMALL('2nd Run'!I:I,L135)&gt;1000,SMALL('2nd Run'!I:I,L135)&lt;3000),"nt",IF(SMALL('2nd Run'!I:I,L135)&gt;3000,"",SMALL('2nd Run'!I:I,L135))),"")</f>
        <v/>
      </c>
      <c r="E135" s="282" t="str">
        <f>IF(D135="nt",IFERROR(SMALL('2nd Run'!I:I,L135),""),IF(D135&gt;3000,"",IFERROR(SMALL('2nd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IFERROR(VLOOKUP(D135,'2nd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IFERROR(IF(D136="","",INDEX('2nd Run'!$A:$I,MATCH('Youth 2 Results'!$E136,'2nd Run'!$I:$I,0),1)),"")</f>
        <v/>
      </c>
      <c r="B136" s="280" t="str">
        <f t="array" ref="B136">IFERROR(IF(D136="","",INDEX('2nd Run'!$A:$I,MATCH('Youth 2 Results'!$E136,'2nd Run'!$I:$I,0),2)),"")</f>
        <v/>
      </c>
      <c r="C136" s="280" t="str">
        <f t="array" ref="C136">IFERROR(IF(D136="","",INDEX('2nd Run'!$A:$I,MATCH('Youth 2 Results'!$E136,'2nd Run'!$I:$I,0),3)),"")</f>
        <v/>
      </c>
      <c r="D136" s="281" t="str">
        <f>IFERROR(IF(AND(SMALL('2nd Run'!I:I,L136)&gt;1000,SMALL('2nd Run'!I:I,L136)&lt;3000),"nt",IF(SMALL('2nd Run'!I:I,L136)&gt;3000,"",SMALL('2nd Run'!I:I,L136))),"")</f>
        <v/>
      </c>
      <c r="E136" s="282" t="str">
        <f>IF(D136="nt",IFERROR(SMALL('2nd Run'!I:I,L136),""),IF(D136&gt;3000,"",IFERROR(SMALL('2nd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IFERROR(VLOOKUP(D136,'2nd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IFERROR(IF(D137="","",INDEX('2nd Run'!$A:$I,MATCH('Youth 2 Results'!$E137,'2nd Run'!$I:$I,0),1)),"")</f>
        <v/>
      </c>
      <c r="B137" s="280" t="str">
        <f t="array" ref="B137">IFERROR(IF(D137="","",INDEX('2nd Run'!$A:$I,MATCH('Youth 2 Results'!$E137,'2nd Run'!$I:$I,0),2)),"")</f>
        <v/>
      </c>
      <c r="C137" s="280" t="str">
        <f t="array" ref="C137">IFERROR(IF(D137="","",INDEX('2nd Run'!$A:$I,MATCH('Youth 2 Results'!$E137,'2nd Run'!$I:$I,0),3)),"")</f>
        <v/>
      </c>
      <c r="D137" s="281" t="str">
        <f>IFERROR(IF(AND(SMALL('2nd Run'!I:I,L137)&gt;1000,SMALL('2nd Run'!I:I,L137)&lt;3000),"nt",IF(SMALL('2nd Run'!I:I,L137)&gt;3000,"",SMALL('2nd Run'!I:I,L137))),"")</f>
        <v/>
      </c>
      <c r="E137" s="282" t="str">
        <f>IF(D137="nt",IFERROR(SMALL('2nd Run'!I:I,L137),""),IF(D137&gt;3000,"",IFERROR(SMALL('2nd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IFERROR(VLOOKUP(D137,'2nd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IFERROR(IF(D138="","",INDEX('2nd Run'!$A:$I,MATCH('Youth 2 Results'!$E138,'2nd Run'!$I:$I,0),1)),"")</f>
        <v/>
      </c>
      <c r="B138" s="280" t="str">
        <f t="array" ref="B138">IFERROR(IF(D138="","",INDEX('2nd Run'!$A:$I,MATCH('Youth 2 Results'!$E138,'2nd Run'!$I:$I,0),2)),"")</f>
        <v/>
      </c>
      <c r="C138" s="280" t="str">
        <f t="array" ref="C138">IFERROR(IF(D138="","",INDEX('2nd Run'!$A:$I,MATCH('Youth 2 Results'!$E138,'2nd Run'!$I:$I,0),3)),"")</f>
        <v/>
      </c>
      <c r="D138" s="281" t="str">
        <f>IFERROR(IF(AND(SMALL('2nd Run'!I:I,L138)&gt;1000,SMALL('2nd Run'!I:I,L138)&lt;3000),"nt",IF(SMALL('2nd Run'!I:I,L138)&gt;3000,"",SMALL('2nd Run'!I:I,L138))),"")</f>
        <v/>
      </c>
      <c r="E138" s="282" t="str">
        <f>IF(D138="nt",IFERROR(SMALL('2nd Run'!I:I,L138),""),IF(D138&gt;3000,"",IFERROR(SMALL('2nd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IFERROR(VLOOKUP(D138,'2nd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IFERROR(IF(D139="","",INDEX('2nd Run'!$A:$I,MATCH('Youth 2 Results'!$E139,'2nd Run'!$I:$I,0),1)),"")</f>
        <v/>
      </c>
      <c r="B139" s="280" t="str">
        <f t="array" ref="B139">IFERROR(IF(D139="","",INDEX('2nd Run'!$A:$I,MATCH('Youth 2 Results'!$E139,'2nd Run'!$I:$I,0),2)),"")</f>
        <v/>
      </c>
      <c r="C139" s="280" t="str">
        <f t="array" ref="C139">IFERROR(IF(D139="","",INDEX('2nd Run'!$A:$I,MATCH('Youth 2 Results'!$E139,'2nd Run'!$I:$I,0),3)),"")</f>
        <v/>
      </c>
      <c r="D139" s="281" t="str">
        <f>IFERROR(IF(AND(SMALL('2nd Run'!I:I,L139)&gt;1000,SMALL('2nd Run'!I:I,L139)&lt;3000),"nt",IF(SMALL('2nd Run'!I:I,L139)&gt;3000,"",SMALL('2nd Run'!I:I,L139))),"")</f>
        <v/>
      </c>
      <c r="E139" s="282" t="str">
        <f>IF(D139="nt",IFERROR(SMALL('2nd Run'!I:I,L139),""),IF(D139&gt;3000,"",IFERROR(SMALL('2nd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IFERROR(VLOOKUP(D139,'2nd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IFERROR(IF(D140="","",INDEX('2nd Run'!$A:$I,MATCH('Youth 2 Results'!$E140,'2nd Run'!$I:$I,0),1)),"")</f>
        <v/>
      </c>
      <c r="B140" s="280" t="str">
        <f t="array" ref="B140">IFERROR(IF(D140="","",INDEX('2nd Run'!$A:$I,MATCH('Youth 2 Results'!$E140,'2nd Run'!$I:$I,0),2)),"")</f>
        <v/>
      </c>
      <c r="C140" s="280" t="str">
        <f t="array" ref="C140">IFERROR(IF(D140="","",INDEX('2nd Run'!$A:$I,MATCH('Youth 2 Results'!$E140,'2nd Run'!$I:$I,0),3)),"")</f>
        <v/>
      </c>
      <c r="D140" s="281" t="str">
        <f>IFERROR(IF(AND(SMALL('2nd Run'!I:I,L140)&gt;1000,SMALL('2nd Run'!I:I,L140)&lt;3000),"nt",IF(SMALL('2nd Run'!I:I,L140)&gt;3000,"",SMALL('2nd Run'!I:I,L140))),"")</f>
        <v/>
      </c>
      <c r="E140" s="282" t="str">
        <f>IF(D140="nt",IFERROR(SMALL('2nd Run'!I:I,L140),""),IF(D140&gt;3000,"",IFERROR(SMALL('2nd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IFERROR(VLOOKUP(D140,'2nd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IFERROR(IF(D141="","",INDEX('2nd Run'!$A:$I,MATCH('Youth 2 Results'!$E141,'2nd Run'!$I:$I,0),1)),"")</f>
        <v/>
      </c>
      <c r="B141" s="280" t="str">
        <f t="array" ref="B141">IFERROR(IF(D141="","",INDEX('2nd Run'!$A:$I,MATCH('Youth 2 Results'!$E141,'2nd Run'!$I:$I,0),2)),"")</f>
        <v/>
      </c>
      <c r="C141" s="280" t="str">
        <f t="array" ref="C141">IFERROR(IF(D141="","",INDEX('2nd Run'!$A:$I,MATCH('Youth 2 Results'!$E141,'2nd Run'!$I:$I,0),3)),"")</f>
        <v/>
      </c>
      <c r="D141" s="281" t="str">
        <f>IFERROR(IF(AND(SMALL('2nd Run'!I:I,L141)&gt;1000,SMALL('2nd Run'!I:I,L141)&lt;3000),"nt",IF(SMALL('2nd Run'!I:I,L141)&gt;3000,"",SMALL('2nd Run'!I:I,L141))),"")</f>
        <v/>
      </c>
      <c r="E141" s="282" t="str">
        <f>IF(D141="nt",IFERROR(SMALL('2nd Run'!I:I,L141),""),IF(D141&gt;3000,"",IFERROR(SMALL('2nd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IFERROR(VLOOKUP(D141,'2nd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IFERROR(IF(D142="","",INDEX('2nd Run'!$A:$I,MATCH('Youth 2 Results'!$E142,'2nd Run'!$I:$I,0),1)),"")</f>
        <v/>
      </c>
      <c r="B142" s="280" t="str">
        <f t="array" ref="B142">IFERROR(IF(D142="","",INDEX('2nd Run'!$A:$I,MATCH('Youth 2 Results'!$E142,'2nd Run'!$I:$I,0),2)),"")</f>
        <v/>
      </c>
      <c r="C142" s="280" t="str">
        <f t="array" ref="C142">IFERROR(IF(D142="","",INDEX('2nd Run'!$A:$I,MATCH('Youth 2 Results'!$E142,'2nd Run'!$I:$I,0),3)),"")</f>
        <v/>
      </c>
      <c r="D142" s="281" t="str">
        <f>IFERROR(IF(AND(SMALL('2nd Run'!I:I,L142)&gt;1000,SMALL('2nd Run'!I:I,L142)&lt;3000),"nt",IF(SMALL('2nd Run'!I:I,L142)&gt;3000,"",SMALL('2nd Run'!I:I,L142))),"")</f>
        <v/>
      </c>
      <c r="E142" s="282" t="str">
        <f>IF(D142="nt",IFERROR(SMALL('2nd Run'!I:I,L142),""),IF(D142&gt;3000,"",IFERROR(SMALL('2nd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IFERROR(VLOOKUP(D142,'2nd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IFERROR(IF(D143="","",INDEX('2nd Run'!$A:$I,MATCH('Youth 2 Results'!$E143,'2nd Run'!$I:$I,0),1)),"")</f>
        <v/>
      </c>
      <c r="B143" s="280" t="str">
        <f t="array" ref="B143">IFERROR(IF(D143="","",INDEX('2nd Run'!$A:$I,MATCH('Youth 2 Results'!$E143,'2nd Run'!$I:$I,0),2)),"")</f>
        <v/>
      </c>
      <c r="C143" s="280" t="str">
        <f t="array" ref="C143">IFERROR(IF(D143="","",INDEX('2nd Run'!$A:$I,MATCH('Youth 2 Results'!$E143,'2nd Run'!$I:$I,0),3)),"")</f>
        <v/>
      </c>
      <c r="D143" s="281" t="str">
        <f>IFERROR(IF(AND(SMALL('2nd Run'!I:I,L143)&gt;1000,SMALL('2nd Run'!I:I,L143)&lt;3000),"nt",IF(SMALL('2nd Run'!I:I,L143)&gt;3000,"",SMALL('2nd Run'!I:I,L143))),"")</f>
        <v/>
      </c>
      <c r="E143" s="282" t="str">
        <f>IF(D143="nt",IFERROR(SMALL('2nd Run'!I:I,L143),""),IF(D143&gt;3000,"",IFERROR(SMALL('2nd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IFERROR(VLOOKUP(D143,'2nd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IFERROR(IF(D144="","",INDEX('2nd Run'!$A:$I,MATCH('Youth 2 Results'!$E144,'2nd Run'!$I:$I,0),1)),"")</f>
        <v/>
      </c>
      <c r="B144" s="280" t="str">
        <f t="array" ref="B144">IFERROR(IF(D144="","",INDEX('2nd Run'!$A:$I,MATCH('Youth 2 Results'!$E144,'2nd Run'!$I:$I,0),2)),"")</f>
        <v/>
      </c>
      <c r="C144" s="280" t="str">
        <f t="array" ref="C144">IFERROR(IF(D144="","",INDEX('2nd Run'!$A:$I,MATCH('Youth 2 Results'!$E144,'2nd Run'!$I:$I,0),3)),"")</f>
        <v/>
      </c>
      <c r="D144" s="281" t="str">
        <f>IFERROR(IF(AND(SMALL('2nd Run'!I:I,L144)&gt;1000,SMALL('2nd Run'!I:I,L144)&lt;3000),"nt",IF(SMALL('2nd Run'!I:I,L144)&gt;3000,"",SMALL('2nd Run'!I:I,L144))),"")</f>
        <v/>
      </c>
      <c r="E144" s="282" t="str">
        <f>IF(D144="nt",IFERROR(SMALL('2nd Run'!I:I,L144),""),IF(D144&gt;3000,"",IFERROR(SMALL('2nd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IFERROR(VLOOKUP(D144,'2nd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IFERROR(IF(D145="","",INDEX('2nd Run'!$A:$I,MATCH('Youth 2 Results'!$E145,'2nd Run'!$I:$I,0),1)),"")</f>
        <v/>
      </c>
      <c r="B145" s="280" t="str">
        <f t="array" ref="B145">IFERROR(IF(D145="","",INDEX('2nd Run'!$A:$I,MATCH('Youth 2 Results'!$E145,'2nd Run'!$I:$I,0),2)),"")</f>
        <v/>
      </c>
      <c r="C145" s="280" t="str">
        <f t="array" ref="C145">IFERROR(IF(D145="","",INDEX('2nd Run'!$A:$I,MATCH('Youth 2 Results'!$E145,'2nd Run'!$I:$I,0),3)),"")</f>
        <v/>
      </c>
      <c r="D145" s="281" t="str">
        <f>IFERROR(IF(AND(SMALL('2nd Run'!I:I,L145)&gt;1000,SMALL('2nd Run'!I:I,L145)&lt;3000),"nt",IF(SMALL('2nd Run'!I:I,L145)&gt;3000,"",SMALL('2nd Run'!I:I,L145))),"")</f>
        <v/>
      </c>
      <c r="E145" s="282" t="str">
        <f>IF(D145="nt",IFERROR(SMALL('2nd Run'!I:I,L145),""),IF(D145&gt;3000,"",IFERROR(SMALL('2nd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IFERROR(VLOOKUP(D145,'2nd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IFERROR(IF(D146="","",INDEX('2nd Run'!$A:$I,MATCH('Youth 2 Results'!$E146,'2nd Run'!$I:$I,0),1)),"")</f>
        <v/>
      </c>
      <c r="B146" s="280" t="str">
        <f t="array" ref="B146">IFERROR(IF(D146="","",INDEX('2nd Run'!$A:$I,MATCH('Youth 2 Results'!$E146,'2nd Run'!$I:$I,0),2)),"")</f>
        <v/>
      </c>
      <c r="C146" s="280" t="str">
        <f t="array" ref="C146">IFERROR(IF(D146="","",INDEX('2nd Run'!$A:$I,MATCH('Youth 2 Results'!$E146,'2nd Run'!$I:$I,0),3)),"")</f>
        <v/>
      </c>
      <c r="D146" s="281" t="str">
        <f>IFERROR(IF(AND(SMALL('2nd Run'!I:I,L146)&gt;1000,SMALL('2nd Run'!I:I,L146)&lt;3000),"nt",IF(SMALL('2nd Run'!I:I,L146)&gt;3000,"",SMALL('2nd Run'!I:I,L146))),"")</f>
        <v/>
      </c>
      <c r="E146" s="282" t="str">
        <f>IF(D146="nt",IFERROR(SMALL('2nd Run'!I:I,L146),""),IF(D146&gt;3000,"",IFERROR(SMALL('2nd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IFERROR(VLOOKUP(D146,'2nd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IFERROR(IF(D147="","",INDEX('2nd Run'!$A:$I,MATCH('Youth 2 Results'!$E147,'2nd Run'!$I:$I,0),1)),"")</f>
        <v/>
      </c>
      <c r="B147" s="280" t="str">
        <f t="array" ref="B147">IFERROR(IF(D147="","",INDEX('2nd Run'!$A:$I,MATCH('Youth 2 Results'!$E147,'2nd Run'!$I:$I,0),2)),"")</f>
        <v/>
      </c>
      <c r="C147" s="280" t="str">
        <f t="array" ref="C147">IFERROR(IF(D147="","",INDEX('2nd Run'!$A:$I,MATCH('Youth 2 Results'!$E147,'2nd Run'!$I:$I,0),3)),"")</f>
        <v/>
      </c>
      <c r="D147" s="281" t="str">
        <f>IFERROR(IF(AND(SMALL('2nd Run'!I:I,L147)&gt;1000,SMALL('2nd Run'!I:I,L147)&lt;3000),"nt",IF(SMALL('2nd Run'!I:I,L147)&gt;3000,"",SMALL('2nd Run'!I:I,L147))),"")</f>
        <v/>
      </c>
      <c r="E147" s="282" t="str">
        <f>IF(D147="nt",IFERROR(SMALL('2nd Run'!I:I,L147),""),IF(D147&gt;3000,"",IFERROR(SMALL('2nd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IFERROR(VLOOKUP(D147,'2nd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IFERROR(IF(D148="","",INDEX('2nd Run'!$A:$I,MATCH('Youth 2 Results'!$E148,'2nd Run'!$I:$I,0),1)),"")</f>
        <v/>
      </c>
      <c r="B148" s="280" t="str">
        <f t="array" ref="B148">IFERROR(IF(D148="","",INDEX('2nd Run'!$A:$I,MATCH('Youth 2 Results'!$E148,'2nd Run'!$I:$I,0),2)),"")</f>
        <v/>
      </c>
      <c r="C148" s="280" t="str">
        <f t="array" ref="C148">IFERROR(IF(D148="","",INDEX('2nd Run'!$A:$I,MATCH('Youth 2 Results'!$E148,'2nd Run'!$I:$I,0),3)),"")</f>
        <v/>
      </c>
      <c r="D148" s="281" t="str">
        <f>IFERROR(IF(AND(SMALL('2nd Run'!I:I,L148)&gt;1000,SMALL('2nd Run'!I:I,L148)&lt;3000),"nt",IF(SMALL('2nd Run'!I:I,L148)&gt;3000,"",SMALL('2nd Run'!I:I,L148))),"")</f>
        <v/>
      </c>
      <c r="E148" s="282" t="str">
        <f>IF(D148="nt",IFERROR(SMALL('2nd Run'!I:I,L148),""),IF(D148&gt;3000,"",IFERROR(SMALL('2nd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IFERROR(VLOOKUP(D148,'2nd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IFERROR(IF(D149="","",INDEX('2nd Run'!$A:$I,MATCH('Youth 2 Results'!$E149,'2nd Run'!$I:$I,0),1)),"")</f>
        <v/>
      </c>
      <c r="B149" s="280" t="str">
        <f t="array" ref="B149">IFERROR(IF(D149="","",INDEX('2nd Run'!$A:$I,MATCH('Youth 2 Results'!$E149,'2nd Run'!$I:$I,0),2)),"")</f>
        <v/>
      </c>
      <c r="C149" s="280" t="str">
        <f t="array" ref="C149">IFERROR(IF(D149="","",INDEX('2nd Run'!$A:$I,MATCH('Youth 2 Results'!$E149,'2nd Run'!$I:$I,0),3)),"")</f>
        <v/>
      </c>
      <c r="D149" s="281" t="str">
        <f>IFERROR(IF(AND(SMALL('2nd Run'!I:I,L149)&gt;1000,SMALL('2nd Run'!I:I,L149)&lt;3000),"nt",IF(SMALL('2nd Run'!I:I,L149)&gt;3000,"",SMALL('2nd Run'!I:I,L149))),"")</f>
        <v/>
      </c>
      <c r="E149" s="282" t="str">
        <f>IF(D149="nt",IFERROR(SMALL('2nd Run'!I:I,L149),""),IF(D149&gt;3000,"",IFERROR(SMALL('2nd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IFERROR(VLOOKUP(D149,'2nd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IFERROR(IF(D150="","",INDEX('2nd Run'!$A:$I,MATCH('Youth 2 Results'!$E150,'2nd Run'!$I:$I,0),1)),"")</f>
        <v/>
      </c>
      <c r="B150" s="280" t="str">
        <f t="array" ref="B150">IFERROR(IF(D150="","",INDEX('2nd Run'!$A:$I,MATCH('Youth 2 Results'!$E150,'2nd Run'!$I:$I,0),2)),"")</f>
        <v/>
      </c>
      <c r="C150" s="280" t="str">
        <f t="array" ref="C150">IFERROR(IF(D150="","",INDEX('2nd Run'!$A:$I,MATCH('Youth 2 Results'!$E150,'2nd Run'!$I:$I,0),3)),"")</f>
        <v/>
      </c>
      <c r="D150" s="281" t="str">
        <f>IFERROR(IF(AND(SMALL('2nd Run'!I:I,L150)&gt;1000,SMALL('2nd Run'!I:I,L150)&lt;3000),"nt",IF(SMALL('2nd Run'!I:I,L150)&gt;3000,"",SMALL('2nd Run'!I:I,L150))),"")</f>
        <v/>
      </c>
      <c r="E150" s="282" t="str">
        <f>IF(D150="nt",IFERROR(SMALL('2nd Run'!I:I,L150),""),IF(D150&gt;3000,"",IFERROR(SMALL('2nd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IFERROR(VLOOKUP(D150,'2nd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IFERROR(IF(D151="","",INDEX('2nd Run'!$A:$I,MATCH('Youth 2 Results'!$E151,'2nd Run'!$I:$I,0),1)),"")</f>
        <v/>
      </c>
      <c r="B151" s="280" t="str">
        <f t="array" ref="B151">IFERROR(IF(D151="","",INDEX('2nd Run'!$A:$I,MATCH('Youth 2 Results'!$E151,'2nd Run'!$I:$I,0),2)),"")</f>
        <v/>
      </c>
      <c r="C151" s="280" t="str">
        <f t="array" ref="C151">IFERROR(IF(D151="","",INDEX('2nd Run'!$A:$I,MATCH('Youth 2 Results'!$E151,'2nd Run'!$I:$I,0),3)),"")</f>
        <v/>
      </c>
      <c r="D151" s="281" t="str">
        <f>IFERROR(IF(AND(SMALL('2nd Run'!I:I,L151)&gt;1000,SMALL('2nd Run'!I:I,L151)&lt;3000),"nt",IF(SMALL('2nd Run'!I:I,L151)&gt;3000,"",SMALL('2nd Run'!I:I,L151))),"")</f>
        <v/>
      </c>
      <c r="E151" s="282" t="str">
        <f>IF(D151="nt",IFERROR(SMALL('2nd Run'!I:I,L151),""),IF(D151&gt;3000,"",IFERROR(SMALL('2nd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IFERROR(VLOOKUP(D151,'2nd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IFERROR(IF(D152="","",INDEX('2nd Run'!$A:$I,MATCH('Youth 2 Results'!$E152,'2nd Run'!$I:$I,0),1)),"")</f>
        <v/>
      </c>
      <c r="B152" s="280" t="str">
        <f t="array" ref="B152">IFERROR(IF(D152="","",INDEX('2nd Run'!$A:$I,MATCH('Youth 2 Results'!$E152,'2nd Run'!$I:$I,0),2)),"")</f>
        <v/>
      </c>
      <c r="C152" s="280" t="str">
        <f t="array" ref="C152">IFERROR(IF(D152="","",INDEX('2nd Run'!$A:$I,MATCH('Youth 2 Results'!$E152,'2nd Run'!$I:$I,0),3)),"")</f>
        <v/>
      </c>
      <c r="D152" s="281" t="str">
        <f>IFERROR(IF(AND(SMALL('2nd Run'!I:I,L152)&gt;1000,SMALL('2nd Run'!I:I,L152)&lt;3000),"nt",IF(SMALL('2nd Run'!I:I,L152)&gt;3000,"",SMALL('2nd Run'!I:I,L152))),"")</f>
        <v/>
      </c>
      <c r="E152" s="282" t="str">
        <f>IF(D152="nt",IFERROR(SMALL('2nd Run'!I:I,L152),""),IF(D152&gt;3000,"",IFERROR(SMALL('2nd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IFERROR(VLOOKUP(D152,'2nd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IFERROR(IF(D153="","",INDEX('2nd Run'!$A:$I,MATCH('Youth 2 Results'!$E153,'2nd Run'!$I:$I,0),1)),"")</f>
        <v/>
      </c>
      <c r="B153" s="280" t="str">
        <f t="array" ref="B153">IFERROR(IF(D153="","",INDEX('2nd Run'!$A:$I,MATCH('Youth 2 Results'!$E153,'2nd Run'!$I:$I,0),2)),"")</f>
        <v/>
      </c>
      <c r="C153" s="280" t="str">
        <f t="array" ref="C153">IFERROR(IF(D153="","",INDEX('2nd Run'!$A:$I,MATCH('Youth 2 Results'!$E153,'2nd Run'!$I:$I,0),3)),"")</f>
        <v/>
      </c>
      <c r="D153" s="281" t="str">
        <f>IFERROR(IF(AND(SMALL('2nd Run'!I:I,L153)&gt;1000,SMALL('2nd Run'!I:I,L153)&lt;3000),"nt",IF(SMALL('2nd Run'!I:I,L153)&gt;3000,"",SMALL('2nd Run'!I:I,L153))),"")</f>
        <v/>
      </c>
      <c r="E153" s="282" t="str">
        <f>IF(D153="nt",IFERROR(SMALL('2nd Run'!I:I,L153),""),IF(D153&gt;3000,"",IFERROR(SMALL('2nd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IFERROR(VLOOKUP(D153,'2nd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IFERROR(IF(D154="","",INDEX('2nd Run'!$A:$I,MATCH('Youth 2 Results'!$E154,'2nd Run'!$I:$I,0),1)),"")</f>
        <v/>
      </c>
      <c r="B154" s="280" t="str">
        <f t="array" ref="B154">IFERROR(IF(D154="","",INDEX('2nd Run'!$A:$I,MATCH('Youth 2 Results'!$E154,'2nd Run'!$I:$I,0),2)),"")</f>
        <v/>
      </c>
      <c r="C154" s="280" t="str">
        <f t="array" ref="C154">IFERROR(IF(D154="","",INDEX('2nd Run'!$A:$I,MATCH('Youth 2 Results'!$E154,'2nd Run'!$I:$I,0),3)),"")</f>
        <v/>
      </c>
      <c r="D154" s="281" t="str">
        <f>IFERROR(IF(AND(SMALL('2nd Run'!I:I,L154)&gt;1000,SMALL('2nd Run'!I:I,L154)&lt;3000),"nt",IF(SMALL('2nd Run'!I:I,L154)&gt;3000,"",SMALL('2nd Run'!I:I,L154))),"")</f>
        <v/>
      </c>
      <c r="E154" s="282" t="str">
        <f>IF(D154="nt",IFERROR(SMALL('2nd Run'!I:I,L154),""),IF(D154&gt;3000,"",IFERROR(SMALL('2nd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IFERROR(VLOOKUP(D154,'2nd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IFERROR(IF(D155="","",INDEX('2nd Run'!$A:$I,MATCH('Youth 2 Results'!$E155,'2nd Run'!$I:$I,0),1)),"")</f>
        <v/>
      </c>
      <c r="B155" s="280" t="str">
        <f t="array" ref="B155">IFERROR(IF(D155="","",INDEX('2nd Run'!$A:$I,MATCH('Youth 2 Results'!$E155,'2nd Run'!$I:$I,0),2)),"")</f>
        <v/>
      </c>
      <c r="C155" s="280" t="str">
        <f t="array" ref="C155">IFERROR(IF(D155="","",INDEX('2nd Run'!$A:$I,MATCH('Youth 2 Results'!$E155,'2nd Run'!$I:$I,0),3)),"")</f>
        <v/>
      </c>
      <c r="D155" s="281" t="str">
        <f>IFERROR(IF(AND(SMALL('2nd Run'!I:I,L155)&gt;1000,SMALL('2nd Run'!I:I,L155)&lt;3000),"nt",IF(SMALL('2nd Run'!I:I,L155)&gt;3000,"",SMALL('2nd Run'!I:I,L155))),"")</f>
        <v/>
      </c>
      <c r="E155" s="282" t="str">
        <f>IF(D155="nt",IFERROR(SMALL('2nd Run'!I:I,L155),""),IF(D155&gt;3000,"",IFERROR(SMALL('2nd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IFERROR(VLOOKUP(D155,'2nd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IFERROR(IF(D156="","",INDEX('2nd Run'!$A:$I,MATCH('Youth 2 Results'!$E156,'2nd Run'!$I:$I,0),1)),"")</f>
        <v/>
      </c>
      <c r="B156" s="280" t="str">
        <f t="array" ref="B156">IFERROR(IF(D156="","",INDEX('2nd Run'!$A:$I,MATCH('Youth 2 Results'!$E156,'2nd Run'!$I:$I,0),2)),"")</f>
        <v/>
      </c>
      <c r="C156" s="280" t="str">
        <f t="array" ref="C156">IFERROR(IF(D156="","",INDEX('2nd Run'!$A:$I,MATCH('Youth 2 Results'!$E156,'2nd Run'!$I:$I,0),3)),"")</f>
        <v/>
      </c>
      <c r="D156" s="281" t="str">
        <f>IFERROR(IF(AND(SMALL('2nd Run'!I:I,L156)&gt;1000,SMALL('2nd Run'!I:I,L156)&lt;3000),"nt",IF(SMALL('2nd Run'!I:I,L156)&gt;3000,"",SMALL('2nd Run'!I:I,L156))),"")</f>
        <v/>
      </c>
      <c r="E156" s="282" t="str">
        <f>IF(D156="nt",IFERROR(SMALL('2nd Run'!I:I,L156),""),IF(D156&gt;3000,"",IFERROR(SMALL('2nd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IFERROR(VLOOKUP(D156,'2nd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IFERROR(IF(D157="","",INDEX('2nd Run'!$A:$I,MATCH('Youth 2 Results'!$E157,'2nd Run'!$I:$I,0),1)),"")</f>
        <v/>
      </c>
      <c r="B157" s="280" t="str">
        <f t="array" ref="B157">IFERROR(IF(D157="","",INDEX('2nd Run'!$A:$I,MATCH('Youth 2 Results'!$E157,'2nd Run'!$I:$I,0),2)),"")</f>
        <v/>
      </c>
      <c r="C157" s="280" t="str">
        <f t="array" ref="C157">IFERROR(IF(D157="","",INDEX('2nd Run'!$A:$I,MATCH('Youth 2 Results'!$E157,'2nd Run'!$I:$I,0),3)),"")</f>
        <v/>
      </c>
      <c r="D157" s="281" t="str">
        <f>IFERROR(IF(AND(SMALL('2nd Run'!I:I,L157)&gt;1000,SMALL('2nd Run'!I:I,L157)&lt;3000),"nt",IF(SMALL('2nd Run'!I:I,L157)&gt;3000,"",SMALL('2nd Run'!I:I,L157))),"")</f>
        <v/>
      </c>
      <c r="E157" s="282" t="str">
        <f>IF(D157="nt",IFERROR(SMALL('2nd Run'!I:I,L157),""),IF(D157&gt;3000,"",IFERROR(SMALL('2nd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IFERROR(VLOOKUP(D157,'2nd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IFERROR(IF(D158="","",INDEX('2nd Run'!$A:$I,MATCH('Youth 2 Results'!$E158,'2nd Run'!$I:$I,0),1)),"")</f>
        <v/>
      </c>
      <c r="B158" s="280" t="str">
        <f t="array" ref="B158">IFERROR(IF(D158="","",INDEX('2nd Run'!$A:$I,MATCH('Youth 2 Results'!$E158,'2nd Run'!$I:$I,0),2)),"")</f>
        <v/>
      </c>
      <c r="C158" s="280" t="str">
        <f t="array" ref="C158">IFERROR(IF(D158="","",INDEX('2nd Run'!$A:$I,MATCH('Youth 2 Results'!$E158,'2nd Run'!$I:$I,0),3)),"")</f>
        <v/>
      </c>
      <c r="D158" s="281" t="str">
        <f>IFERROR(IF(AND(SMALL('2nd Run'!I:I,L158)&gt;1000,SMALL('2nd Run'!I:I,L158)&lt;3000),"nt",IF(SMALL('2nd Run'!I:I,L158)&gt;3000,"",SMALL('2nd Run'!I:I,L158))),"")</f>
        <v/>
      </c>
      <c r="E158" s="282" t="str">
        <f>IF(D158="nt",IFERROR(SMALL('2nd Run'!I:I,L158),""),IF(D158&gt;3000,"",IFERROR(SMALL('2nd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IFERROR(VLOOKUP(D158,'2nd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IFERROR(IF(D159="","",INDEX('2nd Run'!$A:$I,MATCH('Youth 2 Results'!$E159,'2nd Run'!$I:$I,0),1)),"")</f>
        <v/>
      </c>
      <c r="B159" s="280" t="str">
        <f t="array" ref="B159">IFERROR(IF(D159="","",INDEX('2nd Run'!$A:$I,MATCH('Youth 2 Results'!$E159,'2nd Run'!$I:$I,0),2)),"")</f>
        <v/>
      </c>
      <c r="C159" s="280" t="str">
        <f t="array" ref="C159">IFERROR(IF(D159="","",INDEX('2nd Run'!$A:$I,MATCH('Youth 2 Results'!$E159,'2nd Run'!$I:$I,0),3)),"")</f>
        <v/>
      </c>
      <c r="D159" s="281" t="str">
        <f>IFERROR(IF(AND(SMALL('2nd Run'!I:I,L159)&gt;1000,SMALL('2nd Run'!I:I,L159)&lt;3000),"nt",IF(SMALL('2nd Run'!I:I,L159)&gt;3000,"",SMALL('2nd Run'!I:I,L159))),"")</f>
        <v/>
      </c>
      <c r="E159" s="282" t="str">
        <f>IF(D159="nt",IFERROR(SMALL('2nd Run'!I:I,L159),""),IF(D159&gt;3000,"",IFERROR(SMALL('2nd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IFERROR(VLOOKUP(D159,'2nd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IFERROR(IF(D160="","",INDEX('2nd Run'!$A:$I,MATCH('Youth 2 Results'!$E160,'2nd Run'!$I:$I,0),1)),"")</f>
        <v/>
      </c>
      <c r="B160" s="280" t="str">
        <f t="array" ref="B160">IFERROR(IF(D160="","",INDEX('2nd Run'!$A:$I,MATCH('Youth 2 Results'!$E160,'2nd Run'!$I:$I,0),2)),"")</f>
        <v/>
      </c>
      <c r="C160" s="280" t="str">
        <f t="array" ref="C160">IFERROR(IF(D160="","",INDEX('2nd Run'!$A:$I,MATCH('Youth 2 Results'!$E160,'2nd Run'!$I:$I,0),3)),"")</f>
        <v/>
      </c>
      <c r="D160" s="281" t="str">
        <f>IFERROR(IF(AND(SMALL('2nd Run'!I:I,L160)&gt;1000,SMALL('2nd Run'!I:I,L160)&lt;3000),"nt",IF(SMALL('2nd Run'!I:I,L160)&gt;3000,"",SMALL('2nd Run'!I:I,L160))),"")</f>
        <v/>
      </c>
      <c r="E160" s="282" t="str">
        <f>IF(D160="nt",IFERROR(SMALL('2nd Run'!I:I,L160),""),IF(D160&gt;3000,"",IFERROR(SMALL('2nd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IFERROR(VLOOKUP(D160,'2nd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IFERROR(IF(D161="","",INDEX('2nd Run'!$A:$I,MATCH('Youth 2 Results'!$E161,'2nd Run'!$I:$I,0),1)),"")</f>
        <v/>
      </c>
      <c r="B161" s="280" t="str">
        <f t="array" ref="B161">IFERROR(IF(D161="","",INDEX('2nd Run'!$A:$I,MATCH('Youth 2 Results'!$E161,'2nd Run'!$I:$I,0),2)),"")</f>
        <v/>
      </c>
      <c r="C161" s="280" t="str">
        <f t="array" ref="C161">IFERROR(IF(D161="","",INDEX('2nd Run'!$A:$I,MATCH('Youth 2 Results'!$E161,'2nd Run'!$I:$I,0),3)),"")</f>
        <v/>
      </c>
      <c r="D161" s="281" t="str">
        <f>IFERROR(IF(AND(SMALL('2nd Run'!I:I,L161)&gt;1000,SMALL('2nd Run'!I:I,L161)&lt;3000),"nt",IF(SMALL('2nd Run'!I:I,L161)&gt;3000,"",SMALL('2nd Run'!I:I,L161))),"")</f>
        <v/>
      </c>
      <c r="E161" s="282" t="str">
        <f>IF(D161="nt",IFERROR(SMALL('2nd Run'!I:I,L161),""),IF(D161&gt;3000,"",IFERROR(SMALL('2nd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IFERROR(VLOOKUP(D161,'2nd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IFERROR(IF(D162="","",INDEX('2nd Run'!$A:$I,MATCH('Youth 2 Results'!$E162,'2nd Run'!$I:$I,0),1)),"")</f>
        <v/>
      </c>
      <c r="B162" s="280" t="str">
        <f t="array" ref="B162">IFERROR(IF(D162="","",INDEX('2nd Run'!$A:$I,MATCH('Youth 2 Results'!$E162,'2nd Run'!$I:$I,0),2)),"")</f>
        <v/>
      </c>
      <c r="C162" s="280" t="str">
        <f t="array" ref="C162">IFERROR(IF(D162="","",INDEX('2nd Run'!$A:$I,MATCH('Youth 2 Results'!$E162,'2nd Run'!$I:$I,0),3)),"")</f>
        <v/>
      </c>
      <c r="D162" s="281" t="str">
        <f>IFERROR(IF(AND(SMALL('2nd Run'!I:I,L162)&gt;1000,SMALL('2nd Run'!I:I,L162)&lt;3000),"nt",IF(SMALL('2nd Run'!I:I,L162)&gt;3000,"",SMALL('2nd Run'!I:I,L162))),"")</f>
        <v/>
      </c>
      <c r="E162" s="282" t="str">
        <f>IF(D162="nt",IFERROR(SMALL('2nd Run'!I:I,L162),""),IF(D162&gt;3000,"",IFERROR(SMALL('2nd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IFERROR(VLOOKUP(D162,'2nd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IFERROR(IF(D163="","",INDEX('2nd Run'!$A:$I,MATCH('Youth 2 Results'!$E163,'2nd Run'!$I:$I,0),1)),"")</f>
        <v/>
      </c>
      <c r="B163" s="280" t="str">
        <f t="array" ref="B163">IFERROR(IF(D163="","",INDEX('2nd Run'!$A:$I,MATCH('Youth 2 Results'!$E163,'2nd Run'!$I:$I,0),2)),"")</f>
        <v/>
      </c>
      <c r="C163" s="280" t="str">
        <f t="array" ref="C163">IFERROR(IF(D163="","",INDEX('2nd Run'!$A:$I,MATCH('Youth 2 Results'!$E163,'2nd Run'!$I:$I,0),3)),"")</f>
        <v/>
      </c>
      <c r="D163" s="281" t="str">
        <f>IFERROR(IF(AND(SMALL('2nd Run'!I:I,L163)&gt;1000,SMALL('2nd Run'!I:I,L163)&lt;3000),"nt",IF(SMALL('2nd Run'!I:I,L163)&gt;3000,"",SMALL('2nd Run'!I:I,L163))),"")</f>
        <v/>
      </c>
      <c r="E163" s="282" t="str">
        <f>IF(D163="nt",IFERROR(SMALL('2nd Run'!I:I,L163),""),IF(D163&gt;3000,"",IFERROR(SMALL('2nd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IFERROR(VLOOKUP(D163,'2nd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IFERROR(IF(D164="","",INDEX('2nd Run'!$A:$I,MATCH('Youth 2 Results'!$E164,'2nd Run'!$I:$I,0),1)),"")</f>
        <v/>
      </c>
      <c r="B164" s="280" t="str">
        <f t="array" ref="B164">IFERROR(IF(D164="","",INDEX('2nd Run'!$A:$I,MATCH('Youth 2 Results'!$E164,'2nd Run'!$I:$I,0),2)),"")</f>
        <v/>
      </c>
      <c r="C164" s="280" t="str">
        <f t="array" ref="C164">IFERROR(IF(D164="","",INDEX('2nd Run'!$A:$I,MATCH('Youth 2 Results'!$E164,'2nd Run'!$I:$I,0),3)),"")</f>
        <v/>
      </c>
      <c r="D164" s="281" t="str">
        <f>IFERROR(IF(AND(SMALL('2nd Run'!I:I,L164)&gt;1000,SMALL('2nd Run'!I:I,L164)&lt;3000),"nt",IF(SMALL('2nd Run'!I:I,L164)&gt;3000,"",SMALL('2nd Run'!I:I,L164))),"")</f>
        <v/>
      </c>
      <c r="E164" s="282" t="str">
        <f>IF(D164="nt",IFERROR(SMALL('2nd Run'!I:I,L164),""),IF(D164&gt;3000,"",IFERROR(SMALL('2nd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IFERROR(VLOOKUP(D164,'2nd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IFERROR(IF(D165="","",INDEX('2nd Run'!$A:$I,MATCH('Youth 2 Results'!$E165,'2nd Run'!$I:$I,0),1)),"")</f>
        <v/>
      </c>
      <c r="B165" s="280" t="str">
        <f t="array" ref="B165">IFERROR(IF(D165="","",INDEX('2nd Run'!$A:$I,MATCH('Youth 2 Results'!$E165,'2nd Run'!$I:$I,0),2)),"")</f>
        <v/>
      </c>
      <c r="C165" s="280" t="str">
        <f t="array" ref="C165">IFERROR(IF(D165="","",INDEX('2nd Run'!$A:$I,MATCH('Youth 2 Results'!$E165,'2nd Run'!$I:$I,0),3)),"")</f>
        <v/>
      </c>
      <c r="D165" s="281" t="str">
        <f>IFERROR(IF(AND(SMALL('2nd Run'!I:I,L165)&gt;1000,SMALL('2nd Run'!I:I,L165)&lt;3000),"nt",IF(SMALL('2nd Run'!I:I,L165)&gt;3000,"",SMALL('2nd Run'!I:I,L165))),"")</f>
        <v/>
      </c>
      <c r="E165" s="282" t="str">
        <f>IF(D165="nt",IFERROR(SMALL('2nd Run'!I:I,L165),""),IF(D165&gt;3000,"",IFERROR(SMALL('2nd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IFERROR(VLOOKUP(D165,'2nd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IFERROR(IF(D166="","",INDEX('2nd Run'!$A:$I,MATCH('Youth 2 Results'!$E166,'2nd Run'!$I:$I,0),1)),"")</f>
        <v/>
      </c>
      <c r="B166" s="280" t="str">
        <f t="array" ref="B166">IFERROR(IF(D166="","",INDEX('2nd Run'!$A:$I,MATCH('Youth 2 Results'!$E166,'2nd Run'!$I:$I,0),2)),"")</f>
        <v/>
      </c>
      <c r="C166" s="280" t="str">
        <f t="array" ref="C166">IFERROR(IF(D166="","",INDEX('2nd Run'!$A:$I,MATCH('Youth 2 Results'!$E166,'2nd Run'!$I:$I,0),3)),"")</f>
        <v/>
      </c>
      <c r="D166" s="281" t="str">
        <f>IFERROR(IF(AND(SMALL('2nd Run'!I:I,L166)&gt;1000,SMALL('2nd Run'!I:I,L166)&lt;3000),"nt",IF(SMALL('2nd Run'!I:I,L166)&gt;3000,"",SMALL('2nd Run'!I:I,L166))),"")</f>
        <v/>
      </c>
      <c r="E166" s="282" t="str">
        <f>IF(D166="nt",IFERROR(SMALL('2nd Run'!I:I,L166),""),IF(D166&gt;3000,"",IFERROR(SMALL('2nd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IFERROR(VLOOKUP(D166,'2nd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IFERROR(IF(D167="","",INDEX('2nd Run'!$A:$I,MATCH('Youth 2 Results'!$E167,'2nd Run'!$I:$I,0),1)),"")</f>
        <v/>
      </c>
      <c r="B167" s="280" t="str">
        <f t="array" ref="B167">IFERROR(IF(D167="","",INDEX('2nd Run'!$A:$I,MATCH('Youth 2 Results'!$E167,'2nd Run'!$I:$I,0),2)),"")</f>
        <v/>
      </c>
      <c r="C167" s="280" t="str">
        <f t="array" ref="C167">IFERROR(IF(D167="","",INDEX('2nd Run'!$A:$I,MATCH('Youth 2 Results'!$E167,'2nd Run'!$I:$I,0),3)),"")</f>
        <v/>
      </c>
      <c r="D167" s="281" t="str">
        <f>IFERROR(IF(AND(SMALL('2nd Run'!I:I,L167)&gt;1000,SMALL('2nd Run'!I:I,L167)&lt;3000),"nt",IF(SMALL('2nd Run'!I:I,L167)&gt;3000,"",SMALL('2nd Run'!I:I,L167))),"")</f>
        <v/>
      </c>
      <c r="E167" s="282" t="str">
        <f>IF(D167="nt",IFERROR(SMALL('2nd Run'!I:I,L167),""),IF(D167&gt;3000,"",IFERROR(SMALL('2nd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IFERROR(VLOOKUP(D167,'2nd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IFERROR(IF(D168="","",INDEX('2nd Run'!$A:$I,MATCH('Youth 2 Results'!$E168,'2nd Run'!$I:$I,0),1)),"")</f>
        <v/>
      </c>
      <c r="B168" s="280" t="str">
        <f t="array" ref="B168">IFERROR(IF(D168="","",INDEX('2nd Run'!$A:$I,MATCH('Youth 2 Results'!$E168,'2nd Run'!$I:$I,0),2)),"")</f>
        <v/>
      </c>
      <c r="C168" s="280" t="str">
        <f t="array" ref="C168">IFERROR(IF(D168="","",INDEX('2nd Run'!$A:$I,MATCH('Youth 2 Results'!$E168,'2nd Run'!$I:$I,0),3)),"")</f>
        <v/>
      </c>
      <c r="D168" s="281" t="str">
        <f>IFERROR(IF(AND(SMALL('2nd Run'!I:I,L168)&gt;1000,SMALL('2nd Run'!I:I,L168)&lt;3000),"nt",IF(SMALL('2nd Run'!I:I,L168)&gt;3000,"",SMALL('2nd Run'!I:I,L168))),"")</f>
        <v/>
      </c>
      <c r="E168" s="282" t="str">
        <f>IF(D168="nt",IFERROR(SMALL('2nd Run'!I:I,L168),""),IF(D168&gt;3000,"",IFERROR(SMALL('2nd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IFERROR(VLOOKUP(D168,'2nd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IFERROR(IF(D169="","",INDEX('2nd Run'!$A:$I,MATCH('Youth 2 Results'!$E169,'2nd Run'!$I:$I,0),1)),"")</f>
        <v/>
      </c>
      <c r="B169" s="280" t="str">
        <f t="array" ref="B169">IFERROR(IF(D169="","",INDEX('2nd Run'!$A:$I,MATCH('Youth 2 Results'!$E169,'2nd Run'!$I:$I,0),2)),"")</f>
        <v/>
      </c>
      <c r="C169" s="280" t="str">
        <f t="array" ref="C169">IFERROR(IF(D169="","",INDEX('2nd Run'!$A:$I,MATCH('Youth 2 Results'!$E169,'2nd Run'!$I:$I,0),3)),"")</f>
        <v/>
      </c>
      <c r="D169" s="281" t="str">
        <f>IFERROR(IF(AND(SMALL('2nd Run'!I:I,L169)&gt;1000,SMALL('2nd Run'!I:I,L169)&lt;3000),"nt",IF(SMALL('2nd Run'!I:I,L169)&gt;3000,"",SMALL('2nd Run'!I:I,L169))),"")</f>
        <v/>
      </c>
      <c r="E169" s="282" t="str">
        <f>IF(D169="nt",IFERROR(SMALL('2nd Run'!I:I,L169),""),IF(D169&gt;3000,"",IFERROR(SMALL('2nd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IFERROR(VLOOKUP(D169,'2nd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IFERROR(IF(D170="","",INDEX('2nd Run'!$A:$I,MATCH('Youth 2 Results'!$E170,'2nd Run'!$I:$I,0),1)),"")</f>
        <v/>
      </c>
      <c r="B170" s="280" t="str">
        <f t="array" ref="B170">IFERROR(IF(D170="","",INDEX('2nd Run'!$A:$I,MATCH('Youth 2 Results'!$E170,'2nd Run'!$I:$I,0),2)),"")</f>
        <v/>
      </c>
      <c r="C170" s="280" t="str">
        <f t="array" ref="C170">IFERROR(IF(D170="","",INDEX('2nd Run'!$A:$I,MATCH('Youth 2 Results'!$E170,'2nd Run'!$I:$I,0),3)),"")</f>
        <v/>
      </c>
      <c r="D170" s="281" t="str">
        <f>IFERROR(IF(AND(SMALL('2nd Run'!I:I,L170)&gt;1000,SMALL('2nd Run'!I:I,L170)&lt;3000),"nt",IF(SMALL('2nd Run'!I:I,L170)&gt;3000,"",SMALL('2nd Run'!I:I,L170))),"")</f>
        <v/>
      </c>
      <c r="E170" s="282" t="str">
        <f>IF(D170="nt",IFERROR(SMALL('2nd Run'!I:I,L170),""),IF(D170&gt;3000,"",IFERROR(SMALL('2nd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IFERROR(VLOOKUP(D170,'2nd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IFERROR(IF(D171="","",INDEX('2nd Run'!$A:$I,MATCH('Youth 2 Results'!$E171,'2nd Run'!$I:$I,0),1)),"")</f>
        <v/>
      </c>
      <c r="B171" s="280" t="str">
        <f t="array" ref="B171">IFERROR(IF(D171="","",INDEX('2nd Run'!$A:$I,MATCH('Youth 2 Results'!$E171,'2nd Run'!$I:$I,0),2)),"")</f>
        <v/>
      </c>
      <c r="C171" s="280" t="str">
        <f t="array" ref="C171">IFERROR(IF(D171="","",INDEX('2nd Run'!$A:$I,MATCH('Youth 2 Results'!$E171,'2nd Run'!$I:$I,0),3)),"")</f>
        <v/>
      </c>
      <c r="D171" s="281" t="str">
        <f>IFERROR(IF(AND(SMALL('2nd Run'!I:I,L171)&gt;1000,SMALL('2nd Run'!I:I,L171)&lt;3000),"nt",IF(SMALL('2nd Run'!I:I,L171)&gt;3000,"",SMALL('2nd Run'!I:I,L171))),"")</f>
        <v/>
      </c>
      <c r="E171" s="282" t="str">
        <f>IF(D171="nt",IFERROR(SMALL('2nd Run'!I:I,L171),""),IF(D171&gt;3000,"",IFERROR(SMALL('2nd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IFERROR(VLOOKUP(D171,'2nd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IFERROR(IF(D172="","",INDEX('2nd Run'!$A:$I,MATCH('Youth 2 Results'!$E172,'2nd Run'!$I:$I,0),1)),"")</f>
        <v/>
      </c>
      <c r="B172" s="280" t="str">
        <f t="array" ref="B172">IFERROR(IF(D172="","",INDEX('2nd Run'!$A:$I,MATCH('Youth 2 Results'!$E172,'2nd Run'!$I:$I,0),2)),"")</f>
        <v/>
      </c>
      <c r="C172" s="280" t="str">
        <f t="array" ref="C172">IFERROR(IF(D172="","",INDEX('2nd Run'!$A:$I,MATCH('Youth 2 Results'!$E172,'2nd Run'!$I:$I,0),3)),"")</f>
        <v/>
      </c>
      <c r="D172" s="281" t="str">
        <f>IFERROR(IF(AND(SMALL('2nd Run'!I:I,L172)&gt;1000,SMALL('2nd Run'!I:I,L172)&lt;3000),"nt",IF(SMALL('2nd Run'!I:I,L172)&gt;3000,"",SMALL('2nd Run'!I:I,L172))),"")</f>
        <v/>
      </c>
      <c r="E172" s="282" t="str">
        <f>IF(D172="nt",IFERROR(SMALL('2nd Run'!I:I,L172),""),IF(D172&gt;3000,"",IFERROR(SMALL('2nd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IFERROR(VLOOKUP(D172,'2nd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IFERROR(IF(D173="","",INDEX('2nd Run'!$A:$I,MATCH('Youth 2 Results'!$E173,'2nd Run'!$I:$I,0),1)),"")</f>
        <v/>
      </c>
      <c r="B173" s="280" t="str">
        <f t="array" ref="B173">IFERROR(IF(D173="","",INDEX('2nd Run'!$A:$I,MATCH('Youth 2 Results'!$E173,'2nd Run'!$I:$I,0),2)),"")</f>
        <v/>
      </c>
      <c r="C173" s="280" t="str">
        <f t="array" ref="C173">IFERROR(IF(D173="","",INDEX('2nd Run'!$A:$I,MATCH('Youth 2 Results'!$E173,'2nd Run'!$I:$I,0),3)),"")</f>
        <v/>
      </c>
      <c r="D173" s="281" t="str">
        <f>IFERROR(IF(AND(SMALL('2nd Run'!I:I,L173)&gt;1000,SMALL('2nd Run'!I:I,L173)&lt;3000),"nt",IF(SMALL('2nd Run'!I:I,L173)&gt;3000,"",SMALL('2nd Run'!I:I,L173))),"")</f>
        <v/>
      </c>
      <c r="E173" s="282" t="str">
        <f>IF(D173="nt",IFERROR(SMALL('2nd Run'!I:I,L173),""),IF(D173&gt;3000,"",IFERROR(SMALL('2nd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IFERROR(VLOOKUP(D173,'2nd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IFERROR(IF(D174="","",INDEX('2nd Run'!$A:$I,MATCH('Youth 2 Results'!$E174,'2nd Run'!$I:$I,0),1)),"")</f>
        <v/>
      </c>
      <c r="B174" s="280" t="str">
        <f t="array" ref="B174">IFERROR(IF(D174="","",INDEX('2nd Run'!$A:$I,MATCH('Youth 2 Results'!$E174,'2nd Run'!$I:$I,0),2)),"")</f>
        <v/>
      </c>
      <c r="C174" s="280" t="str">
        <f t="array" ref="C174">IFERROR(IF(D174="","",INDEX('2nd Run'!$A:$I,MATCH('Youth 2 Results'!$E174,'2nd Run'!$I:$I,0),3)),"")</f>
        <v/>
      </c>
      <c r="D174" s="281" t="str">
        <f>IFERROR(IF(AND(SMALL('2nd Run'!I:I,L174)&gt;1000,SMALL('2nd Run'!I:I,L174)&lt;3000),"nt",IF(SMALL('2nd Run'!I:I,L174)&gt;3000,"",SMALL('2nd Run'!I:I,L174))),"")</f>
        <v/>
      </c>
      <c r="E174" s="282" t="str">
        <f>IF(D174="nt",IFERROR(SMALL('2nd Run'!I:I,L174),""),IF(D174&gt;3000,"",IFERROR(SMALL('2nd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IFERROR(VLOOKUP(D174,'2nd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IFERROR(IF(D175="","",INDEX('2nd Run'!$A:$I,MATCH('Youth 2 Results'!$E175,'2nd Run'!$I:$I,0),1)),"")</f>
        <v/>
      </c>
      <c r="B175" s="280" t="str">
        <f t="array" ref="B175">IFERROR(IF(D175="","",INDEX('2nd Run'!$A:$I,MATCH('Youth 2 Results'!$E175,'2nd Run'!$I:$I,0),2)),"")</f>
        <v/>
      </c>
      <c r="C175" s="280" t="str">
        <f t="array" ref="C175">IFERROR(IF(D175="","",INDEX('2nd Run'!$A:$I,MATCH('Youth 2 Results'!$E175,'2nd Run'!$I:$I,0),3)),"")</f>
        <v/>
      </c>
      <c r="D175" s="281" t="str">
        <f>IFERROR(IF(AND(SMALL('2nd Run'!I:I,L175)&gt;1000,SMALL('2nd Run'!I:I,L175)&lt;3000),"nt",IF(SMALL('2nd Run'!I:I,L175)&gt;3000,"",SMALL('2nd Run'!I:I,L175))),"")</f>
        <v/>
      </c>
      <c r="E175" s="282" t="str">
        <f>IF(D175="nt",IFERROR(SMALL('2nd Run'!I:I,L175),""),IF(D175&gt;3000,"",IFERROR(SMALL('2nd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IFERROR(VLOOKUP(D175,'2nd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IFERROR(IF(D176="","",INDEX('2nd Run'!$A:$I,MATCH('Youth 2 Results'!$E176,'2nd Run'!$I:$I,0),1)),"")</f>
        <v/>
      </c>
      <c r="B176" s="280" t="str">
        <f t="array" ref="B176">IFERROR(IF(D176="","",INDEX('2nd Run'!$A:$I,MATCH('Youth 2 Results'!$E176,'2nd Run'!$I:$I,0),2)),"")</f>
        <v/>
      </c>
      <c r="C176" s="280" t="str">
        <f t="array" ref="C176">IFERROR(IF(D176="","",INDEX('2nd Run'!$A:$I,MATCH('Youth 2 Results'!$E176,'2nd Run'!$I:$I,0),3)),"")</f>
        <v/>
      </c>
      <c r="D176" s="281" t="str">
        <f>IFERROR(IF(AND(SMALL('2nd Run'!I:I,L176)&gt;1000,SMALL('2nd Run'!I:I,L176)&lt;3000),"nt",IF(SMALL('2nd Run'!I:I,L176)&gt;3000,"",SMALL('2nd Run'!I:I,L176))),"")</f>
        <v/>
      </c>
      <c r="E176" s="282" t="str">
        <f>IF(D176="nt",IFERROR(SMALL('2nd Run'!I:I,L176),""),IF(D176&gt;3000,"",IFERROR(SMALL('2nd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IFERROR(VLOOKUP(D176,'2nd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IFERROR(IF(D177="","",INDEX('2nd Run'!$A:$I,MATCH('Youth 2 Results'!$E177,'2nd Run'!$I:$I,0),1)),"")</f>
        <v/>
      </c>
      <c r="B177" s="280" t="str">
        <f t="array" ref="B177">IFERROR(IF(D177="","",INDEX('2nd Run'!$A:$I,MATCH('Youth 2 Results'!$E177,'2nd Run'!$I:$I,0),2)),"")</f>
        <v/>
      </c>
      <c r="C177" s="280" t="str">
        <f t="array" ref="C177">IFERROR(IF(D177="","",INDEX('2nd Run'!$A:$I,MATCH('Youth 2 Results'!$E177,'2nd Run'!$I:$I,0),3)),"")</f>
        <v/>
      </c>
      <c r="D177" s="281" t="str">
        <f>IFERROR(IF(AND(SMALL('2nd Run'!I:I,L177)&gt;1000,SMALL('2nd Run'!I:I,L177)&lt;3000),"nt",IF(SMALL('2nd Run'!I:I,L177)&gt;3000,"",SMALL('2nd Run'!I:I,L177))),"")</f>
        <v/>
      </c>
      <c r="E177" s="282" t="str">
        <f>IF(D177="nt",IFERROR(SMALL('2nd Run'!I:I,L177),""),IF(D177&gt;3000,"",IFERROR(SMALL('2nd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IFERROR(VLOOKUP(D177,'2nd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IFERROR(IF(D178="","",INDEX('2nd Run'!$A:$I,MATCH('Youth 2 Results'!$E178,'2nd Run'!$I:$I,0),1)),"")</f>
        <v/>
      </c>
      <c r="B178" s="280" t="str">
        <f t="array" ref="B178">IFERROR(IF(D178="","",INDEX('2nd Run'!$A:$I,MATCH('Youth 2 Results'!$E178,'2nd Run'!$I:$I,0),2)),"")</f>
        <v/>
      </c>
      <c r="C178" s="280" t="str">
        <f t="array" ref="C178">IFERROR(IF(D178="","",INDEX('2nd Run'!$A:$I,MATCH('Youth 2 Results'!$E178,'2nd Run'!$I:$I,0),3)),"")</f>
        <v/>
      </c>
      <c r="D178" s="281" t="str">
        <f>IFERROR(IF(AND(SMALL('2nd Run'!I:I,L178)&gt;1000,SMALL('2nd Run'!I:I,L178)&lt;3000),"nt",IF(SMALL('2nd Run'!I:I,L178)&gt;3000,"",SMALL('2nd Run'!I:I,L178))),"")</f>
        <v/>
      </c>
      <c r="E178" s="282" t="str">
        <f>IF(D178="nt",IFERROR(SMALL('2nd Run'!I:I,L178),""),IF(D178&gt;3000,"",IFERROR(SMALL('2nd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IFERROR(VLOOKUP(D178,'2nd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IFERROR(IF(D179="","",INDEX('2nd Run'!$A:$I,MATCH('Youth 2 Results'!$E179,'2nd Run'!$I:$I,0),1)),"")</f>
        <v/>
      </c>
      <c r="B179" s="280" t="str">
        <f t="array" ref="B179">IFERROR(IF(D179="","",INDEX('2nd Run'!$A:$I,MATCH('Youth 2 Results'!$E179,'2nd Run'!$I:$I,0),2)),"")</f>
        <v/>
      </c>
      <c r="C179" s="280" t="str">
        <f t="array" ref="C179">IFERROR(IF(D179="","",INDEX('2nd Run'!$A:$I,MATCH('Youth 2 Results'!$E179,'2nd Run'!$I:$I,0),3)),"")</f>
        <v/>
      </c>
      <c r="D179" s="281" t="str">
        <f>IFERROR(IF(AND(SMALL('2nd Run'!I:I,L179)&gt;1000,SMALL('2nd Run'!I:I,L179)&lt;3000),"nt",IF(SMALL('2nd Run'!I:I,L179)&gt;3000,"",SMALL('2nd Run'!I:I,L179))),"")</f>
        <v/>
      </c>
      <c r="E179" s="282" t="str">
        <f>IF(D179="nt",IFERROR(SMALL('2nd Run'!I:I,L179),""),IF(D179&gt;3000,"",IFERROR(SMALL('2nd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IFERROR(VLOOKUP(D179,'2nd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IFERROR(IF(D180="","",INDEX('2nd Run'!$A:$I,MATCH('Youth 2 Results'!$E180,'2nd Run'!$I:$I,0),1)),"")</f>
        <v/>
      </c>
      <c r="B180" s="280" t="str">
        <f t="array" ref="B180">IFERROR(IF(D180="","",INDEX('2nd Run'!$A:$I,MATCH('Youth 2 Results'!$E180,'2nd Run'!$I:$I,0),2)),"")</f>
        <v/>
      </c>
      <c r="C180" s="280" t="str">
        <f t="array" ref="C180">IFERROR(IF(D180="","",INDEX('2nd Run'!$A:$I,MATCH('Youth 2 Results'!$E180,'2nd Run'!$I:$I,0),3)),"")</f>
        <v/>
      </c>
      <c r="D180" s="281" t="str">
        <f>IFERROR(IF(AND(SMALL('2nd Run'!I:I,L180)&gt;1000,SMALL('2nd Run'!I:I,L180)&lt;3000),"nt",IF(SMALL('2nd Run'!I:I,L180)&gt;3000,"",SMALL('2nd Run'!I:I,L180))),"")</f>
        <v/>
      </c>
      <c r="E180" s="282" t="str">
        <f>IF(D180="nt",IFERROR(SMALL('2nd Run'!I:I,L180),""),IF(D180&gt;3000,"",IFERROR(SMALL('2nd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IFERROR(VLOOKUP(D180,'2nd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IFERROR(IF(D181="","",INDEX('2nd Run'!$A:$I,MATCH('Youth 2 Results'!$E181,'2nd Run'!$I:$I,0),1)),"")</f>
        <v/>
      </c>
      <c r="B181" s="280" t="str">
        <f t="array" ref="B181">IFERROR(IF(D181="","",INDEX('2nd Run'!$A:$I,MATCH('Youth 2 Results'!$E181,'2nd Run'!$I:$I,0),2)),"")</f>
        <v/>
      </c>
      <c r="C181" s="280" t="str">
        <f t="array" ref="C181">IFERROR(IF(D181="","",INDEX('2nd Run'!$A:$I,MATCH('Youth 2 Results'!$E181,'2nd Run'!$I:$I,0),3)),"")</f>
        <v/>
      </c>
      <c r="D181" s="281" t="str">
        <f>IFERROR(IF(AND(SMALL('2nd Run'!I:I,L181)&gt;1000,SMALL('2nd Run'!I:I,L181)&lt;3000),"nt",IF(SMALL('2nd Run'!I:I,L181)&gt;3000,"",SMALL('2nd Run'!I:I,L181))),"")</f>
        <v/>
      </c>
      <c r="E181" s="282" t="str">
        <f>IF(D181="nt",IFERROR(SMALL('2nd Run'!I:I,L181),""),IF(D181&gt;3000,"",IFERROR(SMALL('2nd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IFERROR(VLOOKUP(D181,'2nd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IFERROR(IF(D182="","",INDEX('2nd Run'!$A:$I,MATCH('Youth 2 Results'!$E182,'2nd Run'!$I:$I,0),1)),"")</f>
        <v/>
      </c>
      <c r="B182" s="280" t="str">
        <f t="array" ref="B182">IFERROR(IF(D182="","",INDEX('2nd Run'!$A:$I,MATCH('Youth 2 Results'!$E182,'2nd Run'!$I:$I,0),2)),"")</f>
        <v/>
      </c>
      <c r="C182" s="280" t="str">
        <f t="array" ref="C182">IFERROR(IF(D182="","",INDEX('2nd Run'!$A:$I,MATCH('Youth 2 Results'!$E182,'2nd Run'!$I:$I,0),3)),"")</f>
        <v/>
      </c>
      <c r="D182" s="281" t="str">
        <f>IFERROR(IF(AND(SMALL('2nd Run'!I:I,L182)&gt;1000,SMALL('2nd Run'!I:I,L182)&lt;3000),"nt",IF(SMALL('2nd Run'!I:I,L182)&gt;3000,"",SMALL('2nd Run'!I:I,L182))),"")</f>
        <v/>
      </c>
      <c r="E182" s="282" t="str">
        <f>IF(D182="nt",IFERROR(SMALL('2nd Run'!I:I,L182),""),IF(D182&gt;3000,"",IFERROR(SMALL('2nd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IFERROR(VLOOKUP(D182,'2nd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IFERROR(IF(D183="","",INDEX('2nd Run'!$A:$I,MATCH('Youth 2 Results'!$E183,'2nd Run'!$I:$I,0),1)),"")</f>
        <v/>
      </c>
      <c r="B183" s="280" t="str">
        <f t="array" ref="B183">IFERROR(IF(D183="","",INDEX('2nd Run'!$A:$I,MATCH('Youth 2 Results'!$E183,'2nd Run'!$I:$I,0),2)),"")</f>
        <v/>
      </c>
      <c r="C183" s="280" t="str">
        <f t="array" ref="C183">IFERROR(IF(D183="","",INDEX('2nd Run'!$A:$I,MATCH('Youth 2 Results'!$E183,'2nd Run'!$I:$I,0),3)),"")</f>
        <v/>
      </c>
      <c r="D183" s="281" t="str">
        <f>IFERROR(IF(AND(SMALL('2nd Run'!I:I,L183)&gt;1000,SMALL('2nd Run'!I:I,L183)&lt;3000),"nt",IF(SMALL('2nd Run'!I:I,L183)&gt;3000,"",SMALL('2nd Run'!I:I,L183))),"")</f>
        <v/>
      </c>
      <c r="E183" s="282" t="str">
        <f>IF(D183="nt",IFERROR(SMALL('2nd Run'!I:I,L183),""),IF(D183&gt;3000,"",IFERROR(SMALL('2nd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IFERROR(VLOOKUP(D183,'2nd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IFERROR(IF(D184="","",INDEX('2nd Run'!$A:$I,MATCH('Youth 2 Results'!$E184,'2nd Run'!$I:$I,0),1)),"")</f>
        <v/>
      </c>
      <c r="B184" s="280" t="str">
        <f t="array" ref="B184">IFERROR(IF(D184="","",INDEX('2nd Run'!$A:$I,MATCH('Youth 2 Results'!$E184,'2nd Run'!$I:$I,0),2)),"")</f>
        <v/>
      </c>
      <c r="C184" s="280" t="str">
        <f t="array" ref="C184">IFERROR(IF(D184="","",INDEX('2nd Run'!$A:$I,MATCH('Youth 2 Results'!$E184,'2nd Run'!$I:$I,0),3)),"")</f>
        <v/>
      </c>
      <c r="D184" s="281" t="str">
        <f>IFERROR(IF(AND(SMALL('2nd Run'!I:I,L184)&gt;1000,SMALL('2nd Run'!I:I,L184)&lt;3000),"nt",IF(SMALL('2nd Run'!I:I,L184)&gt;3000,"",SMALL('2nd Run'!I:I,L184))),"")</f>
        <v/>
      </c>
      <c r="E184" s="282" t="str">
        <f>IF(D184="nt",IFERROR(SMALL('2nd Run'!I:I,L184),""),IF(D184&gt;3000,"",IFERROR(SMALL('2nd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IFERROR(VLOOKUP(D184,'2nd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IFERROR(IF(D185="","",INDEX('2nd Run'!$A:$I,MATCH('Youth 2 Results'!$E185,'2nd Run'!$I:$I,0),1)),"")</f>
        <v/>
      </c>
      <c r="B185" s="280" t="str">
        <f t="array" ref="B185">IFERROR(IF(D185="","",INDEX('2nd Run'!$A:$I,MATCH('Youth 2 Results'!$E185,'2nd Run'!$I:$I,0),2)),"")</f>
        <v/>
      </c>
      <c r="C185" s="280" t="str">
        <f t="array" ref="C185">IFERROR(IF(D185="","",INDEX('2nd Run'!$A:$I,MATCH('Youth 2 Results'!$E185,'2nd Run'!$I:$I,0),3)),"")</f>
        <v/>
      </c>
      <c r="D185" s="281" t="str">
        <f>IFERROR(IF(AND(SMALL('2nd Run'!I:I,L185)&gt;1000,SMALL('2nd Run'!I:I,L185)&lt;3000),"nt",IF(SMALL('2nd Run'!I:I,L185)&gt;3000,"",SMALL('2nd Run'!I:I,L185))),"")</f>
        <v/>
      </c>
      <c r="E185" s="282" t="str">
        <f>IF(D185="nt",IFERROR(SMALL('2nd Run'!I:I,L185),""),IF(D185&gt;3000,"",IFERROR(SMALL('2nd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IFERROR(VLOOKUP(D185,'2nd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IFERROR(IF(D186="","",INDEX('2nd Run'!$A:$I,MATCH('Youth 2 Results'!$E186,'2nd Run'!$I:$I,0),1)),"")</f>
        <v/>
      </c>
      <c r="B186" s="280" t="str">
        <f t="array" ref="B186">IFERROR(IF(D186="","",INDEX('2nd Run'!$A:$I,MATCH('Youth 2 Results'!$E186,'2nd Run'!$I:$I,0),2)),"")</f>
        <v/>
      </c>
      <c r="C186" s="280" t="str">
        <f t="array" ref="C186">IFERROR(IF(D186="","",INDEX('2nd Run'!$A:$I,MATCH('Youth 2 Results'!$E186,'2nd Run'!$I:$I,0),3)),"")</f>
        <v/>
      </c>
      <c r="D186" s="281" t="str">
        <f>IFERROR(IF(AND(SMALL('2nd Run'!I:I,L186)&gt;1000,SMALL('2nd Run'!I:I,L186)&lt;3000),"nt",IF(SMALL('2nd Run'!I:I,L186)&gt;3000,"",SMALL('2nd Run'!I:I,L186))),"")</f>
        <v/>
      </c>
      <c r="E186" s="282" t="str">
        <f>IF(D186="nt",IFERROR(SMALL('2nd Run'!I:I,L186),""),IF(D186&gt;3000,"",IFERROR(SMALL('2nd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IFERROR(VLOOKUP(D186,'2nd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IFERROR(IF(D187="","",INDEX('2nd Run'!$A:$I,MATCH('Youth 2 Results'!$E187,'2nd Run'!$I:$I,0),1)),"")</f>
        <v/>
      </c>
      <c r="B187" s="280" t="str">
        <f t="array" ref="B187">IFERROR(IF(D187="","",INDEX('2nd Run'!$A:$I,MATCH('Youth 2 Results'!$E187,'2nd Run'!$I:$I,0),2)),"")</f>
        <v/>
      </c>
      <c r="C187" s="280" t="str">
        <f t="array" ref="C187">IFERROR(IF(D187="","",INDEX('2nd Run'!$A:$I,MATCH('Youth 2 Results'!$E187,'2nd Run'!$I:$I,0),3)),"")</f>
        <v/>
      </c>
      <c r="D187" s="281" t="str">
        <f>IFERROR(IF(AND(SMALL('2nd Run'!I:I,L187)&gt;1000,SMALL('2nd Run'!I:I,L187)&lt;3000),"nt",IF(SMALL('2nd Run'!I:I,L187)&gt;3000,"",SMALL('2nd Run'!I:I,L187))),"")</f>
        <v/>
      </c>
      <c r="E187" s="282" t="str">
        <f>IF(D187="nt",IFERROR(SMALL('2nd Run'!I:I,L187),""),IF(D187&gt;3000,"",IFERROR(SMALL('2nd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IFERROR(VLOOKUP(D187,'2nd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IFERROR(IF(D188="","",INDEX('2nd Run'!$A:$I,MATCH('Youth 2 Results'!$E188,'2nd Run'!$I:$I,0),1)),"")</f>
        <v/>
      </c>
      <c r="B188" s="280" t="str">
        <f t="array" ref="B188">IFERROR(IF(D188="","",INDEX('2nd Run'!$A:$I,MATCH('Youth 2 Results'!$E188,'2nd Run'!$I:$I,0),2)),"")</f>
        <v/>
      </c>
      <c r="C188" s="280" t="str">
        <f t="array" ref="C188">IFERROR(IF(D188="","",INDEX('2nd Run'!$A:$I,MATCH('Youth 2 Results'!$E188,'2nd Run'!$I:$I,0),3)),"")</f>
        <v/>
      </c>
      <c r="D188" s="281" t="str">
        <f>IFERROR(IF(AND(SMALL('2nd Run'!I:I,L188)&gt;1000,SMALL('2nd Run'!I:I,L188)&lt;3000),"nt",IF(SMALL('2nd Run'!I:I,L188)&gt;3000,"",SMALL('2nd Run'!I:I,L188))),"")</f>
        <v/>
      </c>
      <c r="E188" s="282" t="str">
        <f>IF(D188="nt",IFERROR(SMALL('2nd Run'!I:I,L188),""),IF(D188&gt;3000,"",IFERROR(SMALL('2nd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IFERROR(VLOOKUP(D188,'2nd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IFERROR(IF(D189="","",INDEX('2nd Run'!$A:$I,MATCH('Youth 2 Results'!$E189,'2nd Run'!$I:$I,0),1)),"")</f>
        <v/>
      </c>
      <c r="B189" s="280" t="str">
        <f t="array" ref="B189">IFERROR(IF(D189="","",INDEX('2nd Run'!$A:$I,MATCH('Youth 2 Results'!$E189,'2nd Run'!$I:$I,0),2)),"")</f>
        <v/>
      </c>
      <c r="C189" s="280" t="str">
        <f t="array" ref="C189">IFERROR(IF(D189="","",INDEX('2nd Run'!$A:$I,MATCH('Youth 2 Results'!$E189,'2nd Run'!$I:$I,0),3)),"")</f>
        <v/>
      </c>
      <c r="D189" s="281" t="str">
        <f>IFERROR(IF(AND(SMALL('2nd Run'!I:I,L189)&gt;1000,SMALL('2nd Run'!I:I,L189)&lt;3000),"nt",IF(SMALL('2nd Run'!I:I,L189)&gt;3000,"",SMALL('2nd Run'!I:I,L189))),"")</f>
        <v/>
      </c>
      <c r="E189" s="282" t="str">
        <f>IF(D189="nt",IFERROR(SMALL('2nd Run'!I:I,L189),""),IF(D189&gt;3000,"",IFERROR(SMALL('2nd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IFERROR(VLOOKUP(D189,'2nd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IFERROR(IF(D190="","",INDEX('2nd Run'!$A:$I,MATCH('Youth 2 Results'!$E190,'2nd Run'!$I:$I,0),1)),"")</f>
        <v/>
      </c>
      <c r="B190" s="280" t="str">
        <f t="array" ref="B190">IFERROR(IF(D190="","",INDEX('2nd Run'!$A:$I,MATCH('Youth 2 Results'!$E190,'2nd Run'!$I:$I,0),2)),"")</f>
        <v/>
      </c>
      <c r="C190" s="280" t="str">
        <f t="array" ref="C190">IFERROR(IF(D190="","",INDEX('2nd Run'!$A:$I,MATCH('Youth 2 Results'!$E190,'2nd Run'!$I:$I,0),3)),"")</f>
        <v/>
      </c>
      <c r="D190" s="281" t="str">
        <f>IFERROR(IF(AND(SMALL('2nd Run'!I:I,L190)&gt;1000,SMALL('2nd Run'!I:I,L190)&lt;3000),"nt",IF(SMALL('2nd Run'!I:I,L190)&gt;3000,"",SMALL('2nd Run'!I:I,L190))),"")</f>
        <v/>
      </c>
      <c r="E190" s="282" t="str">
        <f>IF(D190="nt",IFERROR(SMALL('2nd Run'!I:I,L190),""),IF(D190&gt;3000,"",IFERROR(SMALL('2nd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IFERROR(VLOOKUP(D190,'2nd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IFERROR(IF(D191="","",INDEX('2nd Run'!$A:$I,MATCH('Youth 2 Results'!$E191,'2nd Run'!$I:$I,0),1)),"")</f>
        <v/>
      </c>
      <c r="B191" s="280" t="str">
        <f t="array" ref="B191">IFERROR(IF(D191="","",INDEX('2nd Run'!$A:$I,MATCH('Youth 2 Results'!$E191,'2nd Run'!$I:$I,0),2)),"")</f>
        <v/>
      </c>
      <c r="C191" s="280" t="str">
        <f t="array" ref="C191">IFERROR(IF(D191="","",INDEX('2nd Run'!$A:$I,MATCH('Youth 2 Results'!$E191,'2nd Run'!$I:$I,0),3)),"")</f>
        <v/>
      </c>
      <c r="D191" s="281" t="str">
        <f>IFERROR(IF(AND(SMALL('2nd Run'!I:I,L191)&gt;1000,SMALL('2nd Run'!I:I,L191)&lt;3000),"nt",IF(SMALL('2nd Run'!I:I,L191)&gt;3000,"",SMALL('2nd Run'!I:I,L191))),"")</f>
        <v/>
      </c>
      <c r="E191" s="282" t="str">
        <f>IF(D191="nt",IFERROR(SMALL('2nd Run'!I:I,L191),""),IF(D191&gt;3000,"",IFERROR(SMALL('2nd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IFERROR(VLOOKUP(D191,'2nd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IFERROR(IF(D192="","",INDEX('2nd Run'!$A:$I,MATCH('Youth 2 Results'!$E192,'2nd Run'!$I:$I,0),1)),"")</f>
        <v/>
      </c>
      <c r="B192" s="280" t="str">
        <f t="array" ref="B192">IFERROR(IF(D192="","",INDEX('2nd Run'!$A:$I,MATCH('Youth 2 Results'!$E192,'2nd Run'!$I:$I,0),2)),"")</f>
        <v/>
      </c>
      <c r="C192" s="280" t="str">
        <f t="array" ref="C192">IFERROR(IF(D192="","",INDEX('2nd Run'!$A:$I,MATCH('Youth 2 Results'!$E192,'2nd Run'!$I:$I,0),3)),"")</f>
        <v/>
      </c>
      <c r="D192" s="281" t="str">
        <f>IFERROR(IF(AND(SMALL('2nd Run'!I:I,L192)&gt;1000,SMALL('2nd Run'!I:I,L192)&lt;3000),"nt",IF(SMALL('2nd Run'!I:I,L192)&gt;3000,"",SMALL('2nd Run'!I:I,L192))),"")</f>
        <v/>
      </c>
      <c r="E192" s="282" t="str">
        <f>IF(D192="nt",IFERROR(SMALL('2nd Run'!I:I,L192),""),IF(D192&gt;3000,"",IFERROR(SMALL('2nd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IFERROR(VLOOKUP(D192,'2nd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IFERROR(IF(D193="","",INDEX('2nd Run'!$A:$I,MATCH('Youth 2 Results'!$E193,'2nd Run'!$I:$I,0),1)),"")</f>
        <v/>
      </c>
      <c r="B193" s="280" t="str">
        <f t="array" ref="B193">IFERROR(IF(D193="","",INDEX('2nd Run'!$A:$I,MATCH('Youth 2 Results'!$E193,'2nd Run'!$I:$I,0),2)),"")</f>
        <v/>
      </c>
      <c r="C193" s="280" t="str">
        <f t="array" ref="C193">IFERROR(IF(D193="","",INDEX('2nd Run'!$A:$I,MATCH('Youth 2 Results'!$E193,'2nd Run'!$I:$I,0),3)),"")</f>
        <v/>
      </c>
      <c r="D193" s="281" t="str">
        <f>IFERROR(IF(AND(SMALL('2nd Run'!I:I,L193)&gt;1000,SMALL('2nd Run'!I:I,L193)&lt;3000),"nt",IF(SMALL('2nd Run'!I:I,L193)&gt;3000,"",SMALL('2nd Run'!I:I,L193))),"")</f>
        <v/>
      </c>
      <c r="E193" s="282" t="str">
        <f>IF(D193="nt",IFERROR(SMALL('2nd Run'!I:I,L193),""),IF(D193&gt;3000,"",IFERROR(SMALL('2nd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IFERROR(VLOOKUP(D193,'2nd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IFERROR(IF(D194="","",INDEX('2nd Run'!$A:$I,MATCH('Youth 2 Results'!$E194,'2nd Run'!$I:$I,0),1)),"")</f>
        <v/>
      </c>
      <c r="B194" s="280" t="str">
        <f t="array" ref="B194">IFERROR(IF(D194="","",INDEX('2nd Run'!$A:$I,MATCH('Youth 2 Results'!$E194,'2nd Run'!$I:$I,0),2)),"")</f>
        <v/>
      </c>
      <c r="C194" s="280" t="str">
        <f t="array" ref="C194">IFERROR(IF(D194="","",INDEX('2nd Run'!$A:$I,MATCH('Youth 2 Results'!$E194,'2nd Run'!$I:$I,0),3)),"")</f>
        <v/>
      </c>
      <c r="D194" s="281" t="str">
        <f>IFERROR(IF(AND(SMALL('2nd Run'!I:I,L194)&gt;1000,SMALL('2nd Run'!I:I,L194)&lt;3000),"nt",IF(SMALL('2nd Run'!I:I,L194)&gt;3000,"",SMALL('2nd Run'!I:I,L194))),"")</f>
        <v/>
      </c>
      <c r="E194" s="282" t="str">
        <f>IF(D194="nt",IFERROR(SMALL('2nd Run'!I:I,L194),""),IF(D194&gt;3000,"",IFERROR(SMALL('2nd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IFERROR(VLOOKUP(D194,'2nd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IFERROR(IF(D195="","",INDEX('2nd Run'!$A:$I,MATCH('Youth 2 Results'!$E195,'2nd Run'!$I:$I,0),1)),"")</f>
        <v/>
      </c>
      <c r="B195" s="280" t="str">
        <f t="array" ref="B195">IFERROR(IF(D195="","",INDEX('2nd Run'!$A:$I,MATCH('Youth 2 Results'!$E195,'2nd Run'!$I:$I,0),2)),"")</f>
        <v/>
      </c>
      <c r="C195" s="280" t="str">
        <f t="array" ref="C195">IFERROR(IF(D195="","",INDEX('2nd Run'!$A:$I,MATCH('Youth 2 Results'!$E195,'2nd Run'!$I:$I,0),3)),"")</f>
        <v/>
      </c>
      <c r="D195" s="281" t="str">
        <f>IFERROR(IF(AND(SMALL('2nd Run'!I:I,L195)&gt;1000,SMALL('2nd Run'!I:I,L195)&lt;3000),"nt",IF(SMALL('2nd Run'!I:I,L195)&gt;3000,"",SMALL('2nd Run'!I:I,L195))),"")</f>
        <v/>
      </c>
      <c r="E195" s="282" t="str">
        <f>IF(D195="nt",IFERROR(SMALL('2nd Run'!I:I,L195),""),IF(D195&gt;3000,"",IFERROR(SMALL('2nd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IFERROR(VLOOKUP(D195,'2nd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IFERROR(IF(D196="","",INDEX('2nd Run'!$A:$I,MATCH('Youth 2 Results'!$E196,'2nd Run'!$I:$I,0),1)),"")</f>
        <v/>
      </c>
      <c r="B196" s="280" t="str">
        <f t="array" ref="B196">IFERROR(IF(D196="","",INDEX('2nd Run'!$A:$I,MATCH('Youth 2 Results'!$E196,'2nd Run'!$I:$I,0),2)),"")</f>
        <v/>
      </c>
      <c r="C196" s="280" t="str">
        <f t="array" ref="C196">IFERROR(IF(D196="","",INDEX('2nd Run'!$A:$I,MATCH('Youth 2 Results'!$E196,'2nd Run'!$I:$I,0),3)),"")</f>
        <v/>
      </c>
      <c r="D196" s="281" t="str">
        <f>IFERROR(IF(AND(SMALL('2nd Run'!I:I,L196)&gt;1000,SMALL('2nd Run'!I:I,L196)&lt;3000),"nt",IF(SMALL('2nd Run'!I:I,L196)&gt;3000,"",SMALL('2nd Run'!I:I,L196))),"")</f>
        <v/>
      </c>
      <c r="E196" s="282" t="str">
        <f>IF(D196="nt",IFERROR(SMALL('2nd Run'!I:I,L196),""),IF(D196&gt;3000,"",IFERROR(SMALL('2nd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IFERROR(VLOOKUP(D196,'2nd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IFERROR(IF(D197="","",INDEX('2nd Run'!$A:$I,MATCH('Youth 2 Results'!$E197,'2nd Run'!$I:$I,0),1)),"")</f>
        <v/>
      </c>
      <c r="B197" s="280" t="str">
        <f t="array" ref="B197">IFERROR(IF(D197="","",INDEX('2nd Run'!$A:$I,MATCH('Youth 2 Results'!$E197,'2nd Run'!$I:$I,0),2)),"")</f>
        <v/>
      </c>
      <c r="C197" s="280" t="str">
        <f t="array" ref="C197">IFERROR(IF(D197="","",INDEX('2nd Run'!$A:$I,MATCH('Youth 2 Results'!$E197,'2nd Run'!$I:$I,0),3)),"")</f>
        <v/>
      </c>
      <c r="D197" s="281" t="str">
        <f>IFERROR(IF(AND(SMALL('2nd Run'!I:I,L197)&gt;1000,SMALL('2nd Run'!I:I,L197)&lt;3000),"nt",IF(SMALL('2nd Run'!I:I,L197)&gt;3000,"",SMALL('2nd Run'!I:I,L197))),"")</f>
        <v/>
      </c>
      <c r="E197" s="282" t="str">
        <f>IF(D197="nt",IFERROR(SMALL('2nd Run'!I:I,L197),""),IF(D197&gt;3000,"",IFERROR(SMALL('2nd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IFERROR(VLOOKUP(D197,'2nd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IFERROR(IF(D198="","",INDEX('2nd Run'!$A:$I,MATCH('Youth 2 Results'!$E198,'2nd Run'!$I:$I,0),1)),"")</f>
        <v/>
      </c>
      <c r="B198" s="280" t="str">
        <f t="array" ref="B198">IFERROR(IF(D198="","",INDEX('2nd Run'!$A:$I,MATCH('Youth 2 Results'!$E198,'2nd Run'!$I:$I,0),2)),"")</f>
        <v/>
      </c>
      <c r="C198" s="280" t="str">
        <f t="array" ref="C198">IFERROR(IF(D198="","",INDEX('2nd Run'!$A:$I,MATCH('Youth 2 Results'!$E198,'2nd Run'!$I:$I,0),3)),"")</f>
        <v/>
      </c>
      <c r="D198" s="281" t="str">
        <f>IFERROR(IF(AND(SMALL('2nd Run'!I:I,L198)&gt;1000,SMALL('2nd Run'!I:I,L198)&lt;3000),"nt",IF(SMALL('2nd Run'!I:I,L198)&gt;3000,"",SMALL('2nd Run'!I:I,L198))),"")</f>
        <v/>
      </c>
      <c r="E198" s="282" t="str">
        <f>IF(D198="nt",IFERROR(SMALL('2nd Run'!I:I,L198),""),IF(D198&gt;3000,"",IFERROR(SMALL('2nd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IFERROR(VLOOKUP(D198,'2nd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IFERROR(IF(D199="","",INDEX('2nd Run'!$A:$I,MATCH('Youth 2 Results'!$E199,'2nd Run'!$I:$I,0),1)),"")</f>
        <v/>
      </c>
      <c r="B199" s="280" t="str">
        <f t="array" ref="B199">IFERROR(IF(D199="","",INDEX('2nd Run'!$A:$I,MATCH('Youth 2 Results'!$E199,'2nd Run'!$I:$I,0),2)),"")</f>
        <v/>
      </c>
      <c r="C199" s="280" t="str">
        <f t="array" ref="C199">IFERROR(IF(D199="","",INDEX('2nd Run'!$A:$I,MATCH('Youth 2 Results'!$E199,'2nd Run'!$I:$I,0),3)),"")</f>
        <v/>
      </c>
      <c r="D199" s="281" t="str">
        <f>IFERROR(IF(AND(SMALL('2nd Run'!I:I,L199)&gt;1000,SMALL('2nd Run'!I:I,L199)&lt;3000),"nt",IF(SMALL('2nd Run'!I:I,L199)&gt;3000,"",SMALL('2nd Run'!I:I,L199))),"")</f>
        <v/>
      </c>
      <c r="E199" s="282" t="str">
        <f>IF(D199="nt",IFERROR(SMALL('2nd Run'!I:I,L199),""),IF(D199&gt;3000,"",IFERROR(SMALL('2nd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IFERROR(VLOOKUP(D199,'2nd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IFERROR(IF(D200="","",INDEX('2nd Run'!$A:$I,MATCH('Youth 2 Results'!$E200,'2nd Run'!$I:$I,0),1)),"")</f>
        <v/>
      </c>
      <c r="B200" s="280" t="str">
        <f t="array" ref="B200">IFERROR(IF(D200="","",INDEX('2nd Run'!$A:$I,MATCH('Youth 2 Results'!$E200,'2nd Run'!$I:$I,0),2)),"")</f>
        <v/>
      </c>
      <c r="C200" s="280" t="str">
        <f t="array" ref="C200">IFERROR(IF(D200="","",INDEX('2nd Run'!$A:$I,MATCH('Youth 2 Results'!$E200,'2nd Run'!$I:$I,0),3)),"")</f>
        <v/>
      </c>
      <c r="D200" s="281" t="str">
        <f>IFERROR(IF(AND(SMALL('2nd Run'!I:I,L200)&gt;1000,SMALL('2nd Run'!I:I,L200)&lt;3000),"nt",IF(SMALL('2nd Run'!I:I,L200)&gt;3000,"",SMALL('2nd Run'!I:I,L200))),"")</f>
        <v/>
      </c>
      <c r="E200" s="282" t="str">
        <f>IF(D200="nt",IFERROR(SMALL('2nd Run'!I:I,L200),""),IF(D200&gt;3000,"",IFERROR(SMALL('2nd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IFERROR(VLOOKUP(D200,'2nd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IFERROR(IF(D201="","",INDEX('2nd Run'!$A:$I,MATCH('Youth 2 Results'!$E201,'2nd Run'!$I:$I,0),1)),"")</f>
        <v/>
      </c>
      <c r="B201" s="280" t="str">
        <f t="array" ref="B201">IFERROR(IF(D201="","",INDEX('2nd Run'!$A:$I,MATCH('Youth 2 Results'!$E201,'2nd Run'!$I:$I,0),2)),"")</f>
        <v/>
      </c>
      <c r="C201" s="280" t="str">
        <f t="array" ref="C201">IFERROR(IF(D201="","",INDEX('2nd Run'!$A:$I,MATCH('Youth 2 Results'!$E201,'2nd Run'!$I:$I,0),3)),"")</f>
        <v/>
      </c>
      <c r="D201" s="281" t="str">
        <f>IFERROR(IF(AND(SMALL('2nd Run'!I:I,L201)&gt;1000,SMALL('2nd Run'!I:I,L201)&lt;3000),"nt",IF(SMALL('2nd Run'!I:I,L201)&gt;3000,"",SMALL('2nd Run'!I:I,L201))),"")</f>
        <v/>
      </c>
      <c r="E201" s="282" t="str">
        <f>IF(D201="nt",IFERROR(SMALL('2nd Run'!I:I,L201),""),IF(D201&gt;3000,"",IFERROR(SMALL('2nd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IFERROR(VLOOKUP(D201,'2nd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IFERROR(IF(D202="","",INDEX('2nd Run'!$A:$I,MATCH('Youth 2 Results'!$E202,'2nd Run'!$I:$I,0),1)),"")</f>
        <v/>
      </c>
      <c r="B202" s="280" t="str">
        <f t="array" ref="B202">IFERROR(IF(D202="","",INDEX('2nd Run'!$A:$I,MATCH('Youth 2 Results'!$E202,'2nd Run'!$I:$I,0),2)),"")</f>
        <v/>
      </c>
      <c r="C202" s="280" t="str">
        <f t="array" ref="C202">IFERROR(IF(D202="","",INDEX('2nd Run'!$A:$I,MATCH('Youth 2 Results'!$E202,'2nd Run'!$I:$I,0),3)),"")</f>
        <v/>
      </c>
      <c r="D202" s="281" t="str">
        <f>IFERROR(IF(AND(SMALL('2nd Run'!I:I,L202)&gt;1000,SMALL('2nd Run'!I:I,L202)&lt;3000),"nt",IF(SMALL('2nd Run'!I:I,L202)&gt;3000,"",SMALL('2nd Run'!I:I,L202))),"")</f>
        <v/>
      </c>
      <c r="E202" s="282" t="str">
        <f>IF(D202="nt",IFERROR(SMALL('2nd Run'!I:I,L202),""),IF(D202&gt;3000,"",IFERROR(SMALL('2nd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IFERROR(VLOOKUP(D202,'2nd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IFERROR(IF(D203="","",INDEX('2nd Run'!$A:$I,MATCH('Youth 2 Results'!$E203,'2nd Run'!$I:$I,0),1)),"")</f>
        <v/>
      </c>
      <c r="B203" s="280" t="str">
        <f t="array" ref="B203">IFERROR(IF(D203="","",INDEX('2nd Run'!$A:$I,MATCH('Youth 2 Results'!$E203,'2nd Run'!$I:$I,0),2)),"")</f>
        <v/>
      </c>
      <c r="C203" s="280" t="str">
        <f t="array" ref="C203">IFERROR(IF(D203="","",INDEX('2nd Run'!$A:$I,MATCH('Youth 2 Results'!$E203,'2nd Run'!$I:$I,0),3)),"")</f>
        <v/>
      </c>
      <c r="D203" s="281" t="str">
        <f>IFERROR(IF(AND(SMALL('2nd Run'!I:I,L203)&gt;1000,SMALL('2nd Run'!I:I,L203)&lt;3000),"nt",IF(SMALL('2nd Run'!I:I,L203)&gt;3000,"",SMALL('2nd Run'!I:I,L203))),"")</f>
        <v/>
      </c>
      <c r="E203" s="282" t="str">
        <f>IF(D203="nt",IFERROR(SMALL('2nd Run'!I:I,L203),""),IF(D203&gt;3000,"",IFERROR(SMALL('2nd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IFERROR(VLOOKUP(D203,'2nd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IFERROR(IF(D204="","",INDEX('2nd Run'!$A:$I,MATCH('Youth 2 Results'!$E204,'2nd Run'!$I:$I,0),1)),"")</f>
        <v/>
      </c>
      <c r="B204" s="280" t="str">
        <f t="array" ref="B204">IFERROR(IF(D204="","",INDEX('2nd Run'!$A:$I,MATCH('Youth 2 Results'!$E204,'2nd Run'!$I:$I,0),2)),"")</f>
        <v/>
      </c>
      <c r="C204" s="280" t="str">
        <f t="array" ref="C204">IFERROR(IF(D204="","",INDEX('2nd Run'!$A:$I,MATCH('Youth 2 Results'!$E204,'2nd Run'!$I:$I,0),3)),"")</f>
        <v/>
      </c>
      <c r="D204" s="281" t="str">
        <f>IFERROR(IF(AND(SMALL('2nd Run'!I:I,L204)&gt;1000,SMALL('2nd Run'!I:I,L204)&lt;3000),"nt",IF(SMALL('2nd Run'!I:I,L204)&gt;3000,"",SMALL('2nd Run'!I:I,L204))),"")</f>
        <v/>
      </c>
      <c r="E204" s="282" t="str">
        <f>IF(D204="nt",IFERROR(SMALL('2nd Run'!I:I,L204),""),IF(D204&gt;3000,"",IFERROR(SMALL('2nd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IFERROR(VLOOKUP(D204,'2nd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IFERROR(IF(D205="","",INDEX('2nd Run'!$A:$I,MATCH('Youth 2 Results'!$E205,'2nd Run'!$I:$I,0),1)),"")</f>
        <v/>
      </c>
      <c r="B205" s="280" t="str">
        <f t="array" ref="B205">IFERROR(IF(D205="","",INDEX('2nd Run'!$A:$I,MATCH('Youth 2 Results'!$E205,'2nd Run'!$I:$I,0),2)),"")</f>
        <v/>
      </c>
      <c r="C205" s="280" t="str">
        <f t="array" ref="C205">IFERROR(IF(D205="","",INDEX('2nd Run'!$A:$I,MATCH('Youth 2 Results'!$E205,'2nd Run'!$I:$I,0),3)),"")</f>
        <v/>
      </c>
      <c r="D205" s="281" t="str">
        <f>IFERROR(IF(AND(SMALL('2nd Run'!I:I,L205)&gt;1000,SMALL('2nd Run'!I:I,L205)&lt;3000),"nt",IF(SMALL('2nd Run'!I:I,L205)&gt;3000,"",SMALL('2nd Run'!I:I,L205))),"")</f>
        <v/>
      </c>
      <c r="E205" s="282" t="str">
        <f>IF(D205="nt",IFERROR(SMALL('2nd Run'!I:I,L205),""),IF(D205&gt;3000,"",IFERROR(SMALL('2nd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IFERROR(VLOOKUP(D205,'2nd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IFERROR(IF(D206="","",INDEX('2nd Run'!$A:$I,MATCH('Youth 2 Results'!$E206,'2nd Run'!$I:$I,0),1)),"")</f>
        <v/>
      </c>
      <c r="B206" s="280" t="str">
        <f t="array" ref="B206">IFERROR(IF(D206="","",INDEX('2nd Run'!$A:$I,MATCH('Youth 2 Results'!$E206,'2nd Run'!$I:$I,0),2)),"")</f>
        <v/>
      </c>
      <c r="C206" s="280" t="str">
        <f t="array" ref="C206">IFERROR(IF(D206="","",INDEX('2nd Run'!$A:$I,MATCH('Youth 2 Results'!$E206,'2nd Run'!$I:$I,0),3)),"")</f>
        <v/>
      </c>
      <c r="D206" s="281" t="str">
        <f>IFERROR(IF(AND(SMALL('2nd Run'!I:I,L206)&gt;1000,SMALL('2nd Run'!I:I,L206)&lt;3000),"nt",IF(SMALL('2nd Run'!I:I,L206)&gt;3000,"",SMALL('2nd Run'!I:I,L206))),"")</f>
        <v/>
      </c>
      <c r="E206" s="282" t="str">
        <f>IF(D206="nt",IFERROR(SMALL('2nd Run'!I:I,L206),""),IF(D206&gt;3000,"",IFERROR(SMALL('2nd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IFERROR(VLOOKUP(D206,'2nd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IFERROR(IF(D207="","",INDEX('2nd Run'!$A:$I,MATCH('Youth 2 Results'!$E207,'2nd Run'!$I:$I,0),1)),"")</f>
        <v/>
      </c>
      <c r="B207" s="280" t="str">
        <f t="array" ref="B207">IFERROR(IF(D207="","",INDEX('2nd Run'!$A:$I,MATCH('Youth 2 Results'!$E207,'2nd Run'!$I:$I,0),2)),"")</f>
        <v/>
      </c>
      <c r="C207" s="280" t="str">
        <f t="array" ref="C207">IFERROR(IF(D207="","",INDEX('2nd Run'!$A:$I,MATCH('Youth 2 Results'!$E207,'2nd Run'!$I:$I,0),3)),"")</f>
        <v/>
      </c>
      <c r="D207" s="281" t="str">
        <f>IFERROR(IF(AND(SMALL('2nd Run'!I:I,L207)&gt;1000,SMALL('2nd Run'!I:I,L207)&lt;3000),"nt",IF(SMALL('2nd Run'!I:I,L207)&gt;3000,"",SMALL('2nd Run'!I:I,L207))),"")</f>
        <v/>
      </c>
      <c r="E207" s="282" t="str">
        <f>IF(D207="nt",IFERROR(SMALL('2nd Run'!I:I,L207),""),IF(D207&gt;3000,"",IFERROR(SMALL('2nd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IFERROR(VLOOKUP(D207,'2nd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IFERROR(IF(D208="","",INDEX('2nd Run'!$A:$I,MATCH('Youth 2 Results'!$E208,'2nd Run'!$I:$I,0),1)),"")</f>
        <v/>
      </c>
      <c r="B208" s="280" t="str">
        <f t="array" ref="B208">IFERROR(IF(D208="","",INDEX('2nd Run'!$A:$I,MATCH('Youth 2 Results'!$E208,'2nd Run'!$I:$I,0),2)),"")</f>
        <v/>
      </c>
      <c r="C208" s="280" t="str">
        <f t="array" ref="C208">IFERROR(IF(D208="","",INDEX('2nd Run'!$A:$I,MATCH('Youth 2 Results'!$E208,'2nd Run'!$I:$I,0),3)),"")</f>
        <v/>
      </c>
      <c r="D208" s="281" t="str">
        <f>IFERROR(IF(AND(SMALL('2nd Run'!I:I,L208)&gt;1000,SMALL('2nd Run'!I:I,L208)&lt;3000),"nt",IF(SMALL('2nd Run'!I:I,L208)&gt;3000,"",SMALL('2nd Run'!I:I,L208))),"")</f>
        <v/>
      </c>
      <c r="E208" s="282" t="str">
        <f>IF(D208="nt",IFERROR(SMALL('2nd Run'!I:I,L208),""),IF(D208&gt;3000,"",IFERROR(SMALL('2nd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IFERROR(VLOOKUP(D208,'2nd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IFERROR(IF(D209="","",INDEX('2nd Run'!$A:$I,MATCH('Youth 2 Results'!$E209,'2nd Run'!$I:$I,0),1)),"")</f>
        <v/>
      </c>
      <c r="B209" s="280" t="str">
        <f t="array" ref="B209">IFERROR(IF(D209="","",INDEX('2nd Run'!$A:$I,MATCH('Youth 2 Results'!$E209,'2nd Run'!$I:$I,0),2)),"")</f>
        <v/>
      </c>
      <c r="C209" s="280" t="str">
        <f t="array" ref="C209">IFERROR(IF(D209="","",INDEX('2nd Run'!$A:$I,MATCH('Youth 2 Results'!$E209,'2nd Run'!$I:$I,0),3)),"")</f>
        <v/>
      </c>
      <c r="D209" s="281" t="str">
        <f>IFERROR(IF(AND(SMALL('2nd Run'!I:I,L209)&gt;1000,SMALL('2nd Run'!I:I,L209)&lt;3000),"nt",IF(SMALL('2nd Run'!I:I,L209)&gt;3000,"",SMALL('2nd Run'!I:I,L209))),"")</f>
        <v/>
      </c>
      <c r="E209" s="282" t="str">
        <f>IF(D209="nt",IFERROR(SMALL('2nd Run'!I:I,L209),""),IF(D209&gt;3000,"",IFERROR(SMALL('2nd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IFERROR(VLOOKUP(D209,'2nd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IFERROR(IF(D210="","",INDEX('2nd Run'!$A:$I,MATCH('Youth 2 Results'!$E210,'2nd Run'!$I:$I,0),1)),"")</f>
        <v/>
      </c>
      <c r="B210" s="280" t="str">
        <f t="array" ref="B210">IFERROR(IF(D210="","",INDEX('2nd Run'!$A:$I,MATCH('Youth 2 Results'!$E210,'2nd Run'!$I:$I,0),2)),"")</f>
        <v/>
      </c>
      <c r="C210" s="280" t="str">
        <f t="array" ref="C210">IFERROR(IF(D210="","",INDEX('2nd Run'!$A:$I,MATCH('Youth 2 Results'!$E210,'2nd Run'!$I:$I,0),3)),"")</f>
        <v/>
      </c>
      <c r="D210" s="281" t="str">
        <f>IFERROR(IF(AND(SMALL('2nd Run'!I:I,L210)&gt;1000,SMALL('2nd Run'!I:I,L210)&lt;3000),"nt",IF(SMALL('2nd Run'!I:I,L210)&gt;3000,"",SMALL('2nd Run'!I:I,L210))),"")</f>
        <v/>
      </c>
      <c r="E210" s="282" t="str">
        <f>IF(D210="nt",IFERROR(SMALL('2nd Run'!I:I,L210),""),IF(D210&gt;3000,"",IFERROR(SMALL('2nd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IFERROR(VLOOKUP(D210,'2nd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IFERROR(IF(D211="","",INDEX('2nd Run'!$A:$I,MATCH('Youth 2 Results'!$E211,'2nd Run'!$I:$I,0),1)),"")</f>
        <v/>
      </c>
      <c r="B211" s="280" t="str">
        <f t="array" ref="B211">IFERROR(IF(D211="","",INDEX('2nd Run'!$A:$I,MATCH('Youth 2 Results'!$E211,'2nd Run'!$I:$I,0),2)),"")</f>
        <v/>
      </c>
      <c r="C211" s="280" t="str">
        <f t="array" ref="C211">IFERROR(IF(D211="","",INDEX('2nd Run'!$A:$I,MATCH('Youth 2 Results'!$E211,'2nd Run'!$I:$I,0),3)),"")</f>
        <v/>
      </c>
      <c r="D211" s="281" t="str">
        <f>IFERROR(IF(AND(SMALL('2nd Run'!I:I,L211)&gt;1000,SMALL('2nd Run'!I:I,L211)&lt;3000),"nt",IF(SMALL('2nd Run'!I:I,L211)&gt;3000,"",SMALL('2nd Run'!I:I,L211))),"")</f>
        <v/>
      </c>
      <c r="E211" s="282" t="str">
        <f>IF(D211="nt",IFERROR(SMALL('2nd Run'!I:I,L211),""),IF(D211&gt;3000,"",IFERROR(SMALL('2nd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IFERROR(VLOOKUP(D211,'2nd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IFERROR(IF(D212="","",INDEX('2nd Run'!$A:$I,MATCH('Youth 2 Results'!$E212,'2nd Run'!$I:$I,0),1)),"")</f>
        <v/>
      </c>
      <c r="B212" s="280" t="str">
        <f t="array" ref="B212">IFERROR(IF(D212="","",INDEX('2nd Run'!$A:$I,MATCH('Youth 2 Results'!$E212,'2nd Run'!$I:$I,0),2)),"")</f>
        <v/>
      </c>
      <c r="C212" s="280" t="str">
        <f t="array" ref="C212">IFERROR(IF(D212="","",INDEX('2nd Run'!$A:$I,MATCH('Youth 2 Results'!$E212,'2nd Run'!$I:$I,0),3)),"")</f>
        <v/>
      </c>
      <c r="D212" s="281" t="str">
        <f>IFERROR(IF(AND(SMALL('2nd Run'!I:I,L212)&gt;1000,SMALL('2nd Run'!I:I,L212)&lt;3000),"nt",IF(SMALL('2nd Run'!I:I,L212)&gt;3000,"",SMALL('2nd Run'!I:I,L212))),"")</f>
        <v/>
      </c>
      <c r="E212" s="282" t="str">
        <f>IF(D212="nt",IFERROR(SMALL('2nd Run'!I:I,L212),""),IF(D212&gt;3000,"",IFERROR(SMALL('2nd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IFERROR(VLOOKUP(D212,'2nd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IFERROR(IF(D213="","",INDEX('2nd Run'!$A:$I,MATCH('Youth 2 Results'!$E213,'2nd Run'!$I:$I,0),1)),"")</f>
        <v/>
      </c>
      <c r="B213" s="280" t="str">
        <f t="array" ref="B213">IFERROR(IF(D213="","",INDEX('2nd Run'!$A:$I,MATCH('Youth 2 Results'!$E213,'2nd Run'!$I:$I,0),2)),"")</f>
        <v/>
      </c>
      <c r="C213" s="280" t="str">
        <f t="array" ref="C213">IFERROR(IF(D213="","",INDEX('2nd Run'!$A:$I,MATCH('Youth 2 Results'!$E213,'2nd Run'!$I:$I,0),3)),"")</f>
        <v/>
      </c>
      <c r="D213" s="281" t="str">
        <f>IFERROR(IF(AND(SMALL('2nd Run'!I:I,L213)&gt;1000,SMALL('2nd Run'!I:I,L213)&lt;3000),"nt",IF(SMALL('2nd Run'!I:I,L213)&gt;3000,"",SMALL('2nd Run'!I:I,L213))),"")</f>
        <v/>
      </c>
      <c r="E213" s="282" t="str">
        <f>IF(D213="nt",IFERROR(SMALL('2nd Run'!I:I,L213),""),IF(D213&gt;3000,"",IFERROR(SMALL('2nd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IFERROR(VLOOKUP(D213,'2nd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IFERROR(IF(D214="","",INDEX('2nd Run'!$A:$I,MATCH('Youth 2 Results'!$E214,'2nd Run'!$I:$I,0),1)),"")</f>
        <v/>
      </c>
      <c r="B214" s="280" t="str">
        <f t="array" ref="B214">IFERROR(IF(D214="","",INDEX('2nd Run'!$A:$I,MATCH('Youth 2 Results'!$E214,'2nd Run'!$I:$I,0),2)),"")</f>
        <v/>
      </c>
      <c r="C214" s="280" t="str">
        <f t="array" ref="C214">IFERROR(IF(D214="","",INDEX('2nd Run'!$A:$I,MATCH('Youth 2 Results'!$E214,'2nd Run'!$I:$I,0),3)),"")</f>
        <v/>
      </c>
      <c r="D214" s="281" t="str">
        <f>IFERROR(IF(AND(SMALL('2nd Run'!I:I,L214)&gt;1000,SMALL('2nd Run'!I:I,L214)&lt;3000),"nt",IF(SMALL('2nd Run'!I:I,L214)&gt;3000,"",SMALL('2nd Run'!I:I,L214))),"")</f>
        <v/>
      </c>
      <c r="E214" s="282" t="str">
        <f>IF(D214="nt",IFERROR(SMALL('2nd Run'!I:I,L214),""),IF(D214&gt;3000,"",IFERROR(SMALL('2nd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IFERROR(VLOOKUP(D214,'2nd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IFERROR(IF(D215="","",INDEX('2nd Run'!$A:$I,MATCH('Youth 2 Results'!$E215,'2nd Run'!$I:$I,0),1)),"")</f>
        <v/>
      </c>
      <c r="B215" s="280" t="str">
        <f t="array" ref="B215">IFERROR(IF(D215="","",INDEX('2nd Run'!$A:$I,MATCH('Youth 2 Results'!$E215,'2nd Run'!$I:$I,0),2)),"")</f>
        <v/>
      </c>
      <c r="C215" s="280" t="str">
        <f t="array" ref="C215">IFERROR(IF(D215="","",INDEX('2nd Run'!$A:$I,MATCH('Youth 2 Results'!$E215,'2nd Run'!$I:$I,0),3)),"")</f>
        <v/>
      </c>
      <c r="D215" s="281" t="str">
        <f>IFERROR(IF(AND(SMALL('2nd Run'!I:I,L215)&gt;1000,SMALL('2nd Run'!I:I,L215)&lt;3000),"nt",IF(SMALL('2nd Run'!I:I,L215)&gt;3000,"",SMALL('2nd Run'!I:I,L215))),"")</f>
        <v/>
      </c>
      <c r="E215" s="282" t="str">
        <f>IF(D215="nt",IFERROR(SMALL('2nd Run'!I:I,L215),""),IF(D215&gt;3000,"",IFERROR(SMALL('2nd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IFERROR(VLOOKUP(D215,'2nd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IFERROR(IF(D216="","",INDEX('2nd Run'!$A:$I,MATCH('Youth 2 Results'!$E216,'2nd Run'!$I:$I,0),1)),"")</f>
        <v/>
      </c>
      <c r="B216" s="280" t="str">
        <f t="array" ref="B216">IFERROR(IF(D216="","",INDEX('2nd Run'!$A:$I,MATCH('Youth 2 Results'!$E216,'2nd Run'!$I:$I,0),2)),"")</f>
        <v/>
      </c>
      <c r="C216" s="280" t="str">
        <f t="array" ref="C216">IFERROR(IF(D216="","",INDEX('2nd Run'!$A:$I,MATCH('Youth 2 Results'!$E216,'2nd Run'!$I:$I,0),3)),"")</f>
        <v/>
      </c>
      <c r="D216" s="281" t="str">
        <f>IFERROR(IF(AND(SMALL('2nd Run'!I:I,L216)&gt;1000,SMALL('2nd Run'!I:I,L216)&lt;3000),"nt",IF(SMALL('2nd Run'!I:I,L216)&gt;3000,"",SMALL('2nd Run'!I:I,L216))),"")</f>
        <v/>
      </c>
      <c r="E216" s="282" t="str">
        <f>IF(D216="nt",IFERROR(SMALL('2nd Run'!I:I,L216),""),IF(D216&gt;3000,"",IFERROR(SMALL('2nd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IFERROR(VLOOKUP(D216,'2nd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IFERROR(IF(D217="","",INDEX('2nd Run'!$A:$I,MATCH('Youth 2 Results'!$E217,'2nd Run'!$I:$I,0),1)),"")</f>
        <v/>
      </c>
      <c r="B217" s="280" t="str">
        <f t="array" ref="B217">IFERROR(IF(D217="","",INDEX('2nd Run'!$A:$I,MATCH('Youth 2 Results'!$E217,'2nd Run'!$I:$I,0),2)),"")</f>
        <v/>
      </c>
      <c r="C217" s="280" t="str">
        <f t="array" ref="C217">IFERROR(IF(D217="","",INDEX('2nd Run'!$A:$I,MATCH('Youth 2 Results'!$E217,'2nd Run'!$I:$I,0),3)),"")</f>
        <v/>
      </c>
      <c r="D217" s="281" t="str">
        <f>IFERROR(IF(AND(SMALL('2nd Run'!I:I,L217)&gt;1000,SMALL('2nd Run'!I:I,L217)&lt;3000),"nt",IF(SMALL('2nd Run'!I:I,L217)&gt;3000,"",SMALL('2nd Run'!I:I,L217))),"")</f>
        <v/>
      </c>
      <c r="E217" s="282" t="str">
        <f>IF(D217="nt",IFERROR(SMALL('2nd Run'!I:I,L217),""),IF(D217&gt;3000,"",IFERROR(SMALL('2nd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IFERROR(VLOOKUP(D217,'2nd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IFERROR(IF(D218="","",INDEX('2nd Run'!$A:$I,MATCH('Youth 2 Results'!$E218,'2nd Run'!$I:$I,0),1)),"")</f>
        <v/>
      </c>
      <c r="B218" s="280" t="str">
        <f t="array" ref="B218">IFERROR(IF(D218="","",INDEX('2nd Run'!$A:$I,MATCH('Youth 2 Results'!$E218,'2nd Run'!$I:$I,0),2)),"")</f>
        <v/>
      </c>
      <c r="C218" s="280" t="str">
        <f t="array" ref="C218">IFERROR(IF(D218="","",INDEX('2nd Run'!$A:$I,MATCH('Youth 2 Results'!$E218,'2nd Run'!$I:$I,0),3)),"")</f>
        <v/>
      </c>
      <c r="D218" s="281" t="str">
        <f>IFERROR(IF(AND(SMALL('2nd Run'!I:I,L218)&gt;1000,SMALL('2nd Run'!I:I,L218)&lt;3000),"nt",IF(SMALL('2nd Run'!I:I,L218)&gt;3000,"",SMALL('2nd Run'!I:I,L218))),"")</f>
        <v/>
      </c>
      <c r="E218" s="282" t="str">
        <f>IF(D218="nt",IFERROR(SMALL('2nd Run'!I:I,L218),""),IF(D218&gt;3000,"",IFERROR(SMALL('2nd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IFERROR(VLOOKUP(D218,'2nd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IFERROR(IF(D219="","",INDEX('2nd Run'!$A:$I,MATCH('Youth 2 Results'!$E219,'2nd Run'!$I:$I,0),1)),"")</f>
        <v/>
      </c>
      <c r="B219" s="280" t="str">
        <f t="array" ref="B219">IFERROR(IF(D219="","",INDEX('2nd Run'!$A:$I,MATCH('Youth 2 Results'!$E219,'2nd Run'!$I:$I,0),2)),"")</f>
        <v/>
      </c>
      <c r="C219" s="280" t="str">
        <f t="array" ref="C219">IFERROR(IF(D219="","",INDEX('2nd Run'!$A:$I,MATCH('Youth 2 Results'!$E219,'2nd Run'!$I:$I,0),3)),"")</f>
        <v/>
      </c>
      <c r="D219" s="281" t="str">
        <f>IFERROR(IF(AND(SMALL('2nd Run'!I:I,L219)&gt;1000,SMALL('2nd Run'!I:I,L219)&lt;3000),"nt",IF(SMALL('2nd Run'!I:I,L219)&gt;3000,"",SMALL('2nd Run'!I:I,L219))),"")</f>
        <v/>
      </c>
      <c r="E219" s="282" t="str">
        <f>IF(D219="nt",IFERROR(SMALL('2nd Run'!I:I,L219),""),IF(D219&gt;3000,"",IFERROR(SMALL('2nd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IFERROR(VLOOKUP(D219,'2nd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IFERROR(IF(D220="","",INDEX('2nd Run'!$A:$I,MATCH('Youth 2 Results'!$E220,'2nd Run'!$I:$I,0),1)),"")</f>
        <v/>
      </c>
      <c r="B220" s="280" t="str">
        <f t="array" ref="B220">IFERROR(IF(D220="","",INDEX('2nd Run'!$A:$I,MATCH('Youth 2 Results'!$E220,'2nd Run'!$I:$I,0),2)),"")</f>
        <v/>
      </c>
      <c r="C220" s="280" t="str">
        <f t="array" ref="C220">IFERROR(IF(D220="","",INDEX('2nd Run'!$A:$I,MATCH('Youth 2 Results'!$E220,'2nd Run'!$I:$I,0),3)),"")</f>
        <v/>
      </c>
      <c r="D220" s="281" t="str">
        <f>IFERROR(IF(AND(SMALL('2nd Run'!I:I,L220)&gt;1000,SMALL('2nd Run'!I:I,L220)&lt;3000),"nt",IF(SMALL('2nd Run'!I:I,L220)&gt;3000,"",SMALL('2nd Run'!I:I,L220))),"")</f>
        <v/>
      </c>
      <c r="E220" s="282" t="str">
        <f>IF(D220="nt",IFERROR(SMALL('2nd Run'!I:I,L220),""),IF(D220&gt;3000,"",IFERROR(SMALL('2nd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IFERROR(VLOOKUP(D220,'2nd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IFERROR(IF(D221="","",INDEX('2nd Run'!$A:$I,MATCH('Youth 2 Results'!$E221,'2nd Run'!$I:$I,0),1)),"")</f>
        <v/>
      </c>
      <c r="B221" s="280" t="str">
        <f t="array" ref="B221">IFERROR(IF(D221="","",INDEX('2nd Run'!$A:$I,MATCH('Youth 2 Results'!$E221,'2nd Run'!$I:$I,0),2)),"")</f>
        <v/>
      </c>
      <c r="C221" s="280" t="str">
        <f t="array" ref="C221">IFERROR(IF(D221="","",INDEX('2nd Run'!$A:$I,MATCH('Youth 2 Results'!$E221,'2nd Run'!$I:$I,0),3)),"")</f>
        <v/>
      </c>
      <c r="D221" s="281" t="str">
        <f>IFERROR(IF(AND(SMALL('2nd Run'!I:I,L221)&gt;1000,SMALL('2nd Run'!I:I,L221)&lt;3000),"nt",IF(SMALL('2nd Run'!I:I,L221)&gt;3000,"",SMALL('2nd Run'!I:I,L221))),"")</f>
        <v/>
      </c>
      <c r="E221" s="282" t="str">
        <f>IF(D221="nt",IFERROR(SMALL('2nd Run'!I:I,L221),""),IF(D221&gt;3000,"",IFERROR(SMALL('2nd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IFERROR(VLOOKUP(D221,'2nd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IFERROR(IF(D222="","",INDEX('2nd Run'!$A:$I,MATCH('Youth 2 Results'!$E222,'2nd Run'!$I:$I,0),1)),"")</f>
        <v/>
      </c>
      <c r="B222" s="280" t="str">
        <f t="array" ref="B222">IFERROR(IF(D222="","",INDEX('2nd Run'!$A:$I,MATCH('Youth 2 Results'!$E222,'2nd Run'!$I:$I,0),2)),"")</f>
        <v/>
      </c>
      <c r="C222" s="280" t="str">
        <f t="array" ref="C222">IFERROR(IF(D222="","",INDEX('2nd Run'!$A:$I,MATCH('Youth 2 Results'!$E222,'2nd Run'!$I:$I,0),3)),"")</f>
        <v/>
      </c>
      <c r="D222" s="281" t="str">
        <f>IFERROR(IF(AND(SMALL('2nd Run'!I:I,L222)&gt;1000,SMALL('2nd Run'!I:I,L222)&lt;3000),"nt",IF(SMALL('2nd Run'!I:I,L222)&gt;3000,"",SMALL('2nd Run'!I:I,L222))),"")</f>
        <v/>
      </c>
      <c r="E222" s="282" t="str">
        <f>IF(D222="nt",IFERROR(SMALL('2nd Run'!I:I,L222),""),IF(D222&gt;3000,"",IFERROR(SMALL('2nd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IFERROR(VLOOKUP(D222,'2nd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IFERROR(IF(D223="","",INDEX('2nd Run'!$A:$I,MATCH('Youth 2 Results'!$E223,'2nd Run'!$I:$I,0),1)),"")</f>
        <v/>
      </c>
      <c r="B223" s="280" t="str">
        <f t="array" ref="B223">IFERROR(IF(D223="","",INDEX('2nd Run'!$A:$I,MATCH('Youth 2 Results'!$E223,'2nd Run'!$I:$I,0),2)),"")</f>
        <v/>
      </c>
      <c r="C223" s="280" t="str">
        <f t="array" ref="C223">IFERROR(IF(D223="","",INDEX('2nd Run'!$A:$I,MATCH('Youth 2 Results'!$E223,'2nd Run'!$I:$I,0),3)),"")</f>
        <v/>
      </c>
      <c r="D223" s="281" t="str">
        <f>IFERROR(IF(AND(SMALL('2nd Run'!I:I,L223)&gt;1000,SMALL('2nd Run'!I:I,L223)&lt;3000),"nt",IF(SMALL('2nd Run'!I:I,L223)&gt;3000,"",SMALL('2nd Run'!I:I,L223))),"")</f>
        <v/>
      </c>
      <c r="E223" s="282" t="str">
        <f>IF(D223="nt",IFERROR(SMALL('2nd Run'!I:I,L223),""),IF(D223&gt;3000,"",IFERROR(SMALL('2nd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IFERROR(VLOOKUP(D223,'2nd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IFERROR(IF(D224="","",INDEX('2nd Run'!$A:$I,MATCH('Youth 2 Results'!$E224,'2nd Run'!$I:$I,0),1)),"")</f>
        <v/>
      </c>
      <c r="B224" s="280" t="str">
        <f t="array" ref="B224">IFERROR(IF(D224="","",INDEX('2nd Run'!$A:$I,MATCH('Youth 2 Results'!$E224,'2nd Run'!$I:$I,0),2)),"")</f>
        <v/>
      </c>
      <c r="C224" s="280" t="str">
        <f t="array" ref="C224">IFERROR(IF(D224="","",INDEX('2nd Run'!$A:$I,MATCH('Youth 2 Results'!$E224,'2nd Run'!$I:$I,0),3)),"")</f>
        <v/>
      </c>
      <c r="D224" s="281" t="str">
        <f>IFERROR(IF(AND(SMALL('2nd Run'!I:I,L224)&gt;1000,SMALL('2nd Run'!I:I,L224)&lt;3000),"nt",IF(SMALL('2nd Run'!I:I,L224)&gt;3000,"",SMALL('2nd Run'!I:I,L224))),"")</f>
        <v/>
      </c>
      <c r="E224" s="282" t="str">
        <f>IF(D224="nt",IFERROR(SMALL('2nd Run'!I:I,L224),""),IF(D224&gt;3000,"",IFERROR(SMALL('2nd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IFERROR(VLOOKUP(D224,'2nd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IFERROR(IF(D225="","",INDEX('2nd Run'!$A:$I,MATCH('Youth 2 Results'!$E225,'2nd Run'!$I:$I,0),1)),"")</f>
        <v/>
      </c>
      <c r="B225" s="280" t="str">
        <f t="array" ref="B225">IFERROR(IF(D225="","",INDEX('2nd Run'!$A:$I,MATCH('Youth 2 Results'!$E225,'2nd Run'!$I:$I,0),2)),"")</f>
        <v/>
      </c>
      <c r="C225" s="280" t="str">
        <f t="array" ref="C225">IFERROR(IF(D225="","",INDEX('2nd Run'!$A:$I,MATCH('Youth 2 Results'!$E225,'2nd Run'!$I:$I,0),3)),"")</f>
        <v/>
      </c>
      <c r="D225" s="281" t="str">
        <f>IFERROR(IF(AND(SMALL('2nd Run'!I:I,L225)&gt;1000,SMALL('2nd Run'!I:I,L225)&lt;3000),"nt",IF(SMALL('2nd Run'!I:I,L225)&gt;3000,"",SMALL('2nd Run'!I:I,L225))),"")</f>
        <v/>
      </c>
      <c r="E225" s="282" t="str">
        <f>IF(D225="nt",IFERROR(SMALL('2nd Run'!I:I,L225),""),IF(D225&gt;3000,"",IFERROR(SMALL('2nd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IFERROR(VLOOKUP(D225,'2nd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IFERROR(IF(D226="","",INDEX('2nd Run'!$A:$I,MATCH('Youth 2 Results'!$E226,'2nd Run'!$I:$I,0),1)),"")</f>
        <v/>
      </c>
      <c r="B226" s="280" t="str">
        <f t="array" ref="B226">IFERROR(IF(D226="","",INDEX('2nd Run'!$A:$I,MATCH('Youth 2 Results'!$E226,'2nd Run'!$I:$I,0),2)),"")</f>
        <v/>
      </c>
      <c r="C226" s="280" t="str">
        <f t="array" ref="C226">IFERROR(IF(D226="","",INDEX('2nd Run'!$A:$I,MATCH('Youth 2 Results'!$E226,'2nd Run'!$I:$I,0),3)),"")</f>
        <v/>
      </c>
      <c r="D226" s="281" t="str">
        <f>IFERROR(IF(AND(SMALL('2nd Run'!I:I,L226)&gt;1000,SMALL('2nd Run'!I:I,L226)&lt;3000),"nt",IF(SMALL('2nd Run'!I:I,L226)&gt;3000,"",SMALL('2nd Run'!I:I,L226))),"")</f>
        <v/>
      </c>
      <c r="E226" s="282" t="str">
        <f>IF(D226="nt",IFERROR(SMALL('2nd Run'!I:I,L226),""),IF(D226&gt;3000,"",IFERROR(SMALL('2nd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IFERROR(VLOOKUP(D226,'2nd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IFERROR(IF(D227="","",INDEX('2nd Run'!$A:$I,MATCH('Youth 2 Results'!$E227,'2nd Run'!$I:$I,0),1)),"")</f>
        <v/>
      </c>
      <c r="B227" s="280" t="str">
        <f t="array" ref="B227">IFERROR(IF(D227="","",INDEX('2nd Run'!$A:$I,MATCH('Youth 2 Results'!$E227,'2nd Run'!$I:$I,0),2)),"")</f>
        <v/>
      </c>
      <c r="C227" s="280" t="str">
        <f t="array" ref="C227">IFERROR(IF(D227="","",INDEX('2nd Run'!$A:$I,MATCH('Youth 2 Results'!$E227,'2nd Run'!$I:$I,0),3)),"")</f>
        <v/>
      </c>
      <c r="D227" s="281" t="str">
        <f>IFERROR(IF(AND(SMALL('2nd Run'!I:I,L227)&gt;1000,SMALL('2nd Run'!I:I,L227)&lt;3000),"nt",IF(SMALL('2nd Run'!I:I,L227)&gt;3000,"",SMALL('2nd Run'!I:I,L227))),"")</f>
        <v/>
      </c>
      <c r="E227" s="282" t="str">
        <f>IF(D227="nt",IFERROR(SMALL('2nd Run'!I:I,L227),""),IF(D227&gt;3000,"",IFERROR(SMALL('2nd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IFERROR(VLOOKUP(D227,'2nd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IFERROR(IF(D228="","",INDEX('2nd Run'!$A:$I,MATCH('Youth 2 Results'!$E228,'2nd Run'!$I:$I,0),1)),"")</f>
        <v/>
      </c>
      <c r="B228" s="280" t="str">
        <f t="array" ref="B228">IFERROR(IF(D228="","",INDEX('2nd Run'!$A:$I,MATCH('Youth 2 Results'!$E228,'2nd Run'!$I:$I,0),2)),"")</f>
        <v/>
      </c>
      <c r="C228" s="280" t="str">
        <f t="array" ref="C228">IFERROR(IF(D228="","",INDEX('2nd Run'!$A:$I,MATCH('Youth 2 Results'!$E228,'2nd Run'!$I:$I,0),3)),"")</f>
        <v/>
      </c>
      <c r="D228" s="281" t="str">
        <f>IFERROR(IF(AND(SMALL('2nd Run'!I:I,L228)&gt;1000,SMALL('2nd Run'!I:I,L228)&lt;3000),"nt",IF(SMALL('2nd Run'!I:I,L228)&gt;3000,"",SMALL('2nd Run'!I:I,L228))),"")</f>
        <v/>
      </c>
      <c r="E228" s="282" t="str">
        <f>IF(D228="nt",IFERROR(SMALL('2nd Run'!I:I,L228),""),IF(D228&gt;3000,"",IFERROR(SMALL('2nd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IFERROR(VLOOKUP(D228,'2nd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IFERROR(IF(D229="","",INDEX('2nd Run'!$A:$I,MATCH('Youth 2 Results'!$E229,'2nd Run'!$I:$I,0),1)),"")</f>
        <v/>
      </c>
      <c r="B229" s="280" t="str">
        <f t="array" ref="B229">IFERROR(IF(D229="","",INDEX('2nd Run'!$A:$I,MATCH('Youth 2 Results'!$E229,'2nd Run'!$I:$I,0),2)),"")</f>
        <v/>
      </c>
      <c r="C229" s="280" t="str">
        <f t="array" ref="C229">IFERROR(IF(D229="","",INDEX('2nd Run'!$A:$I,MATCH('Youth 2 Results'!$E229,'2nd Run'!$I:$I,0),3)),"")</f>
        <v/>
      </c>
      <c r="D229" s="281" t="str">
        <f>IFERROR(IF(AND(SMALL('2nd Run'!I:I,L229)&gt;1000,SMALL('2nd Run'!I:I,L229)&lt;3000),"nt",IF(SMALL('2nd Run'!I:I,L229)&gt;3000,"",SMALL('2nd Run'!I:I,L229))),"")</f>
        <v/>
      </c>
      <c r="E229" s="282" t="str">
        <f>IF(D229="nt",IFERROR(SMALL('2nd Run'!I:I,L229),""),IF(D229&gt;3000,"",IFERROR(SMALL('2nd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IFERROR(VLOOKUP(D229,'2nd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IFERROR(IF(D230="","",INDEX('2nd Run'!$A:$I,MATCH('Youth 2 Results'!$E230,'2nd Run'!$I:$I,0),1)),"")</f>
        <v/>
      </c>
      <c r="B230" s="280" t="str">
        <f t="array" ref="B230">IFERROR(IF(D230="","",INDEX('2nd Run'!$A:$I,MATCH('Youth 2 Results'!$E230,'2nd Run'!$I:$I,0),2)),"")</f>
        <v/>
      </c>
      <c r="C230" s="280" t="str">
        <f t="array" ref="C230">IFERROR(IF(D230="","",INDEX('2nd Run'!$A:$I,MATCH('Youth 2 Results'!$E230,'2nd Run'!$I:$I,0),3)),"")</f>
        <v/>
      </c>
      <c r="D230" s="281" t="str">
        <f>IFERROR(IF(AND(SMALL('2nd Run'!I:I,L230)&gt;1000,SMALL('2nd Run'!I:I,L230)&lt;3000),"nt",IF(SMALL('2nd Run'!I:I,L230)&gt;3000,"",SMALL('2nd Run'!I:I,L230))),"")</f>
        <v/>
      </c>
      <c r="E230" s="282" t="str">
        <f>IF(D230="nt",IFERROR(SMALL('2nd Run'!I:I,L230),""),IF(D230&gt;3000,"",IFERROR(SMALL('2nd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IFERROR(VLOOKUP(D230,'2nd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IFERROR(IF(D231="","",INDEX('2nd Run'!$A:$I,MATCH('Youth 2 Results'!$E231,'2nd Run'!$I:$I,0),1)),"")</f>
        <v/>
      </c>
      <c r="B231" s="280" t="str">
        <f t="array" ref="B231">IFERROR(IF(D231="","",INDEX('2nd Run'!$A:$I,MATCH('Youth 2 Results'!$E231,'2nd Run'!$I:$I,0),2)),"")</f>
        <v/>
      </c>
      <c r="C231" s="280" t="str">
        <f t="array" ref="C231">IFERROR(IF(D231="","",INDEX('2nd Run'!$A:$I,MATCH('Youth 2 Results'!$E231,'2nd Run'!$I:$I,0),3)),"")</f>
        <v/>
      </c>
      <c r="D231" s="281" t="str">
        <f>IFERROR(IF(AND(SMALL('2nd Run'!I:I,L231)&gt;1000,SMALL('2nd Run'!I:I,L231)&lt;3000),"nt",IF(SMALL('2nd Run'!I:I,L231)&gt;3000,"",SMALL('2nd Run'!I:I,L231))),"")</f>
        <v/>
      </c>
      <c r="E231" s="282" t="str">
        <f>IF(D231="nt",IFERROR(SMALL('2nd Run'!I:I,L231),""),IF(D231&gt;3000,"",IFERROR(SMALL('2nd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IFERROR(VLOOKUP(D231,'2nd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IFERROR(IF(D232="","",INDEX('2nd Run'!$A:$I,MATCH('Youth 2 Results'!$E232,'2nd Run'!$I:$I,0),1)),"")</f>
        <v/>
      </c>
      <c r="B232" s="280" t="str">
        <f t="array" ref="B232">IFERROR(IF(D232="","",INDEX('2nd Run'!$A:$I,MATCH('Youth 2 Results'!$E232,'2nd Run'!$I:$I,0),2)),"")</f>
        <v/>
      </c>
      <c r="C232" s="280" t="str">
        <f t="array" ref="C232">IFERROR(IF(D232="","",INDEX('2nd Run'!$A:$I,MATCH('Youth 2 Results'!$E232,'2nd Run'!$I:$I,0),3)),"")</f>
        <v/>
      </c>
      <c r="D232" s="281" t="str">
        <f>IFERROR(IF(AND(SMALL('2nd Run'!I:I,L232)&gt;1000,SMALL('2nd Run'!I:I,L232)&lt;3000),"nt",IF(SMALL('2nd Run'!I:I,L232)&gt;3000,"",SMALL('2nd Run'!I:I,L232))),"")</f>
        <v/>
      </c>
      <c r="E232" s="282" t="str">
        <f>IF(D232="nt",IFERROR(SMALL('2nd Run'!I:I,L232),""),IF(D232&gt;3000,"",IFERROR(SMALL('2nd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IFERROR(VLOOKUP(D232,'2nd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IFERROR(IF(D233="","",INDEX('2nd Run'!$A:$I,MATCH('Youth 2 Results'!$E233,'2nd Run'!$I:$I,0),1)),"")</f>
        <v/>
      </c>
      <c r="B233" s="280" t="str">
        <f t="array" ref="B233">IFERROR(IF(D233="","",INDEX('2nd Run'!$A:$I,MATCH('Youth 2 Results'!$E233,'2nd Run'!$I:$I,0),2)),"")</f>
        <v/>
      </c>
      <c r="C233" s="280" t="str">
        <f t="array" ref="C233">IFERROR(IF(D233="","",INDEX('2nd Run'!$A:$I,MATCH('Youth 2 Results'!$E233,'2nd Run'!$I:$I,0),3)),"")</f>
        <v/>
      </c>
      <c r="D233" s="281" t="str">
        <f>IFERROR(IF(AND(SMALL('2nd Run'!I:I,L233)&gt;1000,SMALL('2nd Run'!I:I,L233)&lt;3000),"nt",IF(SMALL('2nd Run'!I:I,L233)&gt;3000,"",SMALL('2nd Run'!I:I,L233))),"")</f>
        <v/>
      </c>
      <c r="E233" s="282" t="str">
        <f>IF(D233="nt",IFERROR(SMALL('2nd Run'!I:I,L233),""),IF(D233&gt;3000,"",IFERROR(SMALL('2nd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IFERROR(VLOOKUP(D233,'2nd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IFERROR(IF(D234="","",INDEX('2nd Run'!$A:$I,MATCH('Youth 2 Results'!$E234,'2nd Run'!$I:$I,0),1)),"")</f>
        <v/>
      </c>
      <c r="B234" s="280" t="str">
        <f t="array" ref="B234">IFERROR(IF(D234="","",INDEX('2nd Run'!$A:$I,MATCH('Youth 2 Results'!$E234,'2nd Run'!$I:$I,0),2)),"")</f>
        <v/>
      </c>
      <c r="C234" s="280" t="str">
        <f t="array" ref="C234">IFERROR(IF(D234="","",INDEX('2nd Run'!$A:$I,MATCH('Youth 2 Results'!$E234,'2nd Run'!$I:$I,0),3)),"")</f>
        <v/>
      </c>
      <c r="D234" s="281" t="str">
        <f>IFERROR(IF(AND(SMALL('2nd Run'!I:I,L234)&gt;1000,SMALL('2nd Run'!I:I,L234)&lt;3000),"nt",IF(SMALL('2nd Run'!I:I,L234)&gt;3000,"",SMALL('2nd Run'!I:I,L234))),"")</f>
        <v/>
      </c>
      <c r="E234" s="282" t="str">
        <f>IF(D234="nt",IFERROR(SMALL('2nd Run'!I:I,L234),""),IF(D234&gt;3000,"",IFERROR(SMALL('2nd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IFERROR(VLOOKUP(D234,'2nd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IFERROR(IF(D235="","",INDEX('2nd Run'!$A:$I,MATCH('Youth 2 Results'!$E235,'2nd Run'!$I:$I,0),1)),"")</f>
        <v/>
      </c>
      <c r="B235" s="280" t="str">
        <f t="array" ref="B235">IFERROR(IF(D235="","",INDEX('2nd Run'!$A:$I,MATCH('Youth 2 Results'!$E235,'2nd Run'!$I:$I,0),2)),"")</f>
        <v/>
      </c>
      <c r="C235" s="280" t="str">
        <f t="array" ref="C235">IFERROR(IF(D235="","",INDEX('2nd Run'!$A:$I,MATCH('Youth 2 Results'!$E235,'2nd Run'!$I:$I,0),3)),"")</f>
        <v/>
      </c>
      <c r="D235" s="281" t="str">
        <f>IFERROR(IF(AND(SMALL('2nd Run'!I:I,L235)&gt;1000,SMALL('2nd Run'!I:I,L235)&lt;3000),"nt",IF(SMALL('2nd Run'!I:I,L235)&gt;3000,"",SMALL('2nd Run'!I:I,L235))),"")</f>
        <v/>
      </c>
      <c r="E235" s="282" t="str">
        <f>IF(D235="nt",IFERROR(SMALL('2nd Run'!I:I,L235),""),IF(D235&gt;3000,"",IFERROR(SMALL('2nd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IFERROR(VLOOKUP(D235,'2nd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IFERROR(IF(D236="","",INDEX('2nd Run'!$A:$I,MATCH('Youth 2 Results'!$E236,'2nd Run'!$I:$I,0),1)),"")</f>
        <v/>
      </c>
      <c r="B236" s="280" t="str">
        <f t="array" ref="B236">IFERROR(IF(D236="","",INDEX('2nd Run'!$A:$I,MATCH('Youth 2 Results'!$E236,'2nd Run'!$I:$I,0),2)),"")</f>
        <v/>
      </c>
      <c r="C236" s="280" t="str">
        <f t="array" ref="C236">IFERROR(IF(D236="","",INDEX('2nd Run'!$A:$I,MATCH('Youth 2 Results'!$E236,'2nd Run'!$I:$I,0),3)),"")</f>
        <v/>
      </c>
      <c r="D236" s="281" t="str">
        <f>IFERROR(IF(AND(SMALL('2nd Run'!I:I,L236)&gt;1000,SMALL('2nd Run'!I:I,L236)&lt;3000),"nt",IF(SMALL('2nd Run'!I:I,L236)&gt;3000,"",SMALL('2nd Run'!I:I,L236))),"")</f>
        <v/>
      </c>
      <c r="E236" s="282" t="str">
        <f>IF(D236="nt",IFERROR(SMALL('2nd Run'!I:I,L236),""),IF(D236&gt;3000,"",IFERROR(SMALL('2nd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IFERROR(VLOOKUP(D236,'2nd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IFERROR(IF(D237="","",INDEX('2nd Run'!$A:$I,MATCH('Youth 2 Results'!$E237,'2nd Run'!$I:$I,0),1)),"")</f>
        <v/>
      </c>
      <c r="B237" s="280" t="str">
        <f t="array" ref="B237">IFERROR(IF(D237="","",INDEX('2nd Run'!$A:$I,MATCH('Youth 2 Results'!$E237,'2nd Run'!$I:$I,0),2)),"")</f>
        <v/>
      </c>
      <c r="C237" s="280" t="str">
        <f t="array" ref="C237">IFERROR(IF(D237="","",INDEX('2nd Run'!$A:$I,MATCH('Youth 2 Results'!$E237,'2nd Run'!$I:$I,0),3)),"")</f>
        <v/>
      </c>
      <c r="D237" s="281" t="str">
        <f>IFERROR(IF(AND(SMALL('2nd Run'!I:I,L237)&gt;1000,SMALL('2nd Run'!I:I,L237)&lt;3000),"nt",IF(SMALL('2nd Run'!I:I,L237)&gt;3000,"",SMALL('2nd Run'!I:I,L237))),"")</f>
        <v/>
      </c>
      <c r="E237" s="282" t="str">
        <f>IF(D237="nt",IFERROR(SMALL('2nd Run'!I:I,L237),""),IF(D237&gt;3000,"",IFERROR(SMALL('2nd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IFERROR(VLOOKUP(D237,'2nd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IFERROR(IF(D238="","",INDEX('2nd Run'!$A:$I,MATCH('Youth 2 Results'!$E238,'2nd Run'!$I:$I,0),1)),"")</f>
        <v/>
      </c>
      <c r="B238" s="280" t="str">
        <f t="array" ref="B238">IFERROR(IF(D238="","",INDEX('2nd Run'!$A:$I,MATCH('Youth 2 Results'!$E238,'2nd Run'!$I:$I,0),2)),"")</f>
        <v/>
      </c>
      <c r="C238" s="280" t="str">
        <f t="array" ref="C238">IFERROR(IF(D238="","",INDEX('2nd Run'!$A:$I,MATCH('Youth 2 Results'!$E238,'2nd Run'!$I:$I,0),3)),"")</f>
        <v/>
      </c>
      <c r="D238" s="281" t="str">
        <f>IFERROR(IF(AND(SMALL('2nd Run'!I:I,L238)&gt;1000,SMALL('2nd Run'!I:I,L238)&lt;3000),"nt",IF(SMALL('2nd Run'!I:I,L238)&gt;3000,"",SMALL('2nd Run'!I:I,L238))),"")</f>
        <v/>
      </c>
      <c r="E238" s="282" t="str">
        <f>IF(D238="nt",IFERROR(SMALL('2nd Run'!I:I,L238),""),IF(D238&gt;3000,"",IFERROR(SMALL('2nd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IFERROR(VLOOKUP(D238,'2nd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IFERROR(IF(D239="","",INDEX('2nd Run'!$A:$I,MATCH('Youth 2 Results'!$E239,'2nd Run'!$I:$I,0),1)),"")</f>
        <v/>
      </c>
      <c r="B239" s="280" t="str">
        <f t="array" ref="B239">IFERROR(IF(D239="","",INDEX('2nd Run'!$A:$I,MATCH('Youth 2 Results'!$E239,'2nd Run'!$I:$I,0),2)),"")</f>
        <v/>
      </c>
      <c r="C239" s="280" t="str">
        <f t="array" ref="C239">IFERROR(IF(D239="","",INDEX('2nd Run'!$A:$I,MATCH('Youth 2 Results'!$E239,'2nd Run'!$I:$I,0),3)),"")</f>
        <v/>
      </c>
      <c r="D239" s="281" t="str">
        <f>IFERROR(IF(AND(SMALL('2nd Run'!I:I,L239)&gt;1000,SMALL('2nd Run'!I:I,L239)&lt;3000),"nt",IF(SMALL('2nd Run'!I:I,L239)&gt;3000,"",SMALL('2nd Run'!I:I,L239))),"")</f>
        <v/>
      </c>
      <c r="E239" s="282" t="str">
        <f>IF(D239="nt",IFERROR(SMALL('2nd Run'!I:I,L239),""),IF(D239&gt;3000,"",IFERROR(SMALL('2nd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IFERROR(VLOOKUP(D239,'2nd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IFERROR(IF(D240="","",INDEX('2nd Run'!$A:$I,MATCH('Youth 2 Results'!$E240,'2nd Run'!$I:$I,0),1)),"")</f>
        <v/>
      </c>
      <c r="B240" s="280" t="str">
        <f t="array" ref="B240">IFERROR(IF(D240="","",INDEX('2nd Run'!$A:$I,MATCH('Youth 2 Results'!$E240,'2nd Run'!$I:$I,0),2)),"")</f>
        <v/>
      </c>
      <c r="C240" s="280" t="str">
        <f t="array" ref="C240">IFERROR(IF(D240="","",INDEX('2nd Run'!$A:$I,MATCH('Youth 2 Results'!$E240,'2nd Run'!$I:$I,0),3)),"")</f>
        <v/>
      </c>
      <c r="D240" s="281" t="str">
        <f>IFERROR(IF(AND(SMALL('2nd Run'!I:I,L240)&gt;1000,SMALL('2nd Run'!I:I,L240)&lt;3000),"nt",IF(SMALL('2nd Run'!I:I,L240)&gt;3000,"",SMALL('2nd Run'!I:I,L240))),"")</f>
        <v/>
      </c>
      <c r="E240" s="282" t="str">
        <f>IF(D240="nt",IFERROR(SMALL('2nd Run'!I:I,L240),""),IF(D240&gt;3000,"",IFERROR(SMALL('2nd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IFERROR(VLOOKUP(D240,'2nd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IFERROR(IF(D241="","",INDEX('2nd Run'!$A:$I,MATCH('Youth 2 Results'!$E241,'2nd Run'!$I:$I,0),1)),"")</f>
        <v/>
      </c>
      <c r="B241" s="280" t="str">
        <f t="array" ref="B241">IFERROR(IF(D241="","",INDEX('2nd Run'!$A:$I,MATCH('Youth 2 Results'!$E241,'2nd Run'!$I:$I,0),2)),"")</f>
        <v/>
      </c>
      <c r="C241" s="280" t="str">
        <f t="array" ref="C241">IFERROR(IF(D241="","",INDEX('2nd Run'!$A:$I,MATCH('Youth 2 Results'!$E241,'2nd Run'!$I:$I,0),3)),"")</f>
        <v/>
      </c>
      <c r="D241" s="281" t="str">
        <f>IFERROR(IF(AND(SMALL('2nd Run'!I:I,L241)&gt;1000,SMALL('2nd Run'!I:I,L241)&lt;3000),"nt",IF(SMALL('2nd Run'!I:I,L241)&gt;3000,"",SMALL('2nd Run'!I:I,L241))),"")</f>
        <v/>
      </c>
      <c r="E241" s="282" t="str">
        <f>IF(D241="nt",IFERROR(SMALL('2nd Run'!I:I,L241),""),IF(D241&gt;3000,"",IFERROR(SMALL('2nd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IFERROR(VLOOKUP(D241,'2nd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IFERROR(IF(D242="","",INDEX('2nd Run'!$A:$I,MATCH('Youth 2 Results'!$E242,'2nd Run'!$I:$I,0),1)),"")</f>
        <v/>
      </c>
      <c r="B242" s="280" t="str">
        <f t="array" ref="B242">IFERROR(IF(D242="","",INDEX('2nd Run'!$A:$I,MATCH('Youth 2 Results'!$E242,'2nd Run'!$I:$I,0),2)),"")</f>
        <v/>
      </c>
      <c r="C242" s="280" t="str">
        <f t="array" ref="C242">IFERROR(IF(D242="","",INDEX('2nd Run'!$A:$I,MATCH('Youth 2 Results'!$E242,'2nd Run'!$I:$I,0),3)),"")</f>
        <v/>
      </c>
      <c r="D242" s="281" t="str">
        <f>IFERROR(IF(AND(SMALL('2nd Run'!I:I,L242)&gt;1000,SMALL('2nd Run'!I:I,L242)&lt;3000),"nt",IF(SMALL('2nd Run'!I:I,L242)&gt;3000,"",SMALL('2nd Run'!I:I,L242))),"")</f>
        <v/>
      </c>
      <c r="E242" s="282" t="str">
        <f>IF(D242="nt",IFERROR(SMALL('2nd Run'!I:I,L242),""),IF(D242&gt;3000,"",IFERROR(SMALL('2nd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IFERROR(VLOOKUP(D242,'2nd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IFERROR(IF(D243="","",INDEX('2nd Run'!$A:$I,MATCH('Youth 2 Results'!$E243,'2nd Run'!$I:$I,0),1)),"")</f>
        <v/>
      </c>
      <c r="B243" s="280" t="str">
        <f t="array" ref="B243">IFERROR(IF(D243="","",INDEX('2nd Run'!$A:$I,MATCH('Youth 2 Results'!$E243,'2nd Run'!$I:$I,0),2)),"")</f>
        <v/>
      </c>
      <c r="C243" s="280" t="str">
        <f t="array" ref="C243">IFERROR(IF(D243="","",INDEX('2nd Run'!$A:$I,MATCH('Youth 2 Results'!$E243,'2nd Run'!$I:$I,0),3)),"")</f>
        <v/>
      </c>
      <c r="D243" s="281" t="str">
        <f>IFERROR(IF(AND(SMALL('2nd Run'!I:I,L243)&gt;1000,SMALL('2nd Run'!I:I,L243)&lt;3000),"nt",IF(SMALL('2nd Run'!I:I,L243)&gt;3000,"",SMALL('2nd Run'!I:I,L243))),"")</f>
        <v/>
      </c>
      <c r="E243" s="282" t="str">
        <f>IF(D243="nt",IFERROR(SMALL('2nd Run'!I:I,L243),""),IF(D243&gt;3000,"",IFERROR(SMALL('2nd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IFERROR(VLOOKUP(D243,'2nd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IFERROR(IF(D244="","",INDEX('2nd Run'!$A:$I,MATCH('Youth 2 Results'!$E244,'2nd Run'!$I:$I,0),1)),"")</f>
        <v/>
      </c>
      <c r="B244" s="280" t="str">
        <f t="array" ref="B244">IFERROR(IF(D244="","",INDEX('2nd Run'!$A:$I,MATCH('Youth 2 Results'!$E244,'2nd Run'!$I:$I,0),2)),"")</f>
        <v/>
      </c>
      <c r="C244" s="280" t="str">
        <f t="array" ref="C244">IFERROR(IF(D244="","",INDEX('2nd Run'!$A:$I,MATCH('Youth 2 Results'!$E244,'2nd Run'!$I:$I,0),3)),"")</f>
        <v/>
      </c>
      <c r="D244" s="281" t="str">
        <f>IFERROR(IF(AND(SMALL('2nd Run'!I:I,L244)&gt;1000,SMALL('2nd Run'!I:I,L244)&lt;3000),"nt",IF(SMALL('2nd Run'!I:I,L244)&gt;3000,"",SMALL('2nd Run'!I:I,L244))),"")</f>
        <v/>
      </c>
      <c r="E244" s="282" t="str">
        <f>IF(D244="nt",IFERROR(SMALL('2nd Run'!I:I,L244),""),IF(D244&gt;3000,"",IFERROR(SMALL('2nd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IFERROR(VLOOKUP(D244,'2nd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IFERROR(IF(D245="","",INDEX('2nd Run'!$A:$I,MATCH('Youth 2 Results'!$E245,'2nd Run'!$I:$I,0),1)),"")</f>
        <v/>
      </c>
      <c r="B245" s="280" t="str">
        <f t="array" ref="B245">IFERROR(IF(D245="","",INDEX('2nd Run'!$A:$I,MATCH('Youth 2 Results'!$E245,'2nd Run'!$I:$I,0),2)),"")</f>
        <v/>
      </c>
      <c r="C245" s="280" t="str">
        <f t="array" ref="C245">IFERROR(IF(D245="","",INDEX('2nd Run'!$A:$I,MATCH('Youth 2 Results'!$E245,'2nd Run'!$I:$I,0),3)),"")</f>
        <v/>
      </c>
      <c r="D245" s="281" t="str">
        <f>IFERROR(IF(AND(SMALL('2nd Run'!I:I,L245)&gt;1000,SMALL('2nd Run'!I:I,L245)&lt;3000),"nt",IF(SMALL('2nd Run'!I:I,L245)&gt;3000,"",SMALL('2nd Run'!I:I,L245))),"")</f>
        <v/>
      </c>
      <c r="E245" s="282" t="str">
        <f>IF(D245="nt",IFERROR(SMALL('2nd Run'!I:I,L245),""),IF(D245&gt;3000,"",IFERROR(SMALL('2nd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IFERROR(VLOOKUP(D245,'2nd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IFERROR(IF(D246="","",INDEX('2nd Run'!$A:$I,MATCH('Youth 2 Results'!$E246,'2nd Run'!$I:$I,0),1)),"")</f>
        <v/>
      </c>
      <c r="B246" s="280" t="str">
        <f t="array" ref="B246">IFERROR(IF(D246="","",INDEX('2nd Run'!$A:$I,MATCH('Youth 2 Results'!$E246,'2nd Run'!$I:$I,0),2)),"")</f>
        <v/>
      </c>
      <c r="C246" s="280" t="str">
        <f t="array" ref="C246">IFERROR(IF(D246="","",INDEX('2nd Run'!$A:$I,MATCH('Youth 2 Results'!$E246,'2nd Run'!$I:$I,0),3)),"")</f>
        <v/>
      </c>
      <c r="D246" s="281" t="str">
        <f>IFERROR(IF(AND(SMALL('2nd Run'!I:I,L246)&gt;1000,SMALL('2nd Run'!I:I,L246)&lt;3000),"nt",IF(SMALL('2nd Run'!I:I,L246)&gt;3000,"",SMALL('2nd Run'!I:I,L246))),"")</f>
        <v/>
      </c>
      <c r="E246" s="282" t="str">
        <f>IF(D246="nt",IFERROR(SMALL('2nd Run'!I:I,L246),""),IF(D246&gt;3000,"",IFERROR(SMALL('2nd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IFERROR(VLOOKUP(D246,'2nd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IFERROR(IF(D247="","",INDEX('2nd Run'!$A:$I,MATCH('Youth 2 Results'!$E247,'2nd Run'!$I:$I,0),1)),"")</f>
        <v/>
      </c>
      <c r="B247" s="280" t="str">
        <f t="array" ref="B247">IFERROR(IF(D247="","",INDEX('2nd Run'!$A:$I,MATCH('Youth 2 Results'!$E247,'2nd Run'!$I:$I,0),2)),"")</f>
        <v/>
      </c>
      <c r="C247" s="280" t="str">
        <f t="array" ref="C247">IFERROR(IF(D247="","",INDEX('2nd Run'!$A:$I,MATCH('Youth 2 Results'!$E247,'2nd Run'!$I:$I,0),3)),"")</f>
        <v/>
      </c>
      <c r="D247" s="281" t="str">
        <f>IFERROR(IF(AND(SMALL('2nd Run'!I:I,L247)&gt;1000,SMALL('2nd Run'!I:I,L247)&lt;3000),"nt",IF(SMALL('2nd Run'!I:I,L247)&gt;3000,"",SMALL('2nd Run'!I:I,L247))),"")</f>
        <v/>
      </c>
      <c r="E247" s="282" t="str">
        <f>IF(D247="nt",IFERROR(SMALL('2nd Run'!I:I,L247),""),IF(D247&gt;3000,"",IFERROR(SMALL('2nd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IFERROR(VLOOKUP(D247,'2nd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IFERROR(IF(D248="","",INDEX('2nd Run'!$A:$I,MATCH('Youth 2 Results'!$E248,'2nd Run'!$I:$I,0),1)),"")</f>
        <v/>
      </c>
      <c r="B248" s="280" t="str">
        <f t="array" ref="B248">IFERROR(IF(D248="","",INDEX('2nd Run'!$A:$I,MATCH('Youth 2 Results'!$E248,'2nd Run'!$I:$I,0),2)),"")</f>
        <v/>
      </c>
      <c r="C248" s="280" t="str">
        <f t="array" ref="C248">IFERROR(IF(D248="","",INDEX('2nd Run'!$A:$I,MATCH('Youth 2 Results'!$E248,'2nd Run'!$I:$I,0),3)),"")</f>
        <v/>
      </c>
      <c r="D248" s="281" t="str">
        <f>IFERROR(IF(AND(SMALL('2nd Run'!I:I,L248)&gt;1000,SMALL('2nd Run'!I:I,L248)&lt;3000),"nt",IF(SMALL('2nd Run'!I:I,L248)&gt;3000,"",SMALL('2nd Run'!I:I,L248))),"")</f>
        <v/>
      </c>
      <c r="E248" s="282" t="str">
        <f>IF(D248="nt",IFERROR(SMALL('2nd Run'!I:I,L248),""),IF(D248&gt;3000,"",IFERROR(SMALL('2nd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IFERROR(VLOOKUP(D248,'2nd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IFERROR(IF(D249="","",INDEX('2nd Run'!$A:$I,MATCH('Youth 2 Results'!$E249,'2nd Run'!$I:$I,0),1)),"")</f>
        <v/>
      </c>
      <c r="B249" s="280" t="str">
        <f t="array" ref="B249">IFERROR(IF(D249="","",INDEX('2nd Run'!$A:$I,MATCH('Youth 2 Results'!$E249,'2nd Run'!$I:$I,0),2)),"")</f>
        <v/>
      </c>
      <c r="C249" s="280" t="str">
        <f t="array" ref="C249">IFERROR(IF(D249="","",INDEX('2nd Run'!$A:$I,MATCH('Youth 2 Results'!$E249,'2nd Run'!$I:$I,0),3)),"")</f>
        <v/>
      </c>
      <c r="D249" s="281" t="str">
        <f>IFERROR(IF(AND(SMALL('2nd Run'!I:I,L249)&gt;1000,SMALL('2nd Run'!I:I,L249)&lt;3000),"nt",IF(SMALL('2nd Run'!I:I,L249)&gt;3000,"",SMALL('2nd Run'!I:I,L249))),"")</f>
        <v/>
      </c>
      <c r="E249" s="282" t="str">
        <f>IF(D249="nt",IFERROR(SMALL('2nd Run'!I:I,L249),""),IF(D249&gt;3000,"",IFERROR(SMALL('2nd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IFERROR(VLOOKUP(D249,'2nd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IFERROR(IF(D250="","",INDEX('2nd Run'!$A:$I,MATCH('Youth 2 Results'!$E250,'2nd Run'!$I:$I,0),1)),"")</f>
        <v/>
      </c>
      <c r="B250" s="280" t="str">
        <f t="array" ref="B250">IFERROR(IF(D250="","",INDEX('2nd Run'!$A:$I,MATCH('Youth 2 Results'!$E250,'2nd Run'!$I:$I,0),2)),"")</f>
        <v/>
      </c>
      <c r="C250" s="280" t="str">
        <f t="array" ref="C250">IFERROR(IF(D250="","",INDEX('2nd Run'!$A:$I,MATCH('Youth 2 Results'!$E250,'2nd Run'!$I:$I,0),3)),"")</f>
        <v/>
      </c>
      <c r="D250" s="281" t="str">
        <f>IFERROR(IF(AND(SMALL('2nd Run'!I:I,L250)&gt;1000,SMALL('2nd Run'!I:I,L250)&lt;3000),"nt",IF(SMALL('2nd Run'!I:I,L250)&gt;3000,"",SMALL('2nd Run'!I:I,L250))),"")</f>
        <v/>
      </c>
      <c r="E250" s="282" t="str">
        <f>IF(D250="nt",IFERROR(SMALL('2nd Run'!I:I,L250),""),IF(D250&gt;3000,"",IFERROR(SMALL('2nd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IFERROR(VLOOKUP(D250,'2nd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IFERROR(IF(D251="","",INDEX('2nd Run'!$A:$I,MATCH('Youth 2 Results'!$E251,'2nd Run'!$I:$I,0),1)),"")</f>
        <v/>
      </c>
      <c r="B251" s="280" t="str">
        <f t="array" ref="B251">IFERROR(IF(D251="","",INDEX('2nd Run'!$A:$I,MATCH('Youth 2 Results'!$E251,'2nd Run'!$I:$I,0),2)),"")</f>
        <v/>
      </c>
      <c r="C251" s="280" t="str">
        <f t="array" ref="C251">IFERROR(IF(D251="","",INDEX('2nd Run'!$A:$I,MATCH('Youth 2 Results'!$E251,'2nd Run'!$I:$I,0),3)),"")</f>
        <v/>
      </c>
      <c r="D251" s="281" t="str">
        <f>IFERROR(IF(AND(SMALL('2nd Run'!I:I,L251)&gt;1000,SMALL('2nd Run'!I:I,L251)&lt;3000),"nt",IF(SMALL('2nd Run'!I:I,L251)&gt;3000,"",SMALL('2nd Run'!I:I,L251))),"")</f>
        <v/>
      </c>
      <c r="E251" s="282" t="str">
        <f>IF(D251="nt",IFERROR(SMALL('2nd Run'!I:I,L251),""),IF(D251&gt;3000,"",IFERROR(SMALL('2nd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IFERROR(VLOOKUP(D251,'2nd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IFERROR(IF(D252="","",INDEX('2nd Run'!$A:$I,MATCH('Youth 2 Results'!$E252,'2nd Run'!$I:$I,0),1)),"")</f>
        <v/>
      </c>
      <c r="B252" s="280" t="str">
        <f t="array" ref="B252">IFERROR(IF(D252="","",INDEX('2nd Run'!$A:$I,MATCH('Youth 2 Results'!$E252,'2nd Run'!$I:$I,0),2)),"")</f>
        <v/>
      </c>
      <c r="C252" s="280" t="str">
        <f t="array" ref="C252">IFERROR(IF(D252="","",INDEX('2nd Run'!$A:$I,MATCH('Youth 2 Results'!$E252,'2nd Run'!$I:$I,0),3)),"")</f>
        <v/>
      </c>
      <c r="D252" s="281" t="str">
        <f>IFERROR(IF(AND(SMALL('2nd Run'!I:I,L252)&gt;1000,SMALL('2nd Run'!I:I,L252)&lt;3000),"nt",IF(SMALL('2nd Run'!I:I,L252)&gt;3000,"",SMALL('2nd Run'!I:I,L252))),"")</f>
        <v/>
      </c>
      <c r="E252" s="282" t="str">
        <f>IF(D252="nt",IFERROR(SMALL('2nd Run'!I:I,L252),""),IF(D252&gt;3000,"",IFERROR(SMALL('2nd Run'!I:I,L252),"")))</f>
        <v/>
      </c>
      <c r="F252" s="283" t="str">
        <f t="shared" si="0"/>
        <v/>
      </c>
      <c r="G252" s="277"/>
      <c r="H252" s="159" t="str">
        <f>IFERROR(VLOOKUP(D252,'2nd Run'!$S$36:$U$58,3,FALSE),"")</f>
        <v/>
      </c>
      <c r="K252" s="285"/>
    </row>
    <row r="253" spans="1:12" ht="15.75" customHeight="1">
      <c r="A253" s="279" t="str">
        <f t="array" ref="A253">IFERROR(IF(D253="","",INDEX('2nd Run'!$A:$I,MATCH('Youth 2 Results'!$E253,'2nd Run'!$I:$I,0),1)),"")</f>
        <v/>
      </c>
      <c r="B253" s="280" t="str">
        <f t="array" ref="B253">IFERROR(IF(D253="","",INDEX('2nd Run'!$A:$I,MATCH('Youth 2 Results'!$E253,'2nd Run'!$I:$I,0),2)),"")</f>
        <v/>
      </c>
      <c r="C253" s="280" t="str">
        <f t="array" ref="C253">IFERROR(IF(D253="","",INDEX('2nd Run'!$A:$I,MATCH('Youth 2 Results'!$E253,'2nd Run'!$I:$I,0),3)),"")</f>
        <v/>
      </c>
      <c r="D253" s="281" t="str">
        <f>IFERROR(IF(AND(SMALL('2nd Run'!I:I,L253)&gt;1000,SMALL('2nd Run'!I:I,L253)&lt;3000),"nt",IF(SMALL('2nd Run'!I:I,L253)&gt;3000,"",SMALL('2nd Run'!I:I,L253))),"")</f>
        <v/>
      </c>
      <c r="E253" s="282" t="str">
        <f>IF(D253="nt",IFERROR(SMALL('2nd Run'!I:I,L253),""),IF(D253&gt;3000,"",IFERROR(SMALL('2nd Run'!I:I,L253),"")))</f>
        <v/>
      </c>
      <c r="F253" s="283" t="str">
        <f t="shared" si="0"/>
        <v/>
      </c>
      <c r="G253" s="277"/>
      <c r="H253" s="159" t="str">
        <f>IFERROR(VLOOKUP(D253,'2nd Run'!$S$36:$U$58,3,FALSE),"")</f>
        <v/>
      </c>
      <c r="K253" s="285"/>
    </row>
    <row r="254" spans="1:12" ht="15.75" customHeight="1">
      <c r="A254" s="279" t="str">
        <f t="array" ref="A254">IFERROR(IF(D254="","",INDEX('2nd Run'!$A:$I,MATCH('Youth 2 Results'!$E254,'2nd Run'!$I:$I,0),1)),"")</f>
        <v/>
      </c>
      <c r="B254" s="280" t="str">
        <f t="array" ref="B254">IFERROR(IF(D254="","",INDEX('2nd Run'!$A:$I,MATCH('Youth 2 Results'!$E254,'2nd Run'!$I:$I,0),2)),"")</f>
        <v/>
      </c>
      <c r="C254" s="280" t="str">
        <f t="array" ref="C254">IFERROR(IF(D254="","",INDEX('2nd Run'!$A:$I,MATCH('Youth 2 Results'!$E254,'2nd Run'!$I:$I,0),3)),"")</f>
        <v/>
      </c>
      <c r="D254" s="281" t="str">
        <f>IFERROR(IF(AND(SMALL('2nd Run'!I:I,L254)&gt;1000,SMALL('2nd Run'!I:I,L254)&lt;3000),"nt",IF(SMALL('2nd Run'!I:I,L254)&gt;3000,"",SMALL('2nd Run'!I:I,L254))),"")</f>
        <v/>
      </c>
      <c r="E254" s="282" t="str">
        <f>IF(D254="nt",IFERROR(SMALL('2nd Run'!I:I,L254),""),IF(D254&gt;3000,"",IFERROR(SMALL('2nd Run'!I:I,L254),"")))</f>
        <v/>
      </c>
      <c r="F254" s="283" t="str">
        <f t="shared" si="0"/>
        <v/>
      </c>
      <c r="G254" s="277"/>
      <c r="H254" s="159" t="str">
        <f>IFERROR(VLOOKUP(D254,'2nd Run'!$S$36:$U$58,3,FALSE),"")</f>
        <v/>
      </c>
      <c r="K254" s="285"/>
    </row>
    <row r="255" spans="1:12" ht="15.75" customHeight="1">
      <c r="A255" s="279" t="str">
        <f t="array" ref="A255">IFERROR(IF(D255="","",INDEX('2nd Run'!$A:$I,MATCH('Youth 2 Results'!$E255,'2nd Run'!$I:$I,0),1)),"")</f>
        <v/>
      </c>
      <c r="B255" s="280" t="str">
        <f t="array" ref="B255">IFERROR(IF(D255="","",INDEX('2nd Run'!$A:$I,MATCH('Youth 2 Results'!$E255,'2nd Run'!$I:$I,0),2)),"")</f>
        <v/>
      </c>
      <c r="C255" s="280" t="str">
        <f t="array" ref="C255">IFERROR(IF(D255="","",INDEX('2nd Run'!$A:$I,MATCH('Youth 2 Results'!$E255,'2nd Run'!$I:$I,0),3)),"")</f>
        <v/>
      </c>
      <c r="D255" s="281" t="str">
        <f>IFERROR(IF(AND(SMALL('2nd Run'!I:I,L255)&gt;1000,SMALL('2nd Run'!I:I,L255)&lt;3000),"nt",IF(SMALL('2nd Run'!I:I,L255)&gt;3000,"",SMALL('2nd Run'!I:I,L255))),"")</f>
        <v/>
      </c>
      <c r="E255" s="282" t="str">
        <f>IF(D255="nt",IFERROR(SMALL('2nd Run'!I:I,L255),""),IF(D255&gt;3000,"",IFERROR(SMALL('2nd Run'!I:I,L255),"")))</f>
        <v/>
      </c>
      <c r="F255" s="283" t="str">
        <f t="shared" si="0"/>
        <v/>
      </c>
      <c r="G255" s="277"/>
      <c r="H255" s="159" t="str">
        <f>IFERROR(VLOOKUP(D255,'2nd Run'!$S$36:$U$58,3,FALSE),"")</f>
        <v/>
      </c>
      <c r="K255" s="285"/>
    </row>
    <row r="256" spans="1:12" ht="15.75" customHeight="1">
      <c r="A256" s="279" t="str">
        <f t="array" ref="A256">IFERROR(IF(D256="","",INDEX('2nd Run'!$A:$I,MATCH('Youth 2 Results'!$E256,'2nd Run'!$I:$I,0),1)),"")</f>
        <v/>
      </c>
      <c r="B256" s="280" t="str">
        <f t="array" ref="B256">IFERROR(IF(D256="","",INDEX('2nd Run'!$A:$I,MATCH('Youth 2 Results'!$E256,'2nd Run'!$I:$I,0),2)),"")</f>
        <v/>
      </c>
      <c r="C256" s="280" t="str">
        <f t="array" ref="C256">IFERROR(IF(D256="","",INDEX('2nd Run'!$A:$I,MATCH('Youth 2 Results'!$E256,'2nd Run'!$I:$I,0),3)),"")</f>
        <v/>
      </c>
      <c r="D256" s="281" t="str">
        <f>IFERROR(IF(AND(SMALL('2nd Run'!I:I,L256)&gt;1000,SMALL('2nd Run'!I:I,L256)&lt;3000),"nt",IF(SMALL('2nd Run'!I:I,L256)&gt;3000,"",SMALL('2nd Run'!I:I,L256))),"")</f>
        <v/>
      </c>
      <c r="E256" s="282" t="str">
        <f>IF(D256="nt",IFERROR(SMALL('2nd Run'!I:I,L256),""),IF(D256&gt;3000,"",IFERROR(SMALL('2nd Run'!I:I,L256),"")))</f>
        <v/>
      </c>
      <c r="F256" s="283" t="str">
        <f t="shared" si="0"/>
        <v/>
      </c>
      <c r="G256" s="277"/>
      <c r="H256" s="159" t="str">
        <f>IFERROR(VLOOKUP(D256,'2nd Run'!$S$36:$U$58,3,FALSE),"")</f>
        <v/>
      </c>
      <c r="K256" s="285"/>
    </row>
    <row r="257" spans="1:11" ht="15.75" customHeight="1">
      <c r="A257" s="279" t="str">
        <f t="array" ref="A257">IFERROR(IF(D257="","",INDEX('2nd Run'!$A:$I,MATCH('Youth 2 Results'!$E257,'2nd Run'!$I:$I,0),1)),"")</f>
        <v/>
      </c>
      <c r="B257" s="280" t="str">
        <f t="array" ref="B257">IFERROR(IF(D257="","",INDEX('2nd Run'!$A:$I,MATCH('Youth 2 Results'!$E257,'2nd Run'!$I:$I,0),2)),"")</f>
        <v/>
      </c>
      <c r="C257" s="280" t="str">
        <f t="array" ref="C257">IFERROR(IF(D257="","",INDEX('2nd Run'!$A:$I,MATCH('Youth 2 Results'!$E257,'2nd Run'!$I:$I,0),3)),"")</f>
        <v/>
      </c>
      <c r="D257" s="281" t="str">
        <f>IFERROR(IF(AND(SMALL('2nd Run'!I:I,L257)&gt;1000,SMALL('2nd Run'!I:I,L257)&lt;3000),"nt",IF(SMALL('2nd Run'!I:I,L257)&gt;3000,"",SMALL('2nd Run'!I:I,L257))),"")</f>
        <v/>
      </c>
      <c r="E257" s="282" t="str">
        <f>IF(D257="nt",IFERROR(SMALL('2nd Run'!I:I,L257),""),IF(D257&gt;3000,"",IFERROR(SMALL('2nd Run'!I:I,L257),"")))</f>
        <v/>
      </c>
      <c r="F257" s="283" t="str">
        <f t="shared" ref="F257:F307" si="2">IFERROR(VLOOKUP(D257,$I$3:$J$6,2,TRUE),"")</f>
        <v/>
      </c>
      <c r="G257" s="277"/>
      <c r="H257" s="159" t="str">
        <f>IFERROR(VLOOKUP(D257,'2nd Run'!$S$36:$U$58,3,FALSE),"")</f>
        <v/>
      </c>
      <c r="K257" s="285"/>
    </row>
    <row r="258" spans="1:11" ht="15.75" customHeight="1">
      <c r="A258" s="279" t="str">
        <f t="array" ref="A258">IFERROR(IF(D258="","",INDEX('2nd Run'!$A:$I,MATCH('Youth 2 Results'!$E258,'2nd Run'!$I:$I,0),1)),"")</f>
        <v/>
      </c>
      <c r="B258" s="280" t="str">
        <f t="array" ref="B258">IFERROR(IF(D258="","",INDEX('2nd Run'!$A:$I,MATCH('Youth 2 Results'!$E258,'2nd Run'!$I:$I,0),2)),"")</f>
        <v/>
      </c>
      <c r="C258" s="280" t="str">
        <f t="array" ref="C258">IFERROR(IF(D258="","",INDEX('2nd Run'!$A:$I,MATCH('Youth 2 Results'!$E258,'2nd Run'!$I:$I,0),3)),"")</f>
        <v/>
      </c>
      <c r="D258" s="281" t="str">
        <f>IFERROR(IF(AND(SMALL('2nd Run'!I:I,L258)&gt;1000,SMALL('2nd Run'!I:I,L258)&lt;3000),"nt",IF(SMALL('2nd Run'!I:I,L258)&gt;3000,"",SMALL('2nd Run'!I:I,L258))),"")</f>
        <v/>
      </c>
      <c r="E258" s="282" t="str">
        <f>IF(D258="nt",IFERROR(SMALL('2nd Run'!I:I,L258),""),IF(D258&gt;3000,"",IFERROR(SMALL('2nd Run'!I:I,L258),"")))</f>
        <v/>
      </c>
      <c r="F258" s="283" t="str">
        <f t="shared" si="2"/>
        <v/>
      </c>
      <c r="G258" s="277"/>
      <c r="H258" s="159" t="str">
        <f>IFERROR(VLOOKUP(D258,'2nd Run'!$S$36:$U$58,3,FALSE),"")</f>
        <v/>
      </c>
      <c r="K258" s="285"/>
    </row>
    <row r="259" spans="1:11" ht="15.75" customHeight="1">
      <c r="A259" s="279" t="str">
        <f t="array" ref="A259">IFERROR(IF(D259="","",INDEX('2nd Run'!$A:$I,MATCH('Youth 2 Results'!$E259,'2nd Run'!$I:$I,0),1)),"")</f>
        <v/>
      </c>
      <c r="B259" s="280" t="str">
        <f t="array" ref="B259">IFERROR(IF(D259="","",INDEX('2nd Run'!$A:$I,MATCH('Youth 2 Results'!$E259,'2nd Run'!$I:$I,0),2)),"")</f>
        <v/>
      </c>
      <c r="C259" s="280" t="str">
        <f t="array" ref="C259">IFERROR(IF(D259="","",INDEX('2nd Run'!$A:$I,MATCH('Youth 2 Results'!$E259,'2nd Run'!$I:$I,0),3)),"")</f>
        <v/>
      </c>
      <c r="D259" s="281" t="str">
        <f>IFERROR(IF(AND(SMALL('2nd Run'!I:I,L259)&gt;1000,SMALL('2nd Run'!I:I,L259)&lt;3000),"nt",IF(SMALL('2nd Run'!I:I,L259)&gt;3000,"",SMALL('2nd Run'!I:I,L259))),"")</f>
        <v/>
      </c>
      <c r="E259" s="282" t="str">
        <f>IF(D259="nt",IFERROR(SMALL('2nd Run'!I:I,L259),""),IF(D259&gt;3000,"",IFERROR(SMALL('2nd Run'!I:I,L259),"")))</f>
        <v/>
      </c>
      <c r="F259" s="283" t="str">
        <f t="shared" si="2"/>
        <v/>
      </c>
      <c r="G259" s="277"/>
      <c r="H259" s="159" t="str">
        <f>IFERROR(VLOOKUP(D259,'2nd Run'!$S$36:$U$58,3,FALSE),"")</f>
        <v/>
      </c>
      <c r="K259" s="285"/>
    </row>
    <row r="260" spans="1:11" ht="15.75" customHeight="1">
      <c r="A260" s="279" t="str">
        <f t="array" ref="A260">IFERROR(IF(D260="","",INDEX('2nd Run'!$A:$I,MATCH('Youth 2 Results'!$E260,'2nd Run'!$I:$I,0),1)),"")</f>
        <v/>
      </c>
      <c r="B260" s="280" t="str">
        <f t="array" ref="B260">IFERROR(IF(D260="","",INDEX('2nd Run'!$A:$I,MATCH('Youth 2 Results'!$E260,'2nd Run'!$I:$I,0),2)),"")</f>
        <v/>
      </c>
      <c r="C260" s="280" t="str">
        <f t="array" ref="C260">IFERROR(IF(D260="","",INDEX('2nd Run'!$A:$I,MATCH('Youth 2 Results'!$E260,'2nd Run'!$I:$I,0),3)),"")</f>
        <v/>
      </c>
      <c r="D260" s="281" t="str">
        <f>IFERROR(IF(AND(SMALL('2nd Run'!I:I,L260)&gt;1000,SMALL('2nd Run'!I:I,L260)&lt;3000),"nt",IF(SMALL('2nd Run'!I:I,L260)&gt;3000,"",SMALL('2nd Run'!I:I,L260))),"")</f>
        <v/>
      </c>
      <c r="E260" s="282" t="str">
        <f>IF(D260="nt",IFERROR(SMALL('2nd Run'!I:I,L260),""),IF(D260&gt;3000,"",IFERROR(SMALL('2nd Run'!I:I,L260),"")))</f>
        <v/>
      </c>
      <c r="F260" s="283" t="str">
        <f t="shared" si="2"/>
        <v/>
      </c>
      <c r="G260" s="277"/>
      <c r="H260" s="159" t="str">
        <f>IFERROR(VLOOKUP(D260,'2nd Run'!$S$36:$U$58,3,FALSE),"")</f>
        <v/>
      </c>
      <c r="K260" s="285"/>
    </row>
    <row r="261" spans="1:11" ht="15.75" customHeight="1">
      <c r="A261" s="279" t="str">
        <f t="array" ref="A261">IFERROR(IF(D261="","",INDEX('2nd Run'!$A:$I,MATCH('Youth 2 Results'!$E261,'2nd Run'!$I:$I,0),1)),"")</f>
        <v/>
      </c>
      <c r="B261" s="280" t="str">
        <f t="array" ref="B261">IFERROR(IF(D261="","",INDEX('2nd Run'!$A:$I,MATCH('Youth 2 Results'!$E261,'2nd Run'!$I:$I,0),2)),"")</f>
        <v/>
      </c>
      <c r="C261" s="280" t="str">
        <f t="array" ref="C261">IFERROR(IF(D261="","",INDEX('2nd Run'!$A:$I,MATCH('Youth 2 Results'!$E261,'2nd Run'!$I:$I,0),3)),"")</f>
        <v/>
      </c>
      <c r="D261" s="281" t="str">
        <f>IFERROR(IF(AND(SMALL('2nd Run'!I:I,L261)&gt;1000,SMALL('2nd Run'!I:I,L261)&lt;3000),"nt",IF(SMALL('2nd Run'!I:I,L261)&gt;3000,"",SMALL('2nd Run'!I:I,L261))),"")</f>
        <v/>
      </c>
      <c r="E261" s="282" t="str">
        <f>IF(D261="nt",IFERROR(SMALL('2nd Run'!I:I,L261),""),IF(D261&gt;3000,"",IFERROR(SMALL('2nd Run'!I:I,L261),"")))</f>
        <v/>
      </c>
      <c r="F261" s="283" t="str">
        <f t="shared" si="2"/>
        <v/>
      </c>
      <c r="G261" s="277"/>
      <c r="H261" s="159" t="str">
        <f>IFERROR(VLOOKUP(D261,'2nd Run'!$S$36:$U$58,3,FALSE),"")</f>
        <v/>
      </c>
      <c r="K261" s="285"/>
    </row>
    <row r="262" spans="1:11" ht="15.75" customHeight="1">
      <c r="A262" s="279" t="str">
        <f t="array" ref="A262">IFERROR(IF(D262="","",INDEX('2nd Run'!$A:$I,MATCH('Youth 2 Results'!$E262,'2nd Run'!$I:$I,0),1)),"")</f>
        <v/>
      </c>
      <c r="B262" s="280" t="str">
        <f t="array" ref="B262">IFERROR(IF(D262="","",INDEX('2nd Run'!$A:$I,MATCH('Youth 2 Results'!$E262,'2nd Run'!$I:$I,0),2)),"")</f>
        <v/>
      </c>
      <c r="C262" s="280" t="str">
        <f t="array" ref="C262">IFERROR(IF(D262="","",INDEX('2nd Run'!$A:$I,MATCH('Youth 2 Results'!$E262,'2nd Run'!$I:$I,0),3)),"")</f>
        <v/>
      </c>
      <c r="D262" s="281" t="str">
        <f>IFERROR(IF(AND(SMALL('2nd Run'!I:I,L262)&gt;1000,SMALL('2nd Run'!I:I,L262)&lt;3000),"nt",IF(SMALL('2nd Run'!I:I,L262)&gt;3000,"",SMALL('2nd Run'!I:I,L262))),"")</f>
        <v/>
      </c>
      <c r="E262" s="282" t="str">
        <f>IF(D262="nt",IFERROR(SMALL('2nd Run'!I:I,L262),""),IF(D262&gt;3000,"",IFERROR(SMALL('2nd Run'!I:I,L262),"")))</f>
        <v/>
      </c>
      <c r="F262" s="283" t="str">
        <f t="shared" si="2"/>
        <v/>
      </c>
      <c r="G262" s="277"/>
      <c r="H262" s="159" t="str">
        <f>IFERROR(VLOOKUP(D262,'2nd Run'!$S$36:$U$58,3,FALSE),"")</f>
        <v/>
      </c>
      <c r="K262" s="285"/>
    </row>
    <row r="263" spans="1:11" ht="15.75" customHeight="1">
      <c r="A263" s="279" t="str">
        <f t="array" ref="A263">IFERROR(IF(D263="","",INDEX('2nd Run'!$A:$I,MATCH('Youth 2 Results'!$E263,'2nd Run'!$I:$I,0),1)),"")</f>
        <v/>
      </c>
      <c r="B263" s="280" t="str">
        <f t="array" ref="B263">IFERROR(IF(D263="","",INDEX('2nd Run'!$A:$I,MATCH('Youth 2 Results'!$E263,'2nd Run'!$I:$I,0),2)),"")</f>
        <v/>
      </c>
      <c r="C263" s="280" t="str">
        <f t="array" ref="C263">IFERROR(IF(D263="","",INDEX('2nd Run'!$A:$I,MATCH('Youth 2 Results'!$E263,'2nd Run'!$I:$I,0),3)),"")</f>
        <v/>
      </c>
      <c r="D263" s="281" t="str">
        <f>IFERROR(IF(AND(SMALL('2nd Run'!I:I,L263)&gt;1000,SMALL('2nd Run'!I:I,L263)&lt;3000),"nt",IF(SMALL('2nd Run'!I:I,L263)&gt;3000,"",SMALL('2nd Run'!I:I,L263))),"")</f>
        <v/>
      </c>
      <c r="E263" s="282" t="str">
        <f>IF(D263="nt",IFERROR(SMALL('2nd Run'!I:I,L263),""),IF(D263&gt;3000,"",IFERROR(SMALL('2nd Run'!I:I,L263),"")))</f>
        <v/>
      </c>
      <c r="F263" s="283" t="str">
        <f t="shared" si="2"/>
        <v/>
      </c>
      <c r="G263" s="277"/>
      <c r="H263" s="159" t="str">
        <f>IFERROR(VLOOKUP(D263,'2nd Run'!$S$36:$U$58,3,FALSE),"")</f>
        <v/>
      </c>
      <c r="K263" s="285"/>
    </row>
    <row r="264" spans="1:11" ht="15.75" customHeight="1">
      <c r="A264" s="279" t="str">
        <f t="array" ref="A264">IFERROR(IF(D264="","",INDEX('2nd Run'!$A:$I,MATCH('Youth 2 Results'!$E264,'2nd Run'!$I:$I,0),1)),"")</f>
        <v/>
      </c>
      <c r="B264" s="280" t="str">
        <f t="array" ref="B264">IFERROR(IF(D264="","",INDEX('2nd Run'!$A:$I,MATCH('Youth 2 Results'!$E264,'2nd Run'!$I:$I,0),2)),"")</f>
        <v/>
      </c>
      <c r="C264" s="280" t="str">
        <f t="array" ref="C264">IFERROR(IF(D264="","",INDEX('2nd Run'!$A:$I,MATCH('Youth 2 Results'!$E264,'2nd Run'!$I:$I,0),3)),"")</f>
        <v/>
      </c>
      <c r="D264" s="281" t="str">
        <f>IFERROR(IF(AND(SMALL('2nd Run'!I:I,L264)&gt;1000,SMALL('2nd Run'!I:I,L264)&lt;3000),"nt",IF(SMALL('2nd Run'!I:I,L264)&gt;3000,"",SMALL('2nd Run'!I:I,L264))),"")</f>
        <v/>
      </c>
      <c r="E264" s="282" t="str">
        <f>IF(D264="nt",IFERROR(SMALL('2nd Run'!I:I,L264),""),IF(D264&gt;3000,"",IFERROR(SMALL('2nd Run'!I:I,L264),"")))</f>
        <v/>
      </c>
      <c r="F264" s="283" t="str">
        <f t="shared" si="2"/>
        <v/>
      </c>
      <c r="G264" s="277"/>
      <c r="H264" s="159" t="str">
        <f>IFERROR(VLOOKUP(D264,'2nd Run'!$S$36:$U$58,3,FALSE),"")</f>
        <v/>
      </c>
      <c r="K264" s="285"/>
    </row>
    <row r="265" spans="1:11" ht="15.75" customHeight="1">
      <c r="A265" s="279" t="str">
        <f t="array" ref="A265">IFERROR(IF(D265="","",INDEX('2nd Run'!$A:$I,MATCH('Youth 2 Results'!$E265,'2nd Run'!$I:$I,0),1)),"")</f>
        <v/>
      </c>
      <c r="B265" s="280" t="str">
        <f t="array" ref="B265">IFERROR(IF(D265="","",INDEX('2nd Run'!$A:$I,MATCH('Youth 2 Results'!$E265,'2nd Run'!$I:$I,0),2)),"")</f>
        <v/>
      </c>
      <c r="C265" s="280" t="str">
        <f t="array" ref="C265">IFERROR(IF(D265="","",INDEX('2nd Run'!$A:$I,MATCH('Youth 2 Results'!$E265,'2nd Run'!$I:$I,0),3)),"")</f>
        <v/>
      </c>
      <c r="D265" s="281" t="str">
        <f>IFERROR(IF(AND(SMALL('2nd Run'!I:I,L265)&gt;1000,SMALL('2nd Run'!I:I,L265)&lt;3000),"nt",IF(SMALL('2nd Run'!I:I,L265)&gt;3000,"",SMALL('2nd Run'!I:I,L265))),"")</f>
        <v/>
      </c>
      <c r="E265" s="282" t="str">
        <f>IF(D265="nt",IFERROR(SMALL('2nd Run'!I:I,L265),""),IF(D265&gt;3000,"",IFERROR(SMALL('2nd Run'!I:I,L265),"")))</f>
        <v/>
      </c>
      <c r="F265" s="283" t="str">
        <f t="shared" si="2"/>
        <v/>
      </c>
      <c r="G265" s="277"/>
      <c r="H265" s="159" t="str">
        <f>IFERROR(VLOOKUP(D265,'2nd Run'!$S$36:$U$58,3,FALSE),"")</f>
        <v/>
      </c>
      <c r="K265" s="285"/>
    </row>
    <row r="266" spans="1:11" ht="15.75" customHeight="1">
      <c r="A266" s="279" t="str">
        <f t="array" ref="A266">IFERROR(IF(D266="","",INDEX('2nd Run'!$A:$I,MATCH('Youth 2 Results'!$E266,'2nd Run'!$I:$I,0),1)),"")</f>
        <v/>
      </c>
      <c r="B266" s="280" t="str">
        <f t="array" ref="B266">IFERROR(IF(D266="","",INDEX('2nd Run'!$A:$I,MATCH('Youth 2 Results'!$E266,'2nd Run'!$I:$I,0),2)),"")</f>
        <v/>
      </c>
      <c r="C266" s="280" t="str">
        <f t="array" ref="C266">IFERROR(IF(D266="","",INDEX('2nd Run'!$A:$I,MATCH('Youth 2 Results'!$E266,'2nd Run'!$I:$I,0),3)),"")</f>
        <v/>
      </c>
      <c r="D266" s="281" t="str">
        <f>IFERROR(IF(AND(SMALL('2nd Run'!I:I,L266)&gt;1000,SMALL('2nd Run'!I:I,L266)&lt;3000),"nt",IF(SMALL('2nd Run'!I:I,L266)&gt;3000,"",SMALL('2nd Run'!I:I,L266))),"")</f>
        <v/>
      </c>
      <c r="E266" s="282" t="str">
        <f>IF(D266="nt",IFERROR(SMALL('2nd Run'!I:I,L266),""),IF(D266&gt;3000,"",IFERROR(SMALL('2nd Run'!I:I,L266),"")))</f>
        <v/>
      </c>
      <c r="F266" s="283" t="str">
        <f t="shared" si="2"/>
        <v/>
      </c>
      <c r="G266" s="277"/>
      <c r="H266" s="159" t="str">
        <f>IFERROR(VLOOKUP(D266,'2nd Run'!$S$36:$U$58,3,FALSE),"")</f>
        <v/>
      </c>
      <c r="K266" s="285"/>
    </row>
    <row r="267" spans="1:11" ht="15.75" customHeight="1">
      <c r="A267" s="279" t="str">
        <f t="array" ref="A267">IFERROR(IF(D267="","",INDEX('2nd Run'!$A:$I,MATCH('Youth 2 Results'!$E267,'2nd Run'!$I:$I,0),1)),"")</f>
        <v/>
      </c>
      <c r="B267" s="280" t="str">
        <f t="array" ref="B267">IFERROR(IF(D267="","",INDEX('2nd Run'!$A:$I,MATCH('Youth 2 Results'!$E267,'2nd Run'!$I:$I,0),2)),"")</f>
        <v/>
      </c>
      <c r="C267" s="280" t="str">
        <f t="array" ref="C267">IFERROR(IF(D267="","",INDEX('2nd Run'!$A:$I,MATCH('Youth 2 Results'!$E267,'2nd Run'!$I:$I,0),3)),"")</f>
        <v/>
      </c>
      <c r="D267" s="281" t="str">
        <f>IFERROR(IF(AND(SMALL('2nd Run'!I:I,L267)&gt;1000,SMALL('2nd Run'!I:I,L267)&lt;3000),"nt",IF(SMALL('2nd Run'!I:I,L267)&gt;3000,"",SMALL('2nd Run'!I:I,L267))),"")</f>
        <v/>
      </c>
      <c r="E267" s="282" t="str">
        <f>IF(D267="nt",IFERROR(SMALL('2nd Run'!I:I,L267),""),IF(D267&gt;3000,"",IFERROR(SMALL('2nd Run'!I:I,L267),"")))</f>
        <v/>
      </c>
      <c r="F267" s="283" t="str">
        <f t="shared" si="2"/>
        <v/>
      </c>
      <c r="G267" s="277"/>
      <c r="H267" s="159" t="str">
        <f>IFERROR(VLOOKUP(D267,'2nd Run'!$S$36:$U$58,3,FALSE),"")</f>
        <v/>
      </c>
      <c r="K267" s="285"/>
    </row>
    <row r="268" spans="1:11" ht="15.75" customHeight="1">
      <c r="A268" s="279" t="str">
        <f t="array" ref="A268">IFERROR(IF(D268="","",INDEX('2nd Run'!$A:$I,MATCH('Youth 2 Results'!$E268,'2nd Run'!$I:$I,0),1)),"")</f>
        <v/>
      </c>
      <c r="B268" s="280" t="str">
        <f t="array" ref="B268">IFERROR(IF(D268="","",INDEX('2nd Run'!$A:$I,MATCH('Youth 2 Results'!$E268,'2nd Run'!$I:$I,0),2)),"")</f>
        <v/>
      </c>
      <c r="C268" s="280" t="str">
        <f t="array" ref="C268">IFERROR(IF(D268="","",INDEX('2nd Run'!$A:$I,MATCH('Youth 2 Results'!$E268,'2nd Run'!$I:$I,0),3)),"")</f>
        <v/>
      </c>
      <c r="D268" s="281" t="str">
        <f>IFERROR(IF(AND(SMALL('2nd Run'!I:I,L268)&gt;1000,SMALL('2nd Run'!I:I,L268)&lt;3000),"nt",IF(SMALL('2nd Run'!I:I,L268)&gt;3000,"",SMALL('2nd Run'!I:I,L268))),"")</f>
        <v/>
      </c>
      <c r="E268" s="282" t="str">
        <f>IF(D268="nt",IFERROR(SMALL('2nd Run'!I:I,L268),""),IF(D268&gt;3000,"",IFERROR(SMALL('2nd Run'!I:I,L268),"")))</f>
        <v/>
      </c>
      <c r="F268" s="283" t="str">
        <f t="shared" si="2"/>
        <v/>
      </c>
      <c r="G268" s="277"/>
      <c r="H268" s="159" t="str">
        <f>IFERROR(VLOOKUP(D268,'2nd Run'!$S$36:$U$58,3,FALSE),"")</f>
        <v/>
      </c>
      <c r="K268" s="285"/>
    </row>
    <row r="269" spans="1:11" ht="15.75" customHeight="1">
      <c r="A269" s="279" t="str">
        <f t="array" ref="A269">IFERROR(IF(D269="","",INDEX('2nd Run'!$A:$I,MATCH('Youth 2 Results'!$E269,'2nd Run'!$I:$I,0),1)),"")</f>
        <v/>
      </c>
      <c r="B269" s="280" t="str">
        <f t="array" ref="B269">IFERROR(IF(D269="","",INDEX('2nd Run'!$A:$I,MATCH('Youth 2 Results'!$E269,'2nd Run'!$I:$I,0),2)),"")</f>
        <v/>
      </c>
      <c r="C269" s="280" t="str">
        <f t="array" ref="C269">IFERROR(IF(D269="","",INDEX('2nd Run'!$A:$I,MATCH('Youth 2 Results'!$E269,'2nd Run'!$I:$I,0),3)),"")</f>
        <v/>
      </c>
      <c r="D269" s="281" t="str">
        <f>IFERROR(IF(AND(SMALL('2nd Run'!I:I,L269)&gt;1000,SMALL('2nd Run'!I:I,L269)&lt;3000),"nt",IF(SMALL('2nd Run'!I:I,L269)&gt;3000,"",SMALL('2nd Run'!I:I,L269))),"")</f>
        <v/>
      </c>
      <c r="E269" s="282" t="str">
        <f>IF(D269="nt",IFERROR(SMALL('2nd Run'!I:I,L269),""),IF(D269&gt;3000,"",IFERROR(SMALL('2nd Run'!I:I,L269),"")))</f>
        <v/>
      </c>
      <c r="F269" s="283" t="str">
        <f t="shared" si="2"/>
        <v/>
      </c>
      <c r="G269" s="277"/>
      <c r="H269" s="159" t="str">
        <f>IFERROR(VLOOKUP(D269,'2nd Run'!$S$36:$U$58,3,FALSE),"")</f>
        <v/>
      </c>
      <c r="K269" s="285"/>
    </row>
    <row r="270" spans="1:11" ht="15.75" customHeight="1">
      <c r="A270" s="279" t="str">
        <f t="array" ref="A270">IFERROR(IF(D270="","",INDEX('2nd Run'!$A:$I,MATCH('Youth 2 Results'!$E270,'2nd Run'!$I:$I,0),1)),"")</f>
        <v/>
      </c>
      <c r="B270" s="280" t="str">
        <f t="array" ref="B270">IFERROR(IF(D270="","",INDEX('2nd Run'!$A:$I,MATCH('Youth 2 Results'!$E270,'2nd Run'!$I:$I,0),2)),"")</f>
        <v/>
      </c>
      <c r="C270" s="280" t="str">
        <f t="array" ref="C270">IFERROR(IF(D270="","",INDEX('2nd Run'!$A:$I,MATCH('Youth 2 Results'!$E270,'2nd Run'!$I:$I,0),3)),"")</f>
        <v/>
      </c>
      <c r="D270" s="281" t="str">
        <f>IFERROR(IF(AND(SMALL('2nd Run'!I:I,L270)&gt;1000,SMALL('2nd Run'!I:I,L270)&lt;3000),"nt",IF(SMALL('2nd Run'!I:I,L270)&gt;3000,"",SMALL('2nd Run'!I:I,L270))),"")</f>
        <v/>
      </c>
      <c r="E270" s="282" t="str">
        <f>IF(D270="nt",IFERROR(SMALL('2nd Run'!I:I,L270),""),IF(D270&gt;3000,"",IFERROR(SMALL('2nd Run'!I:I,L270),"")))</f>
        <v/>
      </c>
      <c r="F270" s="283" t="str">
        <f t="shared" si="2"/>
        <v/>
      </c>
      <c r="G270" s="277"/>
      <c r="H270" s="159" t="str">
        <f>IFERROR(VLOOKUP(D270,'2nd Run'!$S$36:$U$58,3,FALSE),"")</f>
        <v/>
      </c>
      <c r="K270" s="285"/>
    </row>
    <row r="271" spans="1:11" ht="15.75" customHeight="1">
      <c r="A271" s="279" t="str">
        <f t="array" ref="A271">IFERROR(IF(D271="","",INDEX('2nd Run'!$A:$I,MATCH('Youth 2 Results'!$E271,'2nd Run'!$I:$I,0),1)),"")</f>
        <v/>
      </c>
      <c r="B271" s="280" t="str">
        <f t="array" ref="B271">IFERROR(IF(D271="","",INDEX('2nd Run'!$A:$I,MATCH('Youth 2 Results'!$E271,'2nd Run'!$I:$I,0),2)),"")</f>
        <v/>
      </c>
      <c r="C271" s="280" t="str">
        <f t="array" ref="C271">IFERROR(IF(D271="","",INDEX('2nd Run'!$A:$I,MATCH('Youth 2 Results'!$E271,'2nd Run'!$I:$I,0),3)),"")</f>
        <v/>
      </c>
      <c r="D271" s="281" t="str">
        <f>IFERROR(IF(AND(SMALL('2nd Run'!I:I,L271)&gt;1000,SMALL('2nd Run'!I:I,L271)&lt;3000),"nt",IF(SMALL('2nd Run'!I:I,L271)&gt;3000,"",SMALL('2nd Run'!I:I,L271))),"")</f>
        <v/>
      </c>
      <c r="E271" s="282" t="str">
        <f>IF(D271="nt",IFERROR(SMALL('2nd Run'!I:I,L271),""),IF(D271&gt;3000,"",IFERROR(SMALL('2nd Run'!I:I,L271),"")))</f>
        <v/>
      </c>
      <c r="F271" s="283" t="str">
        <f t="shared" si="2"/>
        <v/>
      </c>
      <c r="G271" s="277"/>
      <c r="H271" s="159" t="str">
        <f>IFERROR(VLOOKUP(D271,'2nd Run'!$S$36:$U$58,3,FALSE),"")</f>
        <v/>
      </c>
      <c r="K271" s="285"/>
    </row>
    <row r="272" spans="1:11" ht="15.75" customHeight="1">
      <c r="A272" s="279" t="str">
        <f t="array" ref="A272">IFERROR(IF(D272="","",INDEX('2nd Run'!$A:$I,MATCH('Youth 2 Results'!$E272,'2nd Run'!$I:$I,0),1)),"")</f>
        <v/>
      </c>
      <c r="B272" s="280" t="str">
        <f t="array" ref="B272">IFERROR(IF(D272="","",INDEX('2nd Run'!$A:$I,MATCH('Youth 2 Results'!$E272,'2nd Run'!$I:$I,0),2)),"")</f>
        <v/>
      </c>
      <c r="C272" s="280" t="str">
        <f t="array" ref="C272">IFERROR(IF(D272="","",INDEX('2nd Run'!$A:$I,MATCH('Youth 2 Results'!$E272,'2nd Run'!$I:$I,0),3)),"")</f>
        <v/>
      </c>
      <c r="D272" s="281" t="str">
        <f>IFERROR(IF(AND(SMALL('2nd Run'!I:I,L272)&gt;1000,SMALL('2nd Run'!I:I,L272)&lt;3000),"nt",IF(SMALL('2nd Run'!I:I,L272)&gt;3000,"",SMALL('2nd Run'!I:I,L272))),"")</f>
        <v/>
      </c>
      <c r="E272" s="282" t="str">
        <f>IF(D272="nt",IFERROR(SMALL('2nd Run'!I:I,L272),""),IF(D272&gt;3000,"",IFERROR(SMALL('2nd Run'!I:I,L272),"")))</f>
        <v/>
      </c>
      <c r="F272" s="283" t="str">
        <f t="shared" si="2"/>
        <v/>
      </c>
      <c r="G272" s="277"/>
      <c r="H272" s="159" t="str">
        <f>IFERROR(VLOOKUP(D272,'2nd Run'!$S$36:$U$58,3,FALSE),"")</f>
        <v/>
      </c>
      <c r="K272" s="285"/>
    </row>
    <row r="273" spans="1:11" ht="15.75" customHeight="1">
      <c r="A273" s="279" t="str">
        <f t="array" ref="A273">IFERROR(IF(D273="","",INDEX('2nd Run'!$A:$I,MATCH('Youth 2 Results'!$E273,'2nd Run'!$I:$I,0),1)),"")</f>
        <v/>
      </c>
      <c r="B273" s="280" t="str">
        <f t="array" ref="B273">IFERROR(IF(D273="","",INDEX('2nd Run'!$A:$I,MATCH('Youth 2 Results'!$E273,'2nd Run'!$I:$I,0),2)),"")</f>
        <v/>
      </c>
      <c r="C273" s="280" t="str">
        <f t="array" ref="C273">IFERROR(IF(D273="","",INDEX('2nd Run'!$A:$I,MATCH('Youth 2 Results'!$E273,'2nd Run'!$I:$I,0),3)),"")</f>
        <v/>
      </c>
      <c r="D273" s="281" t="str">
        <f>IFERROR(IF(AND(SMALL('2nd Run'!I:I,L273)&gt;1000,SMALL('2nd Run'!I:I,L273)&lt;3000),"nt",IF(SMALL('2nd Run'!I:I,L273)&gt;3000,"",SMALL('2nd Run'!I:I,L273))),"")</f>
        <v/>
      </c>
      <c r="E273" s="282" t="str">
        <f>IF(D273="nt",IFERROR(SMALL('2nd Run'!I:I,L273),""),IF(D273&gt;3000,"",IFERROR(SMALL('2nd Run'!I:I,L273),"")))</f>
        <v/>
      </c>
      <c r="F273" s="283" t="str">
        <f t="shared" si="2"/>
        <v/>
      </c>
      <c r="G273" s="277"/>
      <c r="H273" s="159" t="str">
        <f>IFERROR(VLOOKUP(D273,'2nd Run'!$S$36:$U$58,3,FALSE),"")</f>
        <v/>
      </c>
      <c r="K273" s="285"/>
    </row>
    <row r="274" spans="1:11" ht="15.75" customHeight="1">
      <c r="A274" s="279" t="str">
        <f t="array" ref="A274">IFERROR(IF(D274="","",INDEX('2nd Run'!$A:$I,MATCH('Youth 2 Results'!$E274,'2nd Run'!$I:$I,0),1)),"")</f>
        <v/>
      </c>
      <c r="B274" s="280" t="str">
        <f t="array" ref="B274">IFERROR(IF(D274="","",INDEX('2nd Run'!$A:$I,MATCH('Youth 2 Results'!$E274,'2nd Run'!$I:$I,0),2)),"")</f>
        <v/>
      </c>
      <c r="C274" s="280" t="str">
        <f t="array" ref="C274">IFERROR(IF(D274="","",INDEX('2nd Run'!$A:$I,MATCH('Youth 2 Results'!$E274,'2nd Run'!$I:$I,0),3)),"")</f>
        <v/>
      </c>
      <c r="D274" s="281" t="str">
        <f>IFERROR(IF(AND(SMALL('2nd Run'!I:I,L274)&gt;1000,SMALL('2nd Run'!I:I,L274)&lt;3000),"nt",IF(SMALL('2nd Run'!I:I,L274)&gt;3000,"",SMALL('2nd Run'!I:I,L274))),"")</f>
        <v/>
      </c>
      <c r="E274" s="282" t="str">
        <f>IF(D274="nt",IFERROR(SMALL('2nd Run'!I:I,L274),""),IF(D274&gt;3000,"",IFERROR(SMALL('2nd Run'!I:I,L274),"")))</f>
        <v/>
      </c>
      <c r="F274" s="283" t="str">
        <f t="shared" si="2"/>
        <v/>
      </c>
      <c r="G274" s="277"/>
      <c r="H274" s="159" t="str">
        <f>IFERROR(VLOOKUP(D274,'2nd Run'!$S$36:$U$58,3,FALSE),"")</f>
        <v/>
      </c>
      <c r="K274" s="285"/>
    </row>
    <row r="275" spans="1:11" ht="15.75" customHeight="1">
      <c r="A275" s="279" t="str">
        <f t="array" ref="A275">IFERROR(IF(D275="","",INDEX('2nd Run'!$A:$I,MATCH('Youth 2 Results'!$E275,'2nd Run'!$I:$I,0),1)),"")</f>
        <v/>
      </c>
      <c r="B275" s="280" t="str">
        <f t="array" ref="B275">IFERROR(IF(D275="","",INDEX('2nd Run'!$A:$I,MATCH('Youth 2 Results'!$E275,'2nd Run'!$I:$I,0),2)),"")</f>
        <v/>
      </c>
      <c r="C275" s="280" t="str">
        <f t="array" ref="C275">IFERROR(IF(D275="","",INDEX('2nd Run'!$A:$I,MATCH('Youth 2 Results'!$E275,'2nd Run'!$I:$I,0),3)),"")</f>
        <v/>
      </c>
      <c r="D275" s="281" t="str">
        <f>IFERROR(IF(AND(SMALL('2nd Run'!I:I,L275)&gt;1000,SMALL('2nd Run'!I:I,L275)&lt;3000),"nt",IF(SMALL('2nd Run'!I:I,L275)&gt;3000,"",SMALL('2nd Run'!I:I,L275))),"")</f>
        <v/>
      </c>
      <c r="E275" s="282" t="str">
        <f>IF(D275="nt",IFERROR(SMALL('2nd Run'!I:I,L275),""),IF(D275&gt;3000,"",IFERROR(SMALL('2nd Run'!I:I,L275),"")))</f>
        <v/>
      </c>
      <c r="F275" s="283" t="str">
        <f t="shared" si="2"/>
        <v/>
      </c>
      <c r="G275" s="277"/>
      <c r="H275" s="159" t="str">
        <f>IFERROR(VLOOKUP(D275,'2nd Run'!$S$36:$U$58,3,FALSE),"")</f>
        <v/>
      </c>
      <c r="K275" s="285"/>
    </row>
    <row r="276" spans="1:11" ht="15.75" customHeight="1">
      <c r="A276" s="279" t="str">
        <f t="array" ref="A276">IFERROR(IF(D276="","",INDEX('2nd Run'!$A:$I,MATCH('Youth 2 Results'!$E276,'2nd Run'!$I:$I,0),1)),"")</f>
        <v/>
      </c>
      <c r="B276" s="280" t="str">
        <f t="array" ref="B276">IFERROR(IF(D276="","",INDEX('2nd Run'!$A:$I,MATCH('Youth 2 Results'!$E276,'2nd Run'!$I:$I,0),2)),"")</f>
        <v/>
      </c>
      <c r="C276" s="280" t="str">
        <f t="array" ref="C276">IFERROR(IF(D276="","",INDEX('2nd Run'!$A:$I,MATCH('Youth 2 Results'!$E276,'2nd Run'!$I:$I,0),3)),"")</f>
        <v/>
      </c>
      <c r="D276" s="281" t="str">
        <f>IFERROR(IF(AND(SMALL('2nd Run'!I:I,L276)&gt;1000,SMALL('2nd Run'!I:I,L276)&lt;3000),"nt",IF(SMALL('2nd Run'!I:I,L276)&gt;3000,"",SMALL('2nd Run'!I:I,L276))),"")</f>
        <v/>
      </c>
      <c r="E276" s="282" t="str">
        <f>IF(D276="nt",IFERROR(SMALL('2nd Run'!I:I,L276),""),IF(D276&gt;3000,"",IFERROR(SMALL('2nd Run'!I:I,L276),"")))</f>
        <v/>
      </c>
      <c r="F276" s="283" t="str">
        <f t="shared" si="2"/>
        <v/>
      </c>
      <c r="G276" s="277"/>
      <c r="H276" s="159" t="str">
        <f>IFERROR(VLOOKUP(D276,'2nd Run'!$S$36:$U$58,3,FALSE),"")</f>
        <v/>
      </c>
      <c r="K276" s="285"/>
    </row>
    <row r="277" spans="1:11" ht="15.75" customHeight="1">
      <c r="A277" s="279" t="str">
        <f t="array" ref="A277">IFERROR(IF(D277="","",INDEX('2nd Run'!$A:$I,MATCH('Youth 2 Results'!$E277,'2nd Run'!$I:$I,0),1)),"")</f>
        <v/>
      </c>
      <c r="B277" s="280" t="str">
        <f t="array" ref="B277">IFERROR(IF(D277="","",INDEX('2nd Run'!$A:$I,MATCH('Youth 2 Results'!$E277,'2nd Run'!$I:$I,0),2)),"")</f>
        <v/>
      </c>
      <c r="C277" s="280" t="str">
        <f t="array" ref="C277">IFERROR(IF(D277="","",INDEX('2nd Run'!$A:$I,MATCH('Youth 2 Results'!$E277,'2nd Run'!$I:$I,0),3)),"")</f>
        <v/>
      </c>
      <c r="D277" s="281" t="str">
        <f>IFERROR(IF(AND(SMALL('2nd Run'!I:I,L277)&gt;1000,SMALL('2nd Run'!I:I,L277)&lt;3000),"nt",IF(SMALL('2nd Run'!I:I,L277)&gt;3000,"",SMALL('2nd Run'!I:I,L277))),"")</f>
        <v/>
      </c>
      <c r="E277" s="282" t="str">
        <f>IF(D277="nt",IFERROR(SMALL('2nd Run'!I:I,L277),""),IF(D277&gt;3000,"",IFERROR(SMALL('2nd Run'!I:I,L277),"")))</f>
        <v/>
      </c>
      <c r="F277" s="283" t="str">
        <f t="shared" si="2"/>
        <v/>
      </c>
      <c r="G277" s="277"/>
      <c r="H277" s="159" t="str">
        <f>IFERROR(VLOOKUP(D277,'2nd Run'!$S$36:$U$58,3,FALSE),"")</f>
        <v/>
      </c>
      <c r="K277" s="285"/>
    </row>
    <row r="278" spans="1:11" ht="15.75" customHeight="1">
      <c r="A278" s="279" t="str">
        <f t="array" ref="A278">IFERROR(IF(D278="","",INDEX('2nd Run'!$A:$I,MATCH('Youth 2 Results'!$E278,'2nd Run'!$I:$I,0),1)),"")</f>
        <v/>
      </c>
      <c r="B278" s="280" t="str">
        <f t="array" ref="B278">IFERROR(IF(D278="","",INDEX('2nd Run'!$A:$I,MATCH('Youth 2 Results'!$E278,'2nd Run'!$I:$I,0),2)),"")</f>
        <v/>
      </c>
      <c r="C278" s="280" t="str">
        <f t="array" ref="C278">IFERROR(IF(D278="","",INDEX('2nd Run'!$A:$I,MATCH('Youth 2 Results'!$E278,'2nd Run'!$I:$I,0),3)),"")</f>
        <v/>
      </c>
      <c r="D278" s="281" t="str">
        <f>IFERROR(IF(AND(SMALL('2nd Run'!I:I,L278)&gt;1000,SMALL('2nd Run'!I:I,L278)&lt;3000),"nt",IF(SMALL('2nd Run'!I:I,L278)&gt;3000,"",SMALL('2nd Run'!I:I,L278))),"")</f>
        <v/>
      </c>
      <c r="E278" s="282" t="str">
        <f>IF(D278="nt",IFERROR(SMALL('2nd Run'!I:I,L278),""),IF(D278&gt;3000,"",IFERROR(SMALL('2nd Run'!I:I,L278),"")))</f>
        <v/>
      </c>
      <c r="F278" s="283" t="str">
        <f t="shared" si="2"/>
        <v/>
      </c>
      <c r="G278" s="277"/>
      <c r="H278" s="159" t="str">
        <f>IFERROR(VLOOKUP(D278,'2nd Run'!$S$36:$U$58,3,FALSE),"")</f>
        <v/>
      </c>
      <c r="K278" s="285"/>
    </row>
    <row r="279" spans="1:11" ht="15.75" customHeight="1">
      <c r="A279" s="279" t="str">
        <f t="array" ref="A279">IFERROR(IF(D279="","",INDEX('2nd Run'!$A:$I,MATCH('Youth 2 Results'!$E279,'2nd Run'!$I:$I,0),1)),"")</f>
        <v/>
      </c>
      <c r="B279" s="280" t="str">
        <f t="array" ref="B279">IFERROR(IF(D279="","",INDEX('2nd Run'!$A:$I,MATCH('Youth 2 Results'!$E279,'2nd Run'!$I:$I,0),2)),"")</f>
        <v/>
      </c>
      <c r="C279" s="280" t="str">
        <f t="array" ref="C279">IFERROR(IF(D279="","",INDEX('2nd Run'!$A:$I,MATCH('Youth 2 Results'!$E279,'2nd Run'!$I:$I,0),3)),"")</f>
        <v/>
      </c>
      <c r="D279" s="281" t="str">
        <f>IFERROR(IF(AND(SMALL('2nd Run'!I:I,L279)&gt;1000,SMALL('2nd Run'!I:I,L279)&lt;3000),"nt",IF(SMALL('2nd Run'!I:I,L279)&gt;3000,"",SMALL('2nd Run'!I:I,L279))),"")</f>
        <v/>
      </c>
      <c r="E279" s="282" t="str">
        <f>IF(D279="nt",IFERROR(SMALL('2nd Run'!I:I,L279),""),IF(D279&gt;3000,"",IFERROR(SMALL('2nd Run'!I:I,L279),"")))</f>
        <v/>
      </c>
      <c r="F279" s="283" t="str">
        <f t="shared" si="2"/>
        <v/>
      </c>
      <c r="G279" s="277"/>
      <c r="H279" s="159" t="str">
        <f>IFERROR(VLOOKUP(D279,'2nd Run'!$S$36:$U$58,3,FALSE),"")</f>
        <v/>
      </c>
      <c r="K279" s="285"/>
    </row>
    <row r="280" spans="1:11" ht="15.75" customHeight="1">
      <c r="A280" s="279" t="str">
        <f t="array" ref="A280">IFERROR(IF(D280="","",INDEX('2nd Run'!$A:$I,MATCH('Youth 2 Results'!$E280,'2nd Run'!$I:$I,0),1)),"")</f>
        <v/>
      </c>
      <c r="B280" s="280" t="str">
        <f t="array" ref="B280">IFERROR(IF(D280="","",INDEX('2nd Run'!$A:$I,MATCH('Youth 2 Results'!$E280,'2nd Run'!$I:$I,0),2)),"")</f>
        <v/>
      </c>
      <c r="C280" s="280" t="str">
        <f t="array" ref="C280">IFERROR(IF(D280="","",INDEX('2nd Run'!$A:$I,MATCH('Youth 2 Results'!$E280,'2nd Run'!$I:$I,0),3)),"")</f>
        <v/>
      </c>
      <c r="D280" s="281" t="str">
        <f>IFERROR(IF(AND(SMALL('2nd Run'!I:I,L280)&gt;1000,SMALL('2nd Run'!I:I,L280)&lt;3000),"nt",IF(SMALL('2nd Run'!I:I,L280)&gt;3000,"",SMALL('2nd Run'!I:I,L280))),"")</f>
        <v/>
      </c>
      <c r="E280" s="282" t="str">
        <f>IF(D280="nt",IFERROR(SMALL('2nd Run'!I:I,L280),""),IF(D280&gt;3000,"",IFERROR(SMALL('2nd Run'!I:I,L280),"")))</f>
        <v/>
      </c>
      <c r="F280" s="283" t="str">
        <f t="shared" si="2"/>
        <v/>
      </c>
      <c r="G280" s="277"/>
      <c r="H280" s="159" t="str">
        <f>IFERROR(VLOOKUP(D280,'2nd Run'!$S$36:$U$58,3,FALSE),"")</f>
        <v/>
      </c>
      <c r="K280" s="285"/>
    </row>
    <row r="281" spans="1:11" ht="15.75" customHeight="1">
      <c r="A281" s="279" t="str">
        <f t="array" ref="A281">IFERROR(IF(D281="","",INDEX('2nd Run'!$A:$I,MATCH('Youth 2 Results'!$E281,'2nd Run'!$I:$I,0),1)),"")</f>
        <v/>
      </c>
      <c r="B281" s="280" t="str">
        <f t="array" ref="B281">IFERROR(IF(D281="","",INDEX('2nd Run'!$A:$I,MATCH('Youth 2 Results'!$E281,'2nd Run'!$I:$I,0),2)),"")</f>
        <v/>
      </c>
      <c r="C281" s="280" t="str">
        <f t="array" ref="C281">IFERROR(IF(D281="","",INDEX('2nd Run'!$A:$I,MATCH('Youth 2 Results'!$E281,'2nd Run'!$I:$I,0),3)),"")</f>
        <v/>
      </c>
      <c r="D281" s="281" t="str">
        <f>IFERROR(IF(AND(SMALL('2nd Run'!I:I,L281)&gt;1000,SMALL('2nd Run'!I:I,L281)&lt;3000),"nt",IF(SMALL('2nd Run'!I:I,L281)&gt;3000,"",SMALL('2nd Run'!I:I,L281))),"")</f>
        <v/>
      </c>
      <c r="E281" s="282" t="str">
        <f>IF(D281="nt",IFERROR(SMALL('2nd Run'!I:I,L281),""),IF(D281&gt;3000,"",IFERROR(SMALL('2nd Run'!I:I,L281),"")))</f>
        <v/>
      </c>
      <c r="F281" s="283" t="str">
        <f t="shared" si="2"/>
        <v/>
      </c>
      <c r="G281" s="277"/>
      <c r="H281" s="159" t="str">
        <f>IFERROR(VLOOKUP(D281,'2nd Run'!$S$36:$U$58,3,FALSE),"")</f>
        <v/>
      </c>
      <c r="K281" s="285"/>
    </row>
    <row r="282" spans="1:11" ht="15.75" customHeight="1">
      <c r="A282" s="279" t="str">
        <f t="array" ref="A282">IFERROR(IF(D282="","",INDEX('2nd Run'!$A:$I,MATCH('Youth 2 Results'!$E282,'2nd Run'!$I:$I,0),1)),"")</f>
        <v/>
      </c>
      <c r="B282" s="280" t="str">
        <f t="array" ref="B282">IFERROR(IF(D282="","",INDEX('2nd Run'!$A:$I,MATCH('Youth 2 Results'!$E282,'2nd Run'!$I:$I,0),2)),"")</f>
        <v/>
      </c>
      <c r="C282" s="280" t="str">
        <f t="array" ref="C282">IFERROR(IF(D282="","",INDEX('2nd Run'!$A:$I,MATCH('Youth 2 Results'!$E282,'2nd Run'!$I:$I,0),3)),"")</f>
        <v/>
      </c>
      <c r="D282" s="281" t="str">
        <f>IFERROR(IF(AND(SMALL('2nd Run'!I:I,L282)&gt;1000,SMALL('2nd Run'!I:I,L282)&lt;3000),"nt",IF(SMALL('2nd Run'!I:I,L282)&gt;3000,"",SMALL('2nd Run'!I:I,L282))),"")</f>
        <v/>
      </c>
      <c r="E282" s="282" t="str">
        <f>IF(D282="nt",IFERROR(SMALL('2nd Run'!I:I,L282),""),IF(D282&gt;3000,"",IFERROR(SMALL('2nd Run'!I:I,L282),"")))</f>
        <v/>
      </c>
      <c r="F282" s="283" t="str">
        <f t="shared" si="2"/>
        <v/>
      </c>
      <c r="G282" s="277"/>
      <c r="H282" s="159" t="str">
        <f>IFERROR(VLOOKUP(D282,'2nd Run'!$S$36:$U$58,3,FALSE),"")</f>
        <v/>
      </c>
      <c r="K282" s="285"/>
    </row>
    <row r="283" spans="1:11" ht="15.75" customHeight="1">
      <c r="A283" s="279" t="str">
        <f t="array" ref="A283">IFERROR(IF(D283="","",INDEX('2nd Run'!$A:$I,MATCH('Youth 2 Results'!$E283,'2nd Run'!$I:$I,0),1)),"")</f>
        <v/>
      </c>
      <c r="B283" s="280" t="str">
        <f t="array" ref="B283">IFERROR(IF(D283="","",INDEX('2nd Run'!$A:$I,MATCH('Youth 2 Results'!$E283,'2nd Run'!$I:$I,0),2)),"")</f>
        <v/>
      </c>
      <c r="C283" s="280" t="str">
        <f t="array" ref="C283">IFERROR(IF(D283="","",INDEX('2nd Run'!$A:$I,MATCH('Youth 2 Results'!$E283,'2nd Run'!$I:$I,0),3)),"")</f>
        <v/>
      </c>
      <c r="D283" s="281" t="str">
        <f>IFERROR(IF(AND(SMALL('2nd Run'!I:I,L283)&gt;1000,SMALL('2nd Run'!I:I,L283)&lt;3000),"nt",IF(SMALL('2nd Run'!I:I,L283)&gt;3000,"",SMALL('2nd Run'!I:I,L283))),"")</f>
        <v/>
      </c>
      <c r="E283" s="282" t="str">
        <f>IF(D283="nt",IFERROR(SMALL('2nd Run'!I:I,L283),""),IF(D283&gt;3000,"",IFERROR(SMALL('2nd Run'!I:I,L283),"")))</f>
        <v/>
      </c>
      <c r="F283" s="283" t="str">
        <f t="shared" si="2"/>
        <v/>
      </c>
      <c r="G283" s="277"/>
      <c r="H283" s="159" t="str">
        <f>IFERROR(VLOOKUP(D283,'2nd Run'!$S$36:$U$58,3,FALSE),"")</f>
        <v/>
      </c>
      <c r="K283" s="285"/>
    </row>
    <row r="284" spans="1:11" ht="15.75" customHeight="1">
      <c r="A284" s="279" t="str">
        <f t="array" ref="A284">IFERROR(IF(D284="","",INDEX('2nd Run'!$A:$I,MATCH('Youth 2 Results'!$E284,'2nd Run'!$I:$I,0),1)),"")</f>
        <v/>
      </c>
      <c r="B284" s="280" t="str">
        <f t="array" ref="B284">IFERROR(IF(D284="","",INDEX('2nd Run'!$A:$I,MATCH('Youth 2 Results'!$E284,'2nd Run'!$I:$I,0),2)),"")</f>
        <v/>
      </c>
      <c r="C284" s="280" t="str">
        <f t="array" ref="C284">IFERROR(IF(D284="","",INDEX('2nd Run'!$A:$I,MATCH('Youth 2 Results'!$E284,'2nd Run'!$I:$I,0),3)),"")</f>
        <v/>
      </c>
      <c r="D284" s="281" t="str">
        <f>IFERROR(IF(AND(SMALL('2nd Run'!I:I,L284)&gt;1000,SMALL('2nd Run'!I:I,L284)&lt;3000),"nt",IF(SMALL('2nd Run'!I:I,L284)&gt;3000,"",SMALL('2nd Run'!I:I,L284))),"")</f>
        <v/>
      </c>
      <c r="E284" s="282" t="str">
        <f>IF(D284="nt",IFERROR(SMALL('2nd Run'!I:I,L284),""),IF(D284&gt;3000,"",IFERROR(SMALL('2nd Run'!I:I,L284),"")))</f>
        <v/>
      </c>
      <c r="F284" s="283" t="str">
        <f t="shared" si="2"/>
        <v/>
      </c>
      <c r="G284" s="277"/>
      <c r="H284" s="159" t="str">
        <f>IFERROR(VLOOKUP(D284,'2nd Run'!$S$36:$U$58,3,FALSE),"")</f>
        <v/>
      </c>
      <c r="K284" s="285"/>
    </row>
    <row r="285" spans="1:11" ht="15.75" customHeight="1">
      <c r="A285" s="279" t="str">
        <f t="array" ref="A285">IFERROR(IF(D285="","",INDEX('2nd Run'!$A:$I,MATCH('Youth 2 Results'!$E285,'2nd Run'!$I:$I,0),1)),"")</f>
        <v/>
      </c>
      <c r="B285" s="280" t="str">
        <f t="array" ref="B285">IFERROR(IF(D285="","",INDEX('2nd Run'!$A:$I,MATCH('Youth 2 Results'!$E285,'2nd Run'!$I:$I,0),2)),"")</f>
        <v/>
      </c>
      <c r="C285" s="280" t="str">
        <f t="array" ref="C285">IFERROR(IF(D285="","",INDEX('2nd Run'!$A:$I,MATCH('Youth 2 Results'!$E285,'2nd Run'!$I:$I,0),3)),"")</f>
        <v/>
      </c>
      <c r="D285" s="281" t="str">
        <f>IFERROR(IF(AND(SMALL('2nd Run'!I:I,L285)&gt;1000,SMALL('2nd Run'!I:I,L285)&lt;3000),"nt",IF(SMALL('2nd Run'!I:I,L285)&gt;3000,"",SMALL('2nd Run'!I:I,L285))),"")</f>
        <v/>
      </c>
      <c r="E285" s="282" t="str">
        <f>IF(D285="nt",IFERROR(SMALL('2nd Run'!I:I,L285),""),IF(D285&gt;3000,"",IFERROR(SMALL('2nd Run'!I:I,L285),"")))</f>
        <v/>
      </c>
      <c r="F285" s="283" t="str">
        <f t="shared" si="2"/>
        <v/>
      </c>
      <c r="G285" s="277"/>
      <c r="H285" s="159" t="str">
        <f>IFERROR(VLOOKUP(D285,'2nd Run'!$S$36:$U$58,3,FALSE),"")</f>
        <v/>
      </c>
      <c r="K285" s="285"/>
    </row>
    <row r="286" spans="1:11" ht="15.75" customHeight="1">
      <c r="A286" s="279" t="str">
        <f t="array" ref="A286">IFERROR(IF(D286="","",INDEX('2nd Run'!$A:$I,MATCH('Youth 2 Results'!$E286,'2nd Run'!$I:$I,0),1)),"")</f>
        <v/>
      </c>
      <c r="B286" s="280" t="str">
        <f t="array" ref="B286">IFERROR(IF(D286="","",INDEX('2nd Run'!$A:$I,MATCH('Youth 2 Results'!$E286,'2nd Run'!$I:$I,0),2)),"")</f>
        <v/>
      </c>
      <c r="C286" s="280" t="str">
        <f t="array" ref="C286">IFERROR(IF(D286="","",INDEX('2nd Run'!$A:$I,MATCH('Youth 2 Results'!$E286,'2nd Run'!$I:$I,0),3)),"")</f>
        <v/>
      </c>
      <c r="D286" s="281" t="str">
        <f>IFERROR(IF(AND(SMALL('2nd Run'!I:I,L286)&gt;1000,SMALL('2nd Run'!I:I,L286)&lt;3000),"nt",IF(SMALL('2nd Run'!I:I,L286)&gt;3000,"",SMALL('2nd Run'!I:I,L286))),"")</f>
        <v/>
      </c>
      <c r="E286" s="282" t="str">
        <f>IF(D286="nt",IFERROR(SMALL('2nd Run'!I:I,L286),""),IF(D286&gt;3000,"",IFERROR(SMALL('2nd Run'!I:I,L286),"")))</f>
        <v/>
      </c>
      <c r="F286" s="283" t="str">
        <f t="shared" si="2"/>
        <v/>
      </c>
      <c r="G286" s="277"/>
      <c r="H286" s="159" t="str">
        <f>IFERROR(VLOOKUP(D286,'2nd Run'!$S$36:$U$58,3,FALSE),"")</f>
        <v/>
      </c>
      <c r="K286" s="285"/>
    </row>
    <row r="287" spans="1:11" ht="15.75" customHeight="1">
      <c r="A287" s="279" t="str">
        <f t="array" ref="A287">IFERROR(IF(D287="","",INDEX('2nd Run'!$A:$I,MATCH('Youth 2 Results'!$E287,'2nd Run'!$I:$I,0),1)),"")</f>
        <v/>
      </c>
      <c r="B287" s="280" t="str">
        <f t="array" ref="B287">IFERROR(IF(D287="","",INDEX('2nd Run'!$A:$I,MATCH('Youth 2 Results'!$E287,'2nd Run'!$I:$I,0),2)),"")</f>
        <v/>
      </c>
      <c r="C287" s="280" t="str">
        <f t="array" ref="C287">IFERROR(IF(D287="","",INDEX('2nd Run'!$A:$I,MATCH('Youth 2 Results'!$E287,'2nd Run'!$I:$I,0),3)),"")</f>
        <v/>
      </c>
      <c r="D287" s="281" t="str">
        <f>IFERROR(IF(AND(SMALL('2nd Run'!I:I,L287)&gt;1000,SMALL('2nd Run'!I:I,L287)&lt;3000),"nt",IF(SMALL('2nd Run'!I:I,L287)&gt;3000,"",SMALL('2nd Run'!I:I,L287))),"")</f>
        <v/>
      </c>
      <c r="E287" s="282" t="str">
        <f>IF(D287="nt",IFERROR(SMALL('2nd Run'!I:I,L287),""),IF(D287&gt;3000,"",IFERROR(SMALL('2nd Run'!I:I,L287),"")))</f>
        <v/>
      </c>
      <c r="F287" s="283" t="str">
        <f t="shared" si="2"/>
        <v/>
      </c>
      <c r="G287" s="277"/>
      <c r="H287" s="159" t="str">
        <f>IFERROR(VLOOKUP(D287,'2nd Run'!$S$36:$U$58,3,FALSE),"")</f>
        <v/>
      </c>
      <c r="K287" s="285"/>
    </row>
    <row r="288" spans="1:11" ht="15.75" customHeight="1">
      <c r="A288" s="279" t="str">
        <f t="array" ref="A288">IFERROR(IF(D288="","",INDEX('2nd Run'!$A:$I,MATCH('Youth 2 Results'!$E288,'2nd Run'!$I:$I,0),1)),"")</f>
        <v/>
      </c>
      <c r="B288" s="280" t="str">
        <f t="array" ref="B288">IFERROR(IF(D288="","",INDEX('2nd Run'!$A:$I,MATCH('Youth 2 Results'!$E288,'2nd Run'!$I:$I,0),2)),"")</f>
        <v/>
      </c>
      <c r="C288" s="280" t="str">
        <f t="array" ref="C288">IFERROR(IF(D288="","",INDEX('2nd Run'!$A:$I,MATCH('Youth 2 Results'!$E288,'2nd Run'!$I:$I,0),3)),"")</f>
        <v/>
      </c>
      <c r="D288" s="281" t="str">
        <f>IFERROR(IF(AND(SMALL('2nd Run'!I:I,L288)&gt;1000,SMALL('2nd Run'!I:I,L288)&lt;3000),"nt",IF(SMALL('2nd Run'!I:I,L288)&gt;3000,"",SMALL('2nd Run'!I:I,L288))),"")</f>
        <v/>
      </c>
      <c r="E288" s="282" t="str">
        <f>IF(D288="nt",IFERROR(SMALL('2nd Run'!I:I,L288),""),IF(D288&gt;3000,"",IFERROR(SMALL('2nd Run'!I:I,L288),"")))</f>
        <v/>
      </c>
      <c r="F288" s="283" t="str">
        <f t="shared" si="2"/>
        <v/>
      </c>
      <c r="G288" s="277"/>
      <c r="H288" s="159" t="str">
        <f>IFERROR(VLOOKUP(D288,'2nd Run'!$S$36:$U$58,3,FALSE),"")</f>
        <v/>
      </c>
      <c r="K288" s="285"/>
    </row>
    <row r="289" spans="1:11" ht="15.75" customHeight="1">
      <c r="A289" s="279" t="str">
        <f t="array" ref="A289">IFERROR(IF(D289="","",INDEX('2nd Run'!$A:$I,MATCH('Youth 2 Results'!$E289,'2nd Run'!$I:$I,0),1)),"")</f>
        <v/>
      </c>
      <c r="B289" s="280" t="str">
        <f t="array" ref="B289">IFERROR(IF(D289="","",INDEX('2nd Run'!$A:$I,MATCH('Youth 2 Results'!$E289,'2nd Run'!$I:$I,0),2)),"")</f>
        <v/>
      </c>
      <c r="C289" s="280" t="str">
        <f t="array" ref="C289">IFERROR(IF(D289="","",INDEX('2nd Run'!$A:$I,MATCH('Youth 2 Results'!$E289,'2nd Run'!$I:$I,0),3)),"")</f>
        <v/>
      </c>
      <c r="D289" s="281" t="str">
        <f>IFERROR(IF(AND(SMALL('2nd Run'!I:I,L289)&gt;1000,SMALL('2nd Run'!I:I,L289)&lt;3000),"nt",IF(SMALL('2nd Run'!I:I,L289)&gt;3000,"",SMALL('2nd Run'!I:I,L289))),"")</f>
        <v/>
      </c>
      <c r="E289" s="282" t="str">
        <f>IF(D289="nt",IFERROR(SMALL('2nd Run'!I:I,L289),""),IF(D289&gt;3000,"",IFERROR(SMALL('2nd Run'!I:I,L289),"")))</f>
        <v/>
      </c>
      <c r="F289" s="283" t="str">
        <f t="shared" si="2"/>
        <v/>
      </c>
      <c r="G289" s="277"/>
      <c r="H289" s="159" t="str">
        <f>IFERROR(VLOOKUP(D289,'2nd Run'!$S$36:$U$58,3,FALSE),"")</f>
        <v/>
      </c>
      <c r="K289" s="285"/>
    </row>
    <row r="290" spans="1:11" ht="15.75" customHeight="1">
      <c r="A290" s="279" t="str">
        <f t="array" ref="A290">IFERROR(IF(D290="","",INDEX('2nd Run'!$A:$I,MATCH('Youth 2 Results'!$E290,'2nd Run'!$I:$I,0),1)),"")</f>
        <v/>
      </c>
      <c r="B290" s="280" t="str">
        <f t="array" ref="B290">IFERROR(IF(D290="","",INDEX('2nd Run'!$A:$I,MATCH('Youth 2 Results'!$E290,'2nd Run'!$I:$I,0),2)),"")</f>
        <v/>
      </c>
      <c r="C290" s="280" t="str">
        <f t="array" ref="C290">IFERROR(IF(D290="","",INDEX('2nd Run'!$A:$I,MATCH('Youth 2 Results'!$E290,'2nd Run'!$I:$I,0),3)),"")</f>
        <v/>
      </c>
      <c r="D290" s="281" t="str">
        <f>IFERROR(IF(AND(SMALL('2nd Run'!I:I,L290)&gt;1000,SMALL('2nd Run'!I:I,L290)&lt;3000),"nt",IF(SMALL('2nd Run'!I:I,L290)&gt;3000,"",SMALL('2nd Run'!I:I,L290))),"")</f>
        <v/>
      </c>
      <c r="E290" s="282" t="str">
        <f>IF(D290="nt",IFERROR(SMALL('2nd Run'!I:I,L290),""),IF(D290&gt;3000,"",IFERROR(SMALL('2nd Run'!I:I,L290),"")))</f>
        <v/>
      </c>
      <c r="F290" s="283" t="str">
        <f t="shared" si="2"/>
        <v/>
      </c>
      <c r="G290" s="277"/>
      <c r="H290" s="159" t="str">
        <f>IFERROR(VLOOKUP(D290,'2nd Run'!$S$36:$U$58,3,FALSE),"")</f>
        <v/>
      </c>
      <c r="K290" s="285"/>
    </row>
    <row r="291" spans="1:11" ht="15.75" customHeight="1">
      <c r="A291" s="279" t="str">
        <f t="array" ref="A291">IFERROR(IF(D291="","",INDEX('2nd Run'!$A:$I,MATCH('Youth 2 Results'!$E291,'2nd Run'!$I:$I,0),1)),"")</f>
        <v/>
      </c>
      <c r="B291" s="280" t="str">
        <f t="array" ref="B291">IFERROR(IF(D291="","",INDEX('2nd Run'!$A:$I,MATCH('Youth 2 Results'!$E291,'2nd Run'!$I:$I,0),2)),"")</f>
        <v/>
      </c>
      <c r="C291" s="280" t="str">
        <f t="array" ref="C291">IFERROR(IF(D291="","",INDEX('2nd Run'!$A:$I,MATCH('Youth 2 Results'!$E291,'2nd Run'!$I:$I,0),3)),"")</f>
        <v/>
      </c>
      <c r="D291" s="281" t="str">
        <f>IFERROR(IF(AND(SMALL('2nd Run'!I:I,L291)&gt;1000,SMALL('2nd Run'!I:I,L291)&lt;3000),"nt",IF(SMALL('2nd Run'!I:I,L291)&gt;3000,"",SMALL('2nd Run'!I:I,L291))),"")</f>
        <v/>
      </c>
      <c r="E291" s="282" t="str">
        <f>IF(D291="nt",IFERROR(SMALL('2nd Run'!I:I,L291),""),IF(D291&gt;3000,"",IFERROR(SMALL('2nd Run'!I:I,L291),"")))</f>
        <v/>
      </c>
      <c r="F291" s="283" t="str">
        <f t="shared" si="2"/>
        <v/>
      </c>
      <c r="G291" s="277"/>
      <c r="H291" s="159" t="str">
        <f>IFERROR(VLOOKUP(D291,'2nd Run'!$S$36:$U$58,3,FALSE),"")</f>
        <v/>
      </c>
      <c r="K291" s="285"/>
    </row>
    <row r="292" spans="1:11" ht="15.75" customHeight="1">
      <c r="A292" s="279" t="str">
        <f t="array" ref="A292">IFERROR(IF(D292="","",INDEX('2nd Run'!$A:$I,MATCH('Youth 2 Results'!$E292,'2nd Run'!$I:$I,0),1)),"")</f>
        <v/>
      </c>
      <c r="B292" s="280" t="str">
        <f t="array" ref="B292">IFERROR(IF(D292="","",INDEX('2nd Run'!$A:$I,MATCH('Youth 2 Results'!$E292,'2nd Run'!$I:$I,0),2)),"")</f>
        <v/>
      </c>
      <c r="C292" s="280" t="str">
        <f t="array" ref="C292">IFERROR(IF(D292="","",INDEX('2nd Run'!$A:$I,MATCH('Youth 2 Results'!$E292,'2nd Run'!$I:$I,0),3)),"")</f>
        <v/>
      </c>
      <c r="D292" s="281" t="str">
        <f>IFERROR(IF(AND(SMALL('2nd Run'!I:I,L292)&gt;1000,SMALL('2nd Run'!I:I,L292)&lt;3000),"nt",IF(SMALL('2nd Run'!I:I,L292)&gt;3000,"",SMALL('2nd Run'!I:I,L292))),"")</f>
        <v/>
      </c>
      <c r="E292" s="282" t="str">
        <f>IF(D292="nt",IFERROR(SMALL('2nd Run'!I:I,L292),""),IF(D292&gt;3000,"",IFERROR(SMALL('2nd Run'!I:I,L292),"")))</f>
        <v/>
      </c>
      <c r="F292" s="283" t="str">
        <f t="shared" si="2"/>
        <v/>
      </c>
      <c r="G292" s="277"/>
      <c r="H292" s="159" t="str">
        <f>IFERROR(VLOOKUP(D292,'2nd Run'!$S$36:$U$58,3,FALSE),"")</f>
        <v/>
      </c>
      <c r="K292" s="285"/>
    </row>
    <row r="293" spans="1:11" ht="15.75" customHeight="1">
      <c r="A293" s="279" t="str">
        <f t="array" ref="A293">IFERROR(IF(D293="","",INDEX('2nd Run'!$A:$I,MATCH('Youth 2 Results'!$E293,'2nd Run'!$I:$I,0),1)),"")</f>
        <v/>
      </c>
      <c r="B293" s="280" t="str">
        <f t="array" ref="B293">IFERROR(IF(D293="","",INDEX('2nd Run'!$A:$I,MATCH('Youth 2 Results'!$E293,'2nd Run'!$I:$I,0),2)),"")</f>
        <v/>
      </c>
      <c r="C293" s="280" t="str">
        <f t="array" ref="C293">IFERROR(IF(D293="","",INDEX('2nd Run'!$A:$I,MATCH('Youth 2 Results'!$E293,'2nd Run'!$I:$I,0),3)),"")</f>
        <v/>
      </c>
      <c r="D293" s="281" t="str">
        <f>IFERROR(IF(AND(SMALL('2nd Run'!I:I,L293)&gt;1000,SMALL('2nd Run'!I:I,L293)&lt;3000),"nt",IF(SMALL('2nd Run'!I:I,L293)&gt;3000,"",SMALL('2nd Run'!I:I,L293))),"")</f>
        <v/>
      </c>
      <c r="E293" s="282" t="str">
        <f>IF(D293="nt",IFERROR(SMALL('2nd Run'!I:I,L293),""),IF(D293&gt;3000,"",IFERROR(SMALL('2nd Run'!I:I,L293),"")))</f>
        <v/>
      </c>
      <c r="F293" s="283" t="str">
        <f t="shared" si="2"/>
        <v/>
      </c>
      <c r="G293" s="277"/>
      <c r="H293" s="159" t="str">
        <f>IFERROR(VLOOKUP(D293,'2nd Run'!$S$36:$U$58,3,FALSE),"")</f>
        <v/>
      </c>
      <c r="K293" s="285"/>
    </row>
    <row r="294" spans="1:11" ht="15.75" customHeight="1">
      <c r="A294" s="279" t="str">
        <f t="array" ref="A294">IFERROR(IF(D294="","",INDEX('2nd Run'!$A:$I,MATCH('Youth 2 Results'!$E294,'2nd Run'!$I:$I,0),1)),"")</f>
        <v/>
      </c>
      <c r="B294" s="280" t="str">
        <f t="array" ref="B294">IFERROR(IF(D294="","",INDEX('2nd Run'!$A:$I,MATCH('Youth 2 Results'!$E294,'2nd Run'!$I:$I,0),2)),"")</f>
        <v/>
      </c>
      <c r="C294" s="280" t="str">
        <f t="array" ref="C294">IFERROR(IF(D294="","",INDEX('2nd Run'!$A:$I,MATCH('Youth 2 Results'!$E294,'2nd Run'!$I:$I,0),3)),"")</f>
        <v/>
      </c>
      <c r="D294" s="281" t="str">
        <f>IFERROR(IF(AND(SMALL('2nd Run'!I:I,L294)&gt;1000,SMALL('2nd Run'!I:I,L294)&lt;3000),"nt",IF(SMALL('2nd Run'!I:I,L294)&gt;3000,"",SMALL('2nd Run'!I:I,L294))),"")</f>
        <v/>
      </c>
      <c r="E294" s="282" t="str">
        <f>IF(D294="nt",IFERROR(SMALL('2nd Run'!I:I,L294),""),IF(D294&gt;3000,"",IFERROR(SMALL('2nd Run'!I:I,L294),"")))</f>
        <v/>
      </c>
      <c r="F294" s="283" t="str">
        <f t="shared" si="2"/>
        <v/>
      </c>
      <c r="G294" s="277"/>
      <c r="H294" s="159" t="str">
        <f>IFERROR(VLOOKUP(D294,'2nd Run'!$S$36:$U$58,3,FALSE),"")</f>
        <v/>
      </c>
      <c r="K294" s="285"/>
    </row>
    <row r="295" spans="1:11" ht="15.75" customHeight="1">
      <c r="A295" s="279" t="str">
        <f t="array" ref="A295">IFERROR(IF(D295="","",INDEX('2nd Run'!$A:$I,MATCH('Youth 2 Results'!$E295,'2nd Run'!$I:$I,0),1)),"")</f>
        <v/>
      </c>
      <c r="B295" s="280" t="str">
        <f t="array" ref="B295">IFERROR(IF(D295="","",INDEX('2nd Run'!$A:$I,MATCH('Youth 2 Results'!$E295,'2nd Run'!$I:$I,0),2)),"")</f>
        <v/>
      </c>
      <c r="C295" s="280" t="str">
        <f t="array" ref="C295">IFERROR(IF(D295="","",INDEX('2nd Run'!$A:$I,MATCH('Youth 2 Results'!$E295,'2nd Run'!$I:$I,0),3)),"")</f>
        <v/>
      </c>
      <c r="D295" s="281" t="str">
        <f>IFERROR(IF(AND(SMALL('2nd Run'!I:I,L295)&gt;1000,SMALL('2nd Run'!I:I,L295)&lt;3000),"nt",IF(SMALL('2nd Run'!I:I,L295)&gt;3000,"",SMALL('2nd Run'!I:I,L295))),"")</f>
        <v/>
      </c>
      <c r="E295" s="282" t="str">
        <f>IF(D295="nt",IFERROR(SMALL('2nd Run'!I:I,L295),""),IF(D295&gt;3000,"",IFERROR(SMALL('2nd Run'!I:I,L295),"")))</f>
        <v/>
      </c>
      <c r="F295" s="283" t="str">
        <f t="shared" si="2"/>
        <v/>
      </c>
      <c r="G295" s="277"/>
      <c r="H295" s="159" t="str">
        <f>IFERROR(VLOOKUP(D295,'2nd Run'!$S$36:$U$58,3,FALSE),"")</f>
        <v/>
      </c>
      <c r="K295" s="285"/>
    </row>
    <row r="296" spans="1:11" ht="15.75" customHeight="1">
      <c r="A296" s="279" t="str">
        <f t="array" ref="A296">IFERROR(IF(D296="","",INDEX('2nd Run'!$A:$I,MATCH('Youth 2 Results'!$E296,'2nd Run'!$I:$I,0),1)),"")</f>
        <v/>
      </c>
      <c r="B296" s="280" t="str">
        <f t="array" ref="B296">IFERROR(IF(D296="","",INDEX('2nd Run'!$A:$I,MATCH('Youth 2 Results'!$E296,'2nd Run'!$I:$I,0),2)),"")</f>
        <v/>
      </c>
      <c r="C296" s="280" t="str">
        <f t="array" ref="C296">IFERROR(IF(D296="","",INDEX('2nd Run'!$A:$I,MATCH('Youth 2 Results'!$E296,'2nd Run'!$I:$I,0),3)),"")</f>
        <v/>
      </c>
      <c r="D296" s="281" t="str">
        <f>IFERROR(IF(AND(SMALL('2nd Run'!I:I,L296)&gt;1000,SMALL('2nd Run'!I:I,L296)&lt;3000),"nt",IF(SMALL('2nd Run'!I:I,L296)&gt;3000,"",SMALL('2nd Run'!I:I,L296))),"")</f>
        <v/>
      </c>
      <c r="E296" s="282" t="str">
        <f>IF(D296="nt",IFERROR(SMALL('2nd Run'!I:I,L296),""),IF(D296&gt;3000,"",IFERROR(SMALL('2nd Run'!I:I,L296),"")))</f>
        <v/>
      </c>
      <c r="F296" s="283" t="str">
        <f t="shared" si="2"/>
        <v/>
      </c>
      <c r="G296" s="277"/>
      <c r="H296" s="159" t="str">
        <f>IFERROR(VLOOKUP(D296,'2nd Run'!$S$36:$U$58,3,FALSE),"")</f>
        <v/>
      </c>
      <c r="K296" s="285"/>
    </row>
    <row r="297" spans="1:11" ht="15.75" customHeight="1">
      <c r="A297" s="279" t="str">
        <f t="array" ref="A297">IFERROR(IF(D297="","",INDEX('2nd Run'!$A:$I,MATCH('Youth 2 Results'!$E297,'2nd Run'!$I:$I,0),1)),"")</f>
        <v/>
      </c>
      <c r="B297" s="280" t="str">
        <f t="array" ref="B297">IFERROR(IF(D297="","",INDEX('2nd Run'!$A:$I,MATCH('Youth 2 Results'!$E297,'2nd Run'!$I:$I,0),2)),"")</f>
        <v/>
      </c>
      <c r="C297" s="280" t="str">
        <f t="array" ref="C297">IFERROR(IF(D297="","",INDEX('2nd Run'!$A:$I,MATCH('Youth 2 Results'!$E297,'2nd Run'!$I:$I,0),3)),"")</f>
        <v/>
      </c>
      <c r="D297" s="281" t="str">
        <f>IFERROR(IF(AND(SMALL('2nd Run'!I:I,L297)&gt;1000,SMALL('2nd Run'!I:I,L297)&lt;3000),"nt",IF(SMALL('2nd Run'!I:I,L297)&gt;3000,"",SMALL('2nd Run'!I:I,L297))),"")</f>
        <v/>
      </c>
      <c r="E297" s="282" t="str">
        <f>IF(D297="nt",IFERROR(SMALL('2nd Run'!I:I,L297),""),IF(D297&gt;3000,"",IFERROR(SMALL('2nd Run'!I:I,L297),"")))</f>
        <v/>
      </c>
      <c r="F297" s="283" t="str">
        <f t="shared" si="2"/>
        <v/>
      </c>
      <c r="G297" s="277"/>
      <c r="H297" s="159" t="str">
        <f>IFERROR(VLOOKUP(D297,'2nd Run'!$S$36:$U$58,3,FALSE),"")</f>
        <v/>
      </c>
      <c r="K297" s="285"/>
    </row>
    <row r="298" spans="1:11" ht="15.75" customHeight="1">
      <c r="A298" s="279" t="str">
        <f t="array" ref="A298">IFERROR(IF(D298="","",INDEX('2nd Run'!$A:$I,MATCH('Youth 2 Results'!$E298,'2nd Run'!$I:$I,0),1)),"")</f>
        <v/>
      </c>
      <c r="B298" s="280" t="str">
        <f t="array" ref="B298">IFERROR(IF(D298="","",INDEX('2nd Run'!$A:$I,MATCH('Youth 2 Results'!$E298,'2nd Run'!$I:$I,0),2)),"")</f>
        <v/>
      </c>
      <c r="C298" s="280" t="str">
        <f t="array" ref="C298">IFERROR(IF(D298="","",INDEX('2nd Run'!$A:$I,MATCH('Youth 2 Results'!$E298,'2nd Run'!$I:$I,0),3)),"")</f>
        <v/>
      </c>
      <c r="D298" s="281" t="str">
        <f>IFERROR(IF(AND(SMALL('2nd Run'!I:I,L298)&gt;1000,SMALL('2nd Run'!I:I,L298)&lt;3000),"nt",IF(SMALL('2nd Run'!I:I,L298)&gt;3000,"",SMALL('2nd Run'!I:I,L298))),"")</f>
        <v/>
      </c>
      <c r="E298" s="282" t="str">
        <f>IF(D298="nt",IFERROR(SMALL('2nd Run'!I:I,L298),""),IF(D298&gt;3000,"",IFERROR(SMALL('2nd Run'!I:I,L298),"")))</f>
        <v/>
      </c>
      <c r="F298" s="283" t="str">
        <f t="shared" si="2"/>
        <v/>
      </c>
      <c r="G298" s="277"/>
      <c r="H298" s="159" t="str">
        <f>IFERROR(VLOOKUP(D298,'2nd Run'!$S$36:$U$58,3,FALSE),"")</f>
        <v/>
      </c>
      <c r="K298" s="285"/>
    </row>
    <row r="299" spans="1:11" ht="15.75" customHeight="1">
      <c r="A299" s="279" t="str">
        <f t="array" ref="A299">IFERROR(IF(D299="","",INDEX('2nd Run'!$A:$I,MATCH('Youth 2 Results'!$E299,'2nd Run'!$I:$I,0),1)),"")</f>
        <v/>
      </c>
      <c r="B299" s="280" t="str">
        <f t="array" ref="B299">IFERROR(IF(D299="","",INDEX('2nd Run'!$A:$I,MATCH('Youth 2 Results'!$E299,'2nd Run'!$I:$I,0),2)),"")</f>
        <v/>
      </c>
      <c r="C299" s="280" t="str">
        <f t="array" ref="C299">IFERROR(IF(D299="","",INDEX('2nd Run'!$A:$I,MATCH('Youth 2 Results'!$E299,'2nd Run'!$I:$I,0),3)),"")</f>
        <v/>
      </c>
      <c r="D299" s="281" t="str">
        <f>IFERROR(IF(AND(SMALL('2nd Run'!I:I,L299)&gt;1000,SMALL('2nd Run'!I:I,L299)&lt;3000),"nt",IF(SMALL('2nd Run'!I:I,L299)&gt;3000,"",SMALL('2nd Run'!I:I,L299))),"")</f>
        <v/>
      </c>
      <c r="E299" s="282" t="str">
        <f>IF(D299="nt",IFERROR(SMALL('2nd Run'!I:I,L299),""),IF(D299&gt;3000,"",IFERROR(SMALL('2nd Run'!I:I,L299),"")))</f>
        <v/>
      </c>
      <c r="F299" s="283" t="str">
        <f t="shared" si="2"/>
        <v/>
      </c>
      <c r="G299" s="277"/>
      <c r="H299" s="159" t="str">
        <f>IFERROR(VLOOKUP(D299,'2nd Run'!$S$36:$U$58,3,FALSE),"")</f>
        <v/>
      </c>
      <c r="K299" s="285"/>
    </row>
    <row r="300" spans="1:11" ht="15.75" customHeight="1">
      <c r="A300" s="279" t="str">
        <f t="array" ref="A300">IFERROR(IF(D300="","",INDEX('2nd Run'!$A:$I,MATCH('Youth 2 Results'!$E300,'2nd Run'!$I:$I,0),1)),"")</f>
        <v/>
      </c>
      <c r="B300" s="280" t="str">
        <f t="array" ref="B300">IFERROR(IF(D300="","",INDEX('2nd Run'!$A:$I,MATCH('Youth 2 Results'!$E300,'2nd Run'!$I:$I,0),2)),"")</f>
        <v/>
      </c>
      <c r="C300" s="280" t="str">
        <f t="array" ref="C300">IFERROR(IF(D300="","",INDEX('2nd Run'!$A:$I,MATCH('Youth 2 Results'!$E300,'2nd Run'!$I:$I,0),3)),"")</f>
        <v/>
      </c>
      <c r="D300" s="281" t="str">
        <f>IFERROR(IF(AND(SMALL('2nd Run'!I:I,L300)&gt;1000,SMALL('2nd Run'!I:I,L300)&lt;3000),"nt",IF(SMALL('2nd Run'!I:I,L300)&gt;3000,"",SMALL('2nd Run'!I:I,L300))),"")</f>
        <v/>
      </c>
      <c r="E300" s="282" t="str">
        <f>IF(D300="nt",IFERROR(SMALL('2nd Run'!I:I,L300),""),IF(D300&gt;3000,"",IFERROR(SMALL('2nd Run'!I:I,L300),"")))</f>
        <v/>
      </c>
      <c r="F300" s="283" t="str">
        <f t="shared" si="2"/>
        <v/>
      </c>
      <c r="G300" s="277"/>
      <c r="H300" s="159" t="str">
        <f>IFERROR(VLOOKUP(D300,'2nd Run'!$S$36:$U$58,3,FALSE),"")</f>
        <v/>
      </c>
      <c r="K300" s="285"/>
    </row>
    <row r="301" spans="1:11" ht="15.75" customHeight="1">
      <c r="A301" s="279" t="str">
        <f t="array" ref="A301">IFERROR(IF(D301="","",INDEX('2nd Run'!$A:$I,MATCH('Youth 2 Results'!$E301,'2nd Run'!$I:$I,0),1)),"")</f>
        <v/>
      </c>
      <c r="B301" s="280" t="str">
        <f t="array" ref="B301">IFERROR(IF(D301="","",INDEX('2nd Run'!$A:$I,MATCH('Youth 2 Results'!$E301,'2nd Run'!$I:$I,0),2)),"")</f>
        <v/>
      </c>
      <c r="C301" s="280" t="str">
        <f t="array" ref="C301">IFERROR(IF(D301="","",INDEX('2nd Run'!$A:$I,MATCH('Youth 2 Results'!$E301,'2nd Run'!$I:$I,0),3)),"")</f>
        <v/>
      </c>
      <c r="D301" s="281" t="str">
        <f>IFERROR(IF(AND(SMALL('2nd Run'!I:I,L301)&gt;1000,SMALL('2nd Run'!I:I,L301)&lt;3000),"nt",IF(SMALL('2nd Run'!I:I,L301)&gt;3000,"",SMALL('2nd Run'!I:I,L301))),"")</f>
        <v/>
      </c>
      <c r="E301" s="282" t="str">
        <f>IF(D301="nt",IFERROR(SMALL('2nd Run'!I:I,L301),""),IF(D301&gt;3000,"",IFERROR(SMALL('2nd Run'!I:I,L301),"")))</f>
        <v/>
      </c>
      <c r="F301" s="283" t="str">
        <f t="shared" si="2"/>
        <v/>
      </c>
      <c r="G301" s="277"/>
      <c r="H301" s="159" t="str">
        <f>IFERROR(VLOOKUP(D301,'2nd Run'!$S$36:$U$58,3,FALSE),"")</f>
        <v/>
      </c>
      <c r="K301" s="285"/>
    </row>
    <row r="302" spans="1:11" ht="15.75" customHeight="1">
      <c r="A302" s="279" t="str">
        <f t="array" ref="A302">IFERROR(IF(D302="","",INDEX('2nd Run'!$A:$I,MATCH('Youth 2 Results'!$E302,'2nd Run'!$I:$I,0),1)),"")</f>
        <v/>
      </c>
      <c r="B302" s="280" t="str">
        <f t="array" ref="B302">IFERROR(IF(D302="","",INDEX('2nd Run'!$A:$I,MATCH('Youth 2 Results'!$E302,'2nd Run'!$I:$I,0),2)),"")</f>
        <v/>
      </c>
      <c r="C302" s="280" t="str">
        <f t="array" ref="C302">IFERROR(IF(D302="","",INDEX('2nd Run'!$A:$I,MATCH('Youth 2 Results'!$E302,'2nd Run'!$I:$I,0),3)),"")</f>
        <v/>
      </c>
      <c r="D302" s="281" t="str">
        <f>IFERROR(IF(AND(SMALL('2nd Run'!I:I,L302)&gt;1000,SMALL('2nd Run'!I:I,L302)&lt;3000),"nt",IF(SMALL('2nd Run'!I:I,L302)&gt;3000,"",SMALL('2nd Run'!I:I,L302))),"")</f>
        <v/>
      </c>
      <c r="E302" s="282" t="str">
        <f>IF(D302="nt",IFERROR(SMALL('2nd Run'!I:I,L302),""),IF(D302&gt;3000,"",IFERROR(SMALL('2nd Run'!I:I,L302),"")))</f>
        <v/>
      </c>
      <c r="F302" s="283" t="str">
        <f t="shared" si="2"/>
        <v/>
      </c>
      <c r="G302" s="277"/>
      <c r="H302" s="159" t="str">
        <f>IFERROR(VLOOKUP(D302,'2nd Run'!$S$36:$U$58,3,FALSE),"")</f>
        <v/>
      </c>
      <c r="K302" s="285"/>
    </row>
    <row r="303" spans="1:11" ht="15.75" customHeight="1">
      <c r="A303" s="279" t="str">
        <f t="array" ref="A303">IFERROR(IF(D303="","",INDEX('2nd Run'!$A:$I,MATCH('Youth 2 Results'!$E303,'2nd Run'!$I:$I,0),1)),"")</f>
        <v/>
      </c>
      <c r="B303" s="280" t="str">
        <f t="array" ref="B303">IFERROR(IF(D303="","",INDEX('2nd Run'!$A:$I,MATCH('Youth 2 Results'!$E303,'2nd Run'!$I:$I,0),2)),"")</f>
        <v/>
      </c>
      <c r="C303" s="280" t="str">
        <f t="array" ref="C303">IFERROR(IF(D303="","",INDEX('2nd Run'!$A:$I,MATCH('Youth 2 Results'!$E303,'2nd Run'!$I:$I,0),3)),"")</f>
        <v/>
      </c>
      <c r="D303" s="281" t="str">
        <f>IFERROR(IF(AND(SMALL('2nd Run'!I:I,L303)&gt;1000,SMALL('2nd Run'!I:I,L303)&lt;3000),"nt",IF(SMALL('2nd Run'!I:I,L303)&gt;3000,"",SMALL('2nd Run'!I:I,L303))),"")</f>
        <v/>
      </c>
      <c r="E303" s="282" t="str">
        <f>IF(D303="nt",IFERROR(SMALL('2nd Run'!I:I,L303),""),IF(D303&gt;3000,"",IFERROR(SMALL('2nd Run'!I:I,L303),"")))</f>
        <v/>
      </c>
      <c r="F303" s="283" t="str">
        <f t="shared" si="2"/>
        <v/>
      </c>
      <c r="G303" s="277"/>
      <c r="H303" s="159" t="str">
        <f>IFERROR(VLOOKUP(D303,'2nd Run'!$S$36:$U$58,3,FALSE),"")</f>
        <v/>
      </c>
      <c r="K303" s="285"/>
    </row>
    <row r="304" spans="1:11" ht="15.75" customHeight="1">
      <c r="A304" s="279" t="str">
        <f t="array" ref="A304">IFERROR(IF(D304="","",INDEX('2nd Run'!$A:$I,MATCH('Youth 2 Results'!$E304,'2nd Run'!$I:$I,0),1)),"")</f>
        <v/>
      </c>
      <c r="B304" s="280" t="str">
        <f t="array" ref="B304">IFERROR(IF(D304="","",INDEX('2nd Run'!$A:$I,MATCH('Youth 2 Results'!$E304,'2nd Run'!$I:$I,0),2)),"")</f>
        <v/>
      </c>
      <c r="C304" s="280" t="str">
        <f t="array" ref="C304">IFERROR(IF(D304="","",INDEX('2nd Run'!$A:$I,MATCH('Youth 2 Results'!$E304,'2nd Run'!$I:$I,0),3)),"")</f>
        <v/>
      </c>
      <c r="D304" s="281" t="str">
        <f>IFERROR(IF(AND(SMALL('2nd Run'!I:I,L304)&gt;1000,SMALL('2nd Run'!I:I,L304)&lt;3000),"nt",IF(SMALL('2nd Run'!I:I,L304)&gt;3000,"",SMALL('2nd Run'!I:I,L304))),"")</f>
        <v/>
      </c>
      <c r="E304" s="282" t="str">
        <f>IF(D304="nt",IFERROR(SMALL('2nd Run'!I:I,L304),""),IF(D304&gt;3000,"",IFERROR(SMALL('2nd Run'!I:I,L304),"")))</f>
        <v/>
      </c>
      <c r="F304" s="283" t="str">
        <f t="shared" si="2"/>
        <v/>
      </c>
      <c r="G304" s="277"/>
      <c r="H304" s="159" t="str">
        <f>IFERROR(VLOOKUP(D304,'2nd Run'!$S$36:$U$58,3,FALSE),"")</f>
        <v/>
      </c>
      <c r="K304" s="285"/>
    </row>
    <row r="305" spans="1:11" ht="15.75" customHeight="1">
      <c r="A305" s="279" t="str">
        <f t="array" ref="A305">IFERROR(IF(D305="","",INDEX('2nd Run'!$A:$I,MATCH('Youth 2 Results'!$E305,'2nd Run'!$I:$I,0),1)),"")</f>
        <v/>
      </c>
      <c r="B305" s="280" t="str">
        <f t="array" ref="B305">IFERROR(IF(D305="","",INDEX('2nd Run'!$A:$I,MATCH('Youth 2 Results'!$E305,'2nd Run'!$I:$I,0),2)),"")</f>
        <v/>
      </c>
      <c r="C305" s="280" t="str">
        <f t="array" ref="C305">IFERROR(IF(D305="","",INDEX('2nd Run'!$A:$I,MATCH('Youth 2 Results'!$E305,'2nd Run'!$I:$I,0),3)),"")</f>
        <v/>
      </c>
      <c r="D305" s="281" t="str">
        <f>IFERROR(IF(AND(SMALL('2nd Run'!I:I,L305)&gt;1000,SMALL('2nd Run'!I:I,L305)&lt;3000),"nt",IF(SMALL('2nd Run'!I:I,L305)&gt;3000,"",SMALL('2nd Run'!I:I,L305))),"")</f>
        <v/>
      </c>
      <c r="E305" s="282" t="str">
        <f>IF(D305="nt",IFERROR(SMALL('2nd Run'!I:I,L305),""),IF(D305&gt;3000,"",IFERROR(SMALL('2nd Run'!I:I,L305),"")))</f>
        <v/>
      </c>
      <c r="F305" s="283" t="str">
        <f t="shared" si="2"/>
        <v/>
      </c>
      <c r="G305" s="277"/>
      <c r="H305" s="159" t="str">
        <f>IFERROR(VLOOKUP(D305,'2nd Run'!$S$36:$U$58,3,FALSE),"")</f>
        <v/>
      </c>
      <c r="K305" s="285"/>
    </row>
    <row r="306" spans="1:11" ht="15.75" customHeight="1">
      <c r="A306" s="279" t="str">
        <f t="array" ref="A306">IFERROR(IF(D306="","",INDEX('2nd Run'!$A:$I,MATCH('Youth 2 Results'!$E306,'2nd Run'!$I:$I,0),1)),"")</f>
        <v/>
      </c>
      <c r="B306" s="280" t="str">
        <f t="array" ref="B306">IFERROR(IF(D306="","",INDEX('2nd Run'!$A:$I,MATCH('Youth 2 Results'!$E306,'2nd Run'!$I:$I,0),2)),"")</f>
        <v/>
      </c>
      <c r="C306" s="280" t="str">
        <f t="array" ref="C306">IFERROR(IF(D306="","",INDEX('2nd Run'!$A:$I,MATCH('Youth 2 Results'!$E306,'2nd Run'!$I:$I,0),3)),"")</f>
        <v/>
      </c>
      <c r="D306" s="281" t="str">
        <f>IFERROR(IF(AND(SMALL('2nd Run'!I:I,L306)&gt;1000,SMALL('2nd Run'!I:I,L306)&lt;3000),"nt",IF(SMALL('2nd Run'!I:I,L306)&gt;3000,"",SMALL('2nd Run'!I:I,L306))),"")</f>
        <v/>
      </c>
      <c r="E306" s="282" t="str">
        <f>IF(D306="nt",IFERROR(SMALL('2nd Run'!I:I,L306),""),IF(D306&gt;3000,"",IFERROR(SMALL('2nd Run'!I:I,L306),"")))</f>
        <v/>
      </c>
      <c r="F306" s="283" t="str">
        <f t="shared" si="2"/>
        <v/>
      </c>
      <c r="G306" s="277"/>
      <c r="H306" s="159" t="str">
        <f>IFERROR(VLOOKUP(D306,'2nd Run'!$S$36:$U$58,3,FALSE),"")</f>
        <v/>
      </c>
      <c r="K306" s="285"/>
    </row>
    <row r="307" spans="1:11" ht="15.75" customHeight="1">
      <c r="A307" s="279" t="str">
        <f t="array" ref="A307">IFERROR(IF(D307="","",INDEX('2nd Run'!$A:$I,MATCH('Youth 2 Results'!$E307,'2nd Run'!$I:$I,0),1)),"")</f>
        <v/>
      </c>
      <c r="B307" s="280" t="str">
        <f t="array" ref="B307">IFERROR(IF(D307="","",INDEX('2nd Run'!$A:$I,MATCH('Youth 2 Results'!$E307,'2nd Run'!$I:$I,0),2)),"")</f>
        <v/>
      </c>
      <c r="C307" s="280" t="str">
        <f t="array" ref="C307">IFERROR(IF(D307="","",INDEX('2nd Run'!$A:$I,MATCH('Youth 2 Results'!$E307,'2nd Run'!$I:$I,0),3)),"")</f>
        <v/>
      </c>
      <c r="D307" s="281" t="str">
        <f>IFERROR(IF(AND(SMALL('2nd Run'!I:I,L307)&gt;1000,SMALL('2nd Run'!I:I,L307)&lt;3000),"nt",IF(SMALL('2nd Run'!I:I,L307)&gt;3000,"",SMALL('2nd Run'!I:I,L307))),"")</f>
        <v/>
      </c>
      <c r="E307" s="282" t="str">
        <f>IF(D307="nt",IFERROR(SMALL('2nd Run'!I:I,L307),""),IF(D307&gt;3000,"",IFERROR(SMALL('2nd Run'!I:I,L307),"")))</f>
        <v/>
      </c>
      <c r="F307" s="283" t="str">
        <f t="shared" si="2"/>
        <v/>
      </c>
      <c r="G307" s="277"/>
      <c r="H307" s="159" t="str">
        <f>IFERROR(VLOOKUP(D307,'2nd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1:C1000 D1:E1 D252:E1000">
    <cfRule type="containsBlanks" dxfId="8" priority="3">
      <formula>LEN(TRIM(A1))=0</formula>
    </cfRule>
  </conditionalFormatting>
  <conditionalFormatting sqref="D2:D307">
    <cfRule type="containsBlanks" dxfId="7" priority="4">
      <formula>LEN(TRIM(D2))=0</formula>
    </cfRule>
  </conditionalFormatting>
  <conditionalFormatting sqref="E2:E307">
    <cfRule type="containsBlanks" dxfId="6" priority="5">
      <formula>LEN(TRIM(E2))=0</formula>
    </cfRule>
  </conditionalFormatting>
  <conditionalFormatting sqref="A2:D2">
    <cfRule type="expression" dxfId="5" priority="2">
      <formula>NOT($A2="")</formula>
    </cfRule>
  </conditionalFormatting>
  <conditionalFormatting sqref="A3:D307">
    <cfRule type="expression" dxfId="4" priority="1">
      <formula>NOT($A3="")</formula>
    </cfRule>
  </conditionalFormatting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5" style="199" customWidth="1"/>
    <col min="4" max="4" width="7.625" style="199" customWidth="1"/>
    <col min="5" max="5" width="10.875" style="199" hidden="1" customWidth="1"/>
    <col min="6" max="6" width="8.5" style="199" hidden="1" customWidth="1"/>
    <col min="7" max="7" width="7.25" style="199" customWidth="1"/>
    <col min="8" max="8" width="8" style="199" bestFit="1" customWidth="1"/>
    <col min="9" max="9" width="7.25" style="199" bestFit="1" customWidth="1"/>
    <col min="10" max="10" width="6.625" style="233" customWidth="1"/>
    <col min="11" max="11" width="5" style="233" customWidth="1"/>
    <col min="12" max="12" width="5.875" style="233" bestFit="1" customWidth="1"/>
    <col min="13" max="13" width="23.875" style="233" customWidth="1"/>
    <col min="14" max="14" width="20.375" style="233" customWidth="1"/>
    <col min="15" max="15" width="7.75" style="233" customWidth="1"/>
    <col min="16" max="16" width="9.375" style="233" customWidth="1"/>
    <col min="17" max="17" width="7.625" style="199" customWidth="1"/>
    <col min="18" max="18" width="7.625" style="199" hidden="1" customWidth="1"/>
    <col min="19" max="19" width="7.625" style="199" customWidth="1"/>
    <col min="20" max="20" width="5.125" style="199" bestFit="1" customWidth="1"/>
    <col min="21" max="21" width="5.5" style="199" customWidth="1"/>
    <col min="22" max="22" width="5.75" style="199" customWidth="1"/>
    <col min="23" max="23" width="9.25" style="199" customWidth="1"/>
    <col min="24" max="24" width="4.375" style="199" bestFit="1" customWidth="1"/>
    <col min="25" max="27" width="9.125" style="199" customWidth="1"/>
    <col min="28" max="28" width="5.125" style="199" bestFit="1" customWidth="1"/>
    <col min="29" max="16384" width="12.625" style="199"/>
  </cols>
  <sheetData>
    <row r="1" spans="1:31" ht="22.5" customHeight="1" thickBot="1">
      <c r="A1" s="231" t="s">
        <v>35</v>
      </c>
      <c r="B1" s="232" t="s">
        <v>36</v>
      </c>
      <c r="C1" s="232" t="s">
        <v>37</v>
      </c>
      <c r="D1" s="211" t="s">
        <v>54</v>
      </c>
      <c r="F1" s="230"/>
      <c r="G1" s="198"/>
    </row>
    <row r="2" spans="1:31" ht="15.75" customHeight="1" thickBot="1">
      <c r="A2" s="234" t="str">
        <f>IF(B2="","",Draw!L2)</f>
        <v/>
      </c>
      <c r="B2" s="235" t="str">
        <f>IFERROR(Draw!M2,"")</f>
        <v/>
      </c>
      <c r="C2" s="235" t="str">
        <f>IFERROR(Draw!N2,"")</f>
        <v/>
      </c>
      <c r="D2" s="212"/>
      <c r="E2" s="199">
        <v>1E-8</v>
      </c>
      <c r="F2" s="230" t="str">
        <f t="shared" ref="F2:F256" si="0">IF(D2="scratch",3000+E2,IF(D2="nt",1000+E2,IF((D2+E2)&gt;5,D2+E2,"")))</f>
        <v/>
      </c>
      <c r="G2" s="198" t="str">
        <f>IF(OR(AND(D2&gt;1,D2&lt;1050),D2="nt",D2="",D2="scratch"),"","Not valid")</f>
        <v/>
      </c>
      <c r="H2" s="536" t="s">
        <v>90</v>
      </c>
      <c r="I2" s="537"/>
      <c r="J2" s="171">
        <v>0</v>
      </c>
      <c r="Y2" s="225">
        <f>IF(ISBLANK('Poles Calculations'!T5),"",'Poles Calculations'!T5)</f>
        <v>0.5</v>
      </c>
      <c r="Z2" s="225">
        <f>IF(ISBLANK('Poles Calculations'!U5),"",'Poles Calculations'!U5)</f>
        <v>0.3</v>
      </c>
      <c r="AA2" s="225">
        <f>IF(ISBLANK('Poles Calculations'!V5),"",'Poles Calculations'!V5)</f>
        <v>0.2</v>
      </c>
      <c r="AB2" s="225">
        <f>IF(ISBLANK('Poles Calculations'!W5),"",'Poles Calculations'!W5)</f>
        <v>1</v>
      </c>
      <c r="AE2" s="199" t="str">
        <f>IF(ISBLANK('Poles Calculations'!Z5),"",'Poles Calculations'!Z5)</f>
        <v/>
      </c>
    </row>
    <row r="3" spans="1:31" ht="15.75" customHeight="1" thickBot="1">
      <c r="A3" s="236" t="str">
        <f>IF(B3="","",Draw!L3)</f>
        <v/>
      </c>
      <c r="B3" s="237" t="str">
        <f>IFERROR(Draw!M3,"")</f>
        <v/>
      </c>
      <c r="C3" s="237" t="str">
        <f>IFERROR(Draw!N3,"")</f>
        <v/>
      </c>
      <c r="D3" s="213"/>
      <c r="E3" s="199">
        <v>2E-8</v>
      </c>
      <c r="F3" s="230" t="str">
        <f t="shared" si="0"/>
        <v/>
      </c>
      <c r="G3" s="198" t="str">
        <f t="shared" ref="G3:G12" si="1">IF(OR(AND(D3&gt;1,D3&lt;1050),D3="nt",D3="",D3="scratch"),"","Not a valid input")</f>
        <v/>
      </c>
      <c r="H3" s="534" t="s">
        <v>95</v>
      </c>
      <c r="I3" s="535"/>
      <c r="J3" s="171">
        <v>25</v>
      </c>
      <c r="K3" s="238"/>
      <c r="L3" s="239" t="s">
        <v>104</v>
      </c>
      <c r="M3" s="240" t="s">
        <v>36</v>
      </c>
      <c r="N3" s="240" t="s">
        <v>37</v>
      </c>
      <c r="O3" s="241" t="s">
        <v>65</v>
      </c>
      <c r="P3" s="241" t="s">
        <v>66</v>
      </c>
      <c r="Y3" s="221" t="str">
        <f>IF(ISBLANK('Poles Calculations'!T6),"",'Poles Calculations'!T6)</f>
        <v>1D</v>
      </c>
      <c r="Z3" s="221" t="str">
        <f>IF(ISBLANK('Poles Calculations'!U6),"",'Poles Calculations'!U6)</f>
        <v>2D</v>
      </c>
      <c r="AA3" s="221" t="str">
        <f>IF(ISBLANK('Poles Calculations'!V6),"",'Poles Calculations'!V6)</f>
        <v>3D</v>
      </c>
      <c r="AB3" s="221" t="str">
        <f>IF(ISBLANK('Poles Calculations'!W6),"",'Poles Calculations'!W6)</f>
        <v/>
      </c>
      <c r="AE3" s="199" t="str">
        <f>IF(ISBLANK('Poles Calculations'!Z6),"",'Poles Calculations'!Z6)</f>
        <v/>
      </c>
    </row>
    <row r="4" spans="1:31" ht="15.75" customHeight="1" thickBot="1">
      <c r="A4" s="236" t="str">
        <f>IF(B4="","",Draw!L4)</f>
        <v/>
      </c>
      <c r="B4" s="237" t="str">
        <f>IFERROR(Draw!M4,"")</f>
        <v/>
      </c>
      <c r="C4" s="237" t="str">
        <f>IFERROR(Draw!N4,"")</f>
        <v/>
      </c>
      <c r="D4" s="214"/>
      <c r="E4" s="199">
        <v>2.9999999999999997E-8</v>
      </c>
      <c r="F4" s="230" t="str">
        <f t="shared" si="0"/>
        <v/>
      </c>
      <c r="G4" s="198" t="str">
        <f t="shared" si="1"/>
        <v/>
      </c>
      <c r="H4" s="534" t="s">
        <v>110</v>
      </c>
      <c r="I4" s="535"/>
      <c r="J4" s="442">
        <v>0.7</v>
      </c>
      <c r="K4" s="532" t="s">
        <v>57</v>
      </c>
      <c r="L4" s="242" t="str">
        <f>'Poles Calculations'!G8</f>
        <v>-</v>
      </c>
      <c r="M4" s="243" t="str">
        <f>'Poles Calculations'!H8</f>
        <v>-</v>
      </c>
      <c r="N4" s="243" t="str">
        <f>'Poles Calculations'!I8</f>
        <v>-</v>
      </c>
      <c r="O4" s="244" t="str">
        <f>'Poles Calculations'!J8</f>
        <v>-</v>
      </c>
      <c r="P4" s="245" t="str">
        <f>'Poles Calculations'!K8</f>
        <v/>
      </c>
      <c r="R4" s="199" t="str">
        <f>L4</f>
        <v>-</v>
      </c>
      <c r="T4" s="226">
        <f>IF(ISBLANK('Poles Calculations'!O7),"",'Poles Calculations'!O7)</f>
        <v>1</v>
      </c>
      <c r="U4" s="226">
        <f>IF(ISBLANK('Poles Calculations'!P7),"",'Poles Calculations'!P7)</f>
        <v>0.6</v>
      </c>
      <c r="V4" s="226">
        <f>IF(ISBLANK('Poles Calculations'!Q7),"",'Poles Calculations'!Q7)</f>
        <v>0.5</v>
      </c>
      <c r="W4" s="226">
        <f>IF(ISBLANK('Poles Calculations'!R7),"",'Poles Calculations'!R7)</f>
        <v>0.4</v>
      </c>
      <c r="X4" s="226">
        <f>IF(ISBLANK('Poles Calculations'!S7),"",'Poles Calculations'!S7)</f>
        <v>0.3</v>
      </c>
      <c r="Y4" s="227">
        <f>IF(ISBLANK('Poles Calculations'!T7),"",'Poles Calculations'!T7)</f>
        <v>0</v>
      </c>
      <c r="Z4" s="227">
        <f>IF(ISBLANK('Poles Calculations'!U7),"",'Poles Calculations'!U7)</f>
        <v>0</v>
      </c>
      <c r="AA4" s="227">
        <f>IF(ISBLANK('Poles Calculations'!V7),"",'Poles Calculations'!V7)</f>
        <v>0</v>
      </c>
      <c r="AB4" s="199" t="str">
        <f>IF(ISBLANK('Poles Calculations'!W7),"",'Poles Calculations'!W7)</f>
        <v/>
      </c>
      <c r="AE4" s="199" t="str">
        <f>IF(ISBLANK('Poles Calculations'!Z7),"",'Poles Calculations'!Z7)</f>
        <v/>
      </c>
    </row>
    <row r="5" spans="1:31" ht="15.75" customHeight="1" thickBot="1">
      <c r="A5" s="236" t="str">
        <f>IF(B5="","",Draw!L5)</f>
        <v/>
      </c>
      <c r="B5" s="237" t="str">
        <f>IFERROR(Draw!M5,"")</f>
        <v/>
      </c>
      <c r="C5" s="237" t="str">
        <f>IFERROR(Draw!N5,"")</f>
        <v/>
      </c>
      <c r="D5" s="213"/>
      <c r="E5" s="199">
        <v>4.0000000000000001E-8</v>
      </c>
      <c r="F5" s="230" t="str">
        <f t="shared" si="0"/>
        <v/>
      </c>
      <c r="G5" s="198" t="str">
        <f t="shared" si="1"/>
        <v/>
      </c>
      <c r="K5" s="530"/>
      <c r="L5" s="248" t="str">
        <f>IF($I$12&lt;"2","",'Poles Calculations'!G9)</f>
        <v/>
      </c>
      <c r="M5" s="249" t="str">
        <f>IF(L5="","",'Poles Calculations'!H9)</f>
        <v/>
      </c>
      <c r="N5" s="249" t="str">
        <f>IF(M5="","",'Poles Calculations'!I9)</f>
        <v/>
      </c>
      <c r="O5" s="250" t="str">
        <f>IF(N5="","",'Poles Calculations'!J9)</f>
        <v/>
      </c>
      <c r="P5" s="251" t="str">
        <f>'Poles Calculations'!K9</f>
        <v/>
      </c>
      <c r="R5" s="199" t="str">
        <f t="shared" ref="R5:R20" si="2">L5</f>
        <v/>
      </c>
      <c r="T5" s="226"/>
      <c r="U5" s="226">
        <f>IF(ISBLANK('Poles Calculations'!P8),"",'Poles Calculations'!P8)</f>
        <v>0.4</v>
      </c>
      <c r="V5" s="226">
        <f>IF(ISBLANK('Poles Calculations'!Q8),"",'Poles Calculations'!Q8)</f>
        <v>0.3</v>
      </c>
      <c r="W5" s="226">
        <f>IF(ISBLANK('Poles Calculations'!R8),"",'Poles Calculations'!R8)</f>
        <v>0.3</v>
      </c>
      <c r="X5" s="226">
        <f>IF(ISBLANK('Poles Calculations'!S8),"",'Poles Calculations'!S8)</f>
        <v>0.25</v>
      </c>
      <c r="Y5" s="227">
        <f>IF(ISBLANK('Poles Calculations'!T8),"",'Poles Calculations'!T8)</f>
        <v>0</v>
      </c>
      <c r="Z5" s="227">
        <f>IF(ISBLANK('Poles Calculations'!U8),"",'Poles Calculations'!U8)</f>
        <v>0</v>
      </c>
      <c r="AA5" s="227">
        <f>IF(ISBLANK('Poles Calculations'!V8),"",'Poles Calculations'!V8)</f>
        <v>0</v>
      </c>
      <c r="AB5" s="199" t="str">
        <f>IF(ISBLANK('Poles Calculations'!W8),"",'Poles Calculations'!W8)</f>
        <v/>
      </c>
      <c r="AE5" s="199" t="str">
        <f>IF(ISBLANK('Poles Calculations'!Z8),"",'Poles Calculations'!Z8)</f>
        <v/>
      </c>
    </row>
    <row r="6" spans="1:31" ht="15.75" customHeight="1" thickBot="1">
      <c r="A6" s="236" t="str">
        <f>IF(B6="","",Draw!L6)</f>
        <v/>
      </c>
      <c r="B6" s="237" t="str">
        <f>IFERROR(Draw!M6,"")</f>
        <v/>
      </c>
      <c r="C6" s="237" t="str">
        <f>IFERROR(Draw!N6,"")</f>
        <v/>
      </c>
      <c r="D6" s="214"/>
      <c r="E6" s="199">
        <v>4.9999999999999998E-8</v>
      </c>
      <c r="F6" s="230" t="str">
        <f t="shared" si="0"/>
        <v/>
      </c>
      <c r="G6" s="198" t="str">
        <f t="shared" si="1"/>
        <v/>
      </c>
      <c r="H6" s="246" t="s">
        <v>57</v>
      </c>
      <c r="I6" s="247">
        <f>'Poles Calculations'!F3</f>
        <v>0</v>
      </c>
      <c r="K6" s="530"/>
      <c r="L6" s="248" t="str">
        <f>IF($I$12&lt;"3","",'Poles Calculations'!G10)</f>
        <v/>
      </c>
      <c r="M6" s="249" t="str">
        <f>IF(L6="","",'Poles Calculations'!H10)</f>
        <v/>
      </c>
      <c r="N6" s="249" t="str">
        <f>IF(M6="","",'Poles Calculations'!I10)</f>
        <v/>
      </c>
      <c r="O6" s="250" t="str">
        <f>IF(N6="","",'Poles Calculations'!J10)</f>
        <v/>
      </c>
      <c r="P6" s="251" t="str">
        <f>'Poles Calculations'!K10</f>
        <v/>
      </c>
      <c r="R6" s="199" t="str">
        <f t="shared" si="2"/>
        <v/>
      </c>
      <c r="T6" s="226"/>
      <c r="U6" s="226"/>
      <c r="V6" s="226">
        <f>IF(ISBLANK('Poles Calculations'!Q9),"",'Poles Calculations'!Q9)</f>
        <v>0.2</v>
      </c>
      <c r="W6" s="226">
        <f>IF(ISBLANK('Poles Calculations'!R9),"",'Poles Calculations'!R9)</f>
        <v>0.2</v>
      </c>
      <c r="X6" s="226">
        <f>IF(ISBLANK('Poles Calculations'!S9),"",'Poles Calculations'!S9)</f>
        <v>0.2</v>
      </c>
      <c r="Y6" s="227">
        <f>IF(ISBLANK('Poles Calculations'!T9),"",'Poles Calculations'!T9)</f>
        <v>0</v>
      </c>
      <c r="Z6" s="227">
        <f>IF(ISBLANK('Poles Calculations'!U9),"",'Poles Calculations'!U9)</f>
        <v>0</v>
      </c>
      <c r="AA6" s="227">
        <f>IF(ISBLANK('Poles Calculations'!V9),"",'Poles Calculations'!V9)</f>
        <v>0</v>
      </c>
      <c r="AB6" s="199" t="str">
        <f>IF(ISBLANK('Poles Calculations'!W9),"",'Poles Calculations'!W9)</f>
        <v/>
      </c>
      <c r="AE6" s="199" t="str">
        <f>IF(ISBLANK('Poles Calculations'!Z9),"",'Poles Calculations'!Z9)</f>
        <v/>
      </c>
    </row>
    <row r="7" spans="1:31" ht="15.75" customHeight="1" thickBot="1">
      <c r="A7" s="236" t="str">
        <f>IF(B7="","",Draw!L7)</f>
        <v/>
      </c>
      <c r="B7" s="237" t="str">
        <f>IFERROR(Draw!M7,"")</f>
        <v/>
      </c>
      <c r="C7" s="237" t="str">
        <f>IFERROR(Draw!N7,"")</f>
        <v/>
      </c>
      <c r="D7" s="213"/>
      <c r="E7" s="199">
        <v>5.9999999999999995E-8</v>
      </c>
      <c r="F7" s="230" t="str">
        <f t="shared" si="0"/>
        <v/>
      </c>
      <c r="G7" s="198" t="str">
        <f t="shared" si="1"/>
        <v/>
      </c>
      <c r="H7" s="252" t="s">
        <v>58</v>
      </c>
      <c r="I7" s="247">
        <f>'Poles Calculations'!F4</f>
        <v>2</v>
      </c>
      <c r="K7" s="530"/>
      <c r="L7" s="248" t="str">
        <f>IF($I$12&lt;"4","",'Poles Calculations'!G11)</f>
        <v/>
      </c>
      <c r="M7" s="249" t="str">
        <f>IF(L7="","",'Poles Calculations'!H11)</f>
        <v/>
      </c>
      <c r="N7" s="249" t="str">
        <f>IF(M7="","",'Poles Calculations'!I11)</f>
        <v/>
      </c>
      <c r="O7" s="250" t="str">
        <f>IF(N7="","",'Poles Calculations'!J11)</f>
        <v/>
      </c>
      <c r="P7" s="251" t="str">
        <f>'Poles Calculations'!K11</f>
        <v/>
      </c>
      <c r="R7" s="199" t="str">
        <f t="shared" si="2"/>
        <v/>
      </c>
      <c r="T7" s="226"/>
      <c r="U7" s="226"/>
      <c r="V7" s="226"/>
      <c r="W7" s="226">
        <f>IF(ISBLANK('Poles Calculations'!R10),"",'Poles Calculations'!R10)</f>
        <v>0.1</v>
      </c>
      <c r="X7" s="226">
        <f>IF(ISBLANK('Poles Calculations'!S10),"",'Poles Calculations'!S10)</f>
        <v>0.15</v>
      </c>
      <c r="Y7" s="227">
        <f>IF(ISBLANK('Poles Calculations'!T10),"",'Poles Calculations'!T10)</f>
        <v>0</v>
      </c>
      <c r="Z7" s="227">
        <f>IF(ISBLANK('Poles Calculations'!U10),"",'Poles Calculations'!U10)</f>
        <v>0</v>
      </c>
      <c r="AA7" s="227">
        <f>IF(ISBLANK('Poles Calculations'!V10),"",'Poles Calculations'!V10)</f>
        <v>0</v>
      </c>
      <c r="AB7" s="199" t="str">
        <f>IF(ISBLANK('Poles Calculations'!W10),"",'Poles Calculations'!W10)</f>
        <v/>
      </c>
      <c r="AE7" s="199" t="str">
        <f>IF(ISBLANK('Poles Calculations'!Z10),"",'Poles Calculations'!Z10)</f>
        <v/>
      </c>
    </row>
    <row r="8" spans="1:31" ht="15.75" customHeight="1" thickBot="1">
      <c r="A8" s="236" t="str">
        <f>IF(B8="","",Draw!L8)</f>
        <v/>
      </c>
      <c r="B8" s="237" t="str">
        <f>IFERROR(Draw!M8,"")</f>
        <v/>
      </c>
      <c r="C8" s="237" t="str">
        <f>IFERROR(Draw!N8,"")</f>
        <v/>
      </c>
      <c r="D8" s="214"/>
      <c r="E8" s="199">
        <v>7.0000000000000005E-8</v>
      </c>
      <c r="F8" s="230" t="str">
        <f t="shared" si="0"/>
        <v/>
      </c>
      <c r="G8" s="198" t="str">
        <f t="shared" si="1"/>
        <v/>
      </c>
      <c r="H8" s="253" t="s">
        <v>59</v>
      </c>
      <c r="I8" s="247">
        <f>'Poles Calculations'!F5</f>
        <v>4</v>
      </c>
      <c r="K8" s="531"/>
      <c r="L8" s="255" t="str">
        <f>IF($I$12&lt;"5","",'Poles Calculations'!G12)</f>
        <v/>
      </c>
      <c r="M8" s="256" t="str">
        <f>IF(L8="","",'Poles Calculations'!H12)</f>
        <v/>
      </c>
      <c r="N8" s="256" t="str">
        <f>IF(M8="","",'Poles Calculations'!I12)</f>
        <v/>
      </c>
      <c r="O8" s="257" t="str">
        <f>IF(N8="","",'Poles Calculations'!J12)</f>
        <v/>
      </c>
      <c r="P8" s="258" t="str">
        <f>'Poles Calculations'!K12</f>
        <v/>
      </c>
      <c r="R8" s="199" t="str">
        <f t="shared" si="2"/>
        <v/>
      </c>
      <c r="T8" s="226"/>
      <c r="U8" s="226"/>
      <c r="V8" s="226"/>
      <c r="W8" s="226"/>
      <c r="X8" s="226">
        <f>IF(ISBLANK('Poles Calculations'!S11),"",'Poles Calculations'!S11)</f>
        <v>0.1</v>
      </c>
      <c r="Y8" s="227">
        <f>IF(ISBLANK('Poles Calculations'!T11),"",'Poles Calculations'!T11)</f>
        <v>0</v>
      </c>
      <c r="Z8" s="227">
        <f>IF(ISBLANK('Poles Calculations'!U11),"",'Poles Calculations'!U11)</f>
        <v>0</v>
      </c>
      <c r="AA8" s="227">
        <f>IF(ISBLANK('Poles Calculations'!V11),"",'Poles Calculations'!V11)</f>
        <v>0</v>
      </c>
      <c r="AB8" s="199" t="str">
        <f>IF(ISBLANK('Poles Calculations'!W11),"",'Poles Calculations'!W11)</f>
        <v/>
      </c>
      <c r="AE8" s="199" t="str">
        <f>IF(ISBLANK('Poles Calculations'!Z11),"",'Poles Calculations'!Z11)</f>
        <v/>
      </c>
    </row>
    <row r="9" spans="1:31" ht="15.75" customHeight="1" thickBot="1">
      <c r="A9" s="236" t="str">
        <f>IF(B9="","",Draw!L9)</f>
        <v/>
      </c>
      <c r="B9" s="237" t="str">
        <f>IFERROR(Draw!M9,"")</f>
        <v/>
      </c>
      <c r="C9" s="237" t="str">
        <f>IFERROR(Draw!N9,"")</f>
        <v/>
      </c>
      <c r="D9" s="213"/>
      <c r="E9" s="199">
        <v>8.0000000000000002E-8</v>
      </c>
      <c r="F9" s="230" t="str">
        <f t="shared" si="0"/>
        <v/>
      </c>
      <c r="G9" s="198" t="str">
        <f t="shared" si="1"/>
        <v/>
      </c>
      <c r="H9" s="254"/>
      <c r="I9" s="198"/>
      <c r="K9" s="141"/>
      <c r="L9" s="260"/>
      <c r="M9" s="261"/>
      <c r="N9" s="261"/>
      <c r="O9" s="262"/>
      <c r="P9" s="263"/>
      <c r="R9" s="199">
        <f t="shared" si="2"/>
        <v>0</v>
      </c>
      <c r="T9" s="226"/>
      <c r="U9" s="226"/>
      <c r="V9" s="226"/>
      <c r="W9" s="226"/>
      <c r="X9" s="226"/>
      <c r="Y9" s="227">
        <f>IF(ISBLANK('Poles Calculations'!T12),"",'Poles Calculations'!T12)</f>
        <v>0</v>
      </c>
      <c r="Z9" s="227">
        <f>IF(ISBLANK('Poles Calculations'!U12),"",'Poles Calculations'!U12)</f>
        <v>0</v>
      </c>
      <c r="AA9" s="227">
        <f>IF(ISBLANK('Poles Calculations'!V12),"",'Poles Calculations'!V12)</f>
        <v>0</v>
      </c>
      <c r="AB9" s="199" t="str">
        <f>IF(ISBLANK('Poles Calculations'!W12),"",'Poles Calculations'!W12)</f>
        <v/>
      </c>
      <c r="AE9" s="199" t="str">
        <f>IF(ISBLANK('Poles Calculations'!Z12),"",'Poles Calculations'!Z12)</f>
        <v/>
      </c>
    </row>
    <row r="10" spans="1:31" ht="15.75" customHeight="1" thickBot="1">
      <c r="A10" s="236" t="str">
        <f>IF(B10="","",Draw!L10)</f>
        <v/>
      </c>
      <c r="B10" s="237" t="str">
        <f>IFERROR(Draw!M10,"")</f>
        <v/>
      </c>
      <c r="C10" s="237" t="str">
        <f>IFERROR(Draw!N10,"")</f>
        <v/>
      </c>
      <c r="D10" s="214"/>
      <c r="E10" s="199">
        <v>8.9999999999999999E-8</v>
      </c>
      <c r="F10" s="230" t="str">
        <f t="shared" si="0"/>
        <v/>
      </c>
      <c r="G10" s="198" t="str">
        <f t="shared" si="1"/>
        <v/>
      </c>
      <c r="H10" s="259" t="s">
        <v>103</v>
      </c>
      <c r="I10" s="206">
        <f>COUNTIF(Poles!$A$2:$A$286,"&gt;0")-COUNTIF(D2:D286,"scratch")</f>
        <v>0</v>
      </c>
      <c r="K10" s="533" t="s">
        <v>58</v>
      </c>
      <c r="L10" s="242" t="str">
        <f>'Poles Calculations'!G14</f>
        <v>-</v>
      </c>
      <c r="M10" s="243" t="str">
        <f>'Poles Calculations'!H14</f>
        <v>-</v>
      </c>
      <c r="N10" s="243" t="str">
        <f>'Poles Calculations'!I14</f>
        <v>-</v>
      </c>
      <c r="O10" s="244" t="str">
        <f>'Poles Calculations'!J14</f>
        <v>-</v>
      </c>
      <c r="P10" s="265" t="str">
        <f>'Poles Calculations'!K14</f>
        <v/>
      </c>
      <c r="R10" s="199" t="str">
        <f t="shared" si="2"/>
        <v>-</v>
      </c>
      <c r="U10" s="489" t="str">
        <f>IF(ISBLANK('Poles Calculations'!O13),"",'Poles Calculations'!O13)</f>
        <v># of Runners</v>
      </c>
      <c r="V10" s="489"/>
      <c r="W10" s="227">
        <f>IF(ISBLANK('Poles Calculations'!R13),"",'Poles Calculations'!R13)</f>
        <v>0</v>
      </c>
      <c r="AE10" s="199" t="str">
        <f>IF(ISBLANK('Poles Calculations'!Z13),"",'Poles Calculations'!Z13)</f>
        <v/>
      </c>
    </row>
    <row r="11" spans="1:31" ht="15.75" customHeight="1" thickBot="1">
      <c r="A11" s="236" t="str">
        <f>IF(B11="","",Draw!L11)</f>
        <v/>
      </c>
      <c r="B11" s="237" t="str">
        <f>IFERROR(Draw!M11,"")</f>
        <v/>
      </c>
      <c r="C11" s="237" t="str">
        <f>IFERROR(Draw!N11,"")</f>
        <v/>
      </c>
      <c r="D11" s="215"/>
      <c r="E11" s="199">
        <v>9.9999999999999995E-8</v>
      </c>
      <c r="F11" s="230" t="str">
        <f t="shared" si="0"/>
        <v/>
      </c>
      <c r="G11" s="198" t="str">
        <f t="shared" si="1"/>
        <v/>
      </c>
      <c r="J11" s="264">
        <v>1</v>
      </c>
      <c r="K11" s="530"/>
      <c r="L11" s="248" t="str">
        <f>IF($I$12&lt;"2","",'Poles Calculations'!G15)</f>
        <v/>
      </c>
      <c r="M11" s="249" t="str">
        <f>IF(L11="","",'Poles Calculations'!H15)</f>
        <v/>
      </c>
      <c r="N11" s="249" t="str">
        <f>IF(M11="","",'Poles Calculations'!I15)</f>
        <v/>
      </c>
      <c r="O11" s="250" t="str">
        <f>IF(N11="","",'Poles Calculations'!J15)</f>
        <v/>
      </c>
      <c r="P11" s="251" t="str">
        <f>'Poles Calculations'!K15</f>
        <v/>
      </c>
      <c r="R11" s="199" t="str">
        <f t="shared" si="2"/>
        <v/>
      </c>
      <c r="U11" s="489" t="str">
        <f>IF(ISBLANK('Poles Calculations'!O14),"",'Poles Calculations'!O14)</f>
        <v>Entry Fee</v>
      </c>
      <c r="V11" s="489"/>
      <c r="W11" s="227">
        <f>IF(ISBLANK('Poles Calculations'!R14),"",'Poles Calculations'!R14)</f>
        <v>17.5</v>
      </c>
      <c r="AE11" s="199" t="str">
        <f>IF(ISBLANK('Poles Calculations'!Z14),"",'Poles Calculations'!Z14)</f>
        <v/>
      </c>
    </row>
    <row r="12" spans="1:31" ht="15.75" customHeight="1" thickBot="1">
      <c r="A12" s="236" t="str">
        <f>IF(B12="","",Draw!L12)</f>
        <v/>
      </c>
      <c r="B12" s="237" t="str">
        <f>IFERROR(Draw!M12,"")</f>
        <v/>
      </c>
      <c r="C12" s="237" t="str">
        <f>IFERROR(Draw!N12,"")</f>
        <v/>
      </c>
      <c r="D12" s="216"/>
      <c r="E12" s="199">
        <v>1.1000000000000001E-7</v>
      </c>
      <c r="F12" s="230" t="str">
        <f t="shared" si="0"/>
        <v/>
      </c>
      <c r="G12" s="198" t="str">
        <f t="shared" si="1"/>
        <v/>
      </c>
      <c r="H12" s="266" t="s">
        <v>74</v>
      </c>
      <c r="I12" s="208" t="str">
        <f>IF(I10&lt;=10,"1",IF(AND(I10&gt;10,I10&lt;=15),"2",IF(AND(I10&gt;15,I10&lt;=30),"3",IF(AND(I10&gt;30,I10&lt;=60),"4",IF(AND(I10&gt;60,I10&lt;=90),"5")))))</f>
        <v>1</v>
      </c>
      <c r="J12" s="264">
        <v>2</v>
      </c>
      <c r="K12" s="530"/>
      <c r="L12" s="248" t="str">
        <f>IF($I$12&lt;"3","",'Poles Calculations'!G16)</f>
        <v/>
      </c>
      <c r="M12" s="249" t="str">
        <f>IF(L12="","",'Poles Calculations'!H16)</f>
        <v/>
      </c>
      <c r="N12" s="249" t="str">
        <f>IF(M12="","",'Poles Calculations'!I16)</f>
        <v/>
      </c>
      <c r="O12" s="250" t="str">
        <f>IF(N12="","",'Poles Calculations'!J16)</f>
        <v/>
      </c>
      <c r="P12" s="251" t="str">
        <f>'Poles Calculations'!K16</f>
        <v/>
      </c>
      <c r="R12" s="199" t="str">
        <f t="shared" si="2"/>
        <v/>
      </c>
      <c r="U12" s="489" t="str">
        <f>IF(ISBLANK('Poles Calculations'!O15),"",'Poles Calculations'!O15)</f>
        <v>Total</v>
      </c>
      <c r="V12" s="489"/>
      <c r="W12" s="227">
        <f>IF(ISBLANK('Poles Calculations'!R15),"",'Poles Calculations'!R15)</f>
        <v>0</v>
      </c>
      <c r="AE12" s="199" t="str">
        <f>IF(ISBLANK('Poles Calculations'!Z15),"",'Poles Calculations'!Z15)</f>
        <v/>
      </c>
    </row>
    <row r="13" spans="1:31" ht="15.75" customHeight="1" thickBot="1">
      <c r="A13" s="236" t="str">
        <f>IF(B13="","",Draw!L13)</f>
        <v/>
      </c>
      <c r="B13" s="237" t="str">
        <f>IFERROR(Draw!M13,"")</f>
        <v/>
      </c>
      <c r="C13" s="237" t="str">
        <f>IFERROR(Draw!N13,"")</f>
        <v/>
      </c>
      <c r="D13" s="217"/>
      <c r="E13" s="199">
        <v>1.1999999999999999E-7</v>
      </c>
      <c r="F13" s="230" t="str">
        <f t="shared" si="0"/>
        <v/>
      </c>
      <c r="G13" s="198"/>
      <c r="J13" s="264">
        <v>3</v>
      </c>
      <c r="K13" s="530"/>
      <c r="L13" s="248" t="str">
        <f>IF($I$12&lt;"4","",'Poles Calculations'!G17)</f>
        <v/>
      </c>
      <c r="M13" s="249" t="str">
        <f>IF(L13="","",'Poles Calculations'!H17)</f>
        <v/>
      </c>
      <c r="N13" s="249" t="str">
        <f>IF(M13="","",'Poles Calculations'!I17)</f>
        <v/>
      </c>
      <c r="O13" s="250" t="str">
        <f>IF(N13="","",'Poles Calculations'!J17)</f>
        <v/>
      </c>
      <c r="P13" s="267" t="str">
        <f>'Poles Calculations'!K17</f>
        <v/>
      </c>
      <c r="R13" s="199" t="str">
        <f t="shared" si="2"/>
        <v/>
      </c>
      <c r="U13" s="489" t="str">
        <f>IF(ISBLANK('Poles Calculations'!O16),"",'Poles Calculations'!O16)</f>
        <v>Producer</v>
      </c>
      <c r="V13" s="489"/>
      <c r="W13" s="227">
        <f>IF(ISBLANK('Poles Calculations'!R16),"",'Poles Calculations'!R16)</f>
        <v>0</v>
      </c>
      <c r="AE13" s="199" t="str">
        <f>IF(ISBLANK('Poles Calculations'!Z16),"",'Poles Calculations'!Z16)</f>
        <v/>
      </c>
    </row>
    <row r="14" spans="1:31" ht="15.75" customHeight="1" thickBot="1">
      <c r="A14" s="236" t="str">
        <f>IF(B14="","",Draw!L14)</f>
        <v/>
      </c>
      <c r="B14" s="237" t="str">
        <f>IFERROR(Draw!M14,"")</f>
        <v/>
      </c>
      <c r="C14" s="237" t="str">
        <f>IFERROR(Draw!N14,"")</f>
        <v/>
      </c>
      <c r="D14" s="213"/>
      <c r="E14" s="199">
        <v>1.3E-7</v>
      </c>
      <c r="F14" s="230" t="str">
        <f t="shared" si="0"/>
        <v/>
      </c>
      <c r="G14" s="198" t="str">
        <f t="shared" ref="G14:G18" si="3">IF(OR(AND(D14&gt;1,D14&lt;1050),D14="nt",D14="",D14="scratch"),"","Not a valid input")</f>
        <v/>
      </c>
      <c r="H14" s="491" t="s">
        <v>76</v>
      </c>
      <c r="I14" s="492"/>
      <c r="J14" s="264">
        <v>4</v>
      </c>
      <c r="K14" s="531"/>
      <c r="L14" s="248" t="str">
        <f>IF($I$12&lt;"5","",'Poles Calculations'!G18)</f>
        <v/>
      </c>
      <c r="M14" s="256" t="str">
        <f>IF(L14="","",'Poles Calculations'!H18)</f>
        <v/>
      </c>
      <c r="N14" s="256" t="str">
        <f>IF(M14="","",'Poles Calculations'!I18)</f>
        <v/>
      </c>
      <c r="O14" s="257" t="str">
        <f>IF(N14="","",'Poles Calculations'!J18)</f>
        <v/>
      </c>
      <c r="P14" s="268" t="str">
        <f>'Poles Calculations'!K18</f>
        <v/>
      </c>
      <c r="R14" s="199" t="str">
        <f t="shared" si="2"/>
        <v/>
      </c>
      <c r="AE14" s="199" t="str">
        <f>IF(ISBLANK('Poles Calculations'!Z17),"",'Poles Calculations'!Z17)</f>
        <v/>
      </c>
    </row>
    <row r="15" spans="1:31" ht="15.75" customHeight="1" thickBot="1">
      <c r="A15" s="236" t="str">
        <f>IF(B15="","",Draw!L15)</f>
        <v/>
      </c>
      <c r="B15" s="237" t="str">
        <f>IFERROR(Draw!M15,"")</f>
        <v/>
      </c>
      <c r="C15" s="237" t="str">
        <f>IFERROR(Draw!N15,"")</f>
        <v/>
      </c>
      <c r="D15" s="214"/>
      <c r="E15" s="199">
        <v>1.4000000000000001E-7</v>
      </c>
      <c r="F15" s="230" t="str">
        <f t="shared" si="0"/>
        <v/>
      </c>
      <c r="G15" s="198" t="str">
        <f t="shared" si="3"/>
        <v/>
      </c>
      <c r="H15" s="201" t="s">
        <v>92</v>
      </c>
      <c r="I15" s="202" t="s">
        <v>79</v>
      </c>
      <c r="J15" s="264">
        <v>5</v>
      </c>
      <c r="K15" s="141"/>
      <c r="L15" s="269"/>
      <c r="M15" s="270"/>
      <c r="N15" s="270"/>
      <c r="O15" s="271"/>
      <c r="P15" s="263"/>
      <c r="R15" s="199">
        <f t="shared" si="2"/>
        <v>0</v>
      </c>
      <c r="U15" s="199" t="str">
        <f>IF(ISBLANK('Poles Calculations'!P18),"",'Poles Calculations'!P18)</f>
        <v/>
      </c>
      <c r="V15" s="199" t="str">
        <f>IF(ISBLANK('Poles Calculations'!Q18),"",'Poles Calculations'!Q18)</f>
        <v/>
      </c>
      <c r="W15" s="199" t="str">
        <f>IF(ISBLANK('Poles Calculations'!R18),"",'Poles Calculations'!R18)</f>
        <v/>
      </c>
      <c r="X15" s="199" t="str">
        <f>IF(ISBLANK('Poles Calculations'!S18),"",'Poles Calculations'!S18)</f>
        <v/>
      </c>
      <c r="Y15" s="199" t="str">
        <f>IF(ISBLANK('Poles Calculations'!T18),"",'Poles Calculations'!T18)</f>
        <v/>
      </c>
      <c r="Z15" s="199" t="str">
        <f>IF(ISBLANK('Poles Calculations'!U18),"",'Poles Calculations'!U18)</f>
        <v/>
      </c>
      <c r="AA15" s="199" t="str">
        <f>IF(ISBLANK('Poles Calculations'!V18),"",'Poles Calculations'!V18)</f>
        <v/>
      </c>
      <c r="AB15" s="199" t="str">
        <f>IF(ISBLANK('Poles Calculations'!W18),"",'Poles Calculations'!W18)</f>
        <v/>
      </c>
      <c r="AE15" s="199" t="str">
        <f>IF(ISBLANK('Poles Calculations'!Z18),"",'Poles Calculations'!Z18)</f>
        <v/>
      </c>
    </row>
    <row r="16" spans="1:31" ht="15.75" customHeight="1">
      <c r="A16" s="236" t="str">
        <f>IF(B16="","",Draw!L16)</f>
        <v/>
      </c>
      <c r="B16" s="237" t="str">
        <f>IFERROR(Draw!M16,"")</f>
        <v/>
      </c>
      <c r="C16" s="237" t="str">
        <f>IFERROR(Draw!N16,"")</f>
        <v/>
      </c>
      <c r="D16" s="213"/>
      <c r="E16" s="199">
        <v>1.4999999999999999E-7</v>
      </c>
      <c r="F16" s="230" t="str">
        <f t="shared" si="0"/>
        <v/>
      </c>
      <c r="G16" s="198" t="str">
        <f t="shared" si="3"/>
        <v/>
      </c>
      <c r="H16" s="201" t="s">
        <v>93</v>
      </c>
      <c r="I16" s="202" t="s">
        <v>81</v>
      </c>
      <c r="K16" s="529" t="s">
        <v>59</v>
      </c>
      <c r="L16" s="242" t="str">
        <f>'Poles Calculations'!G20</f>
        <v>-</v>
      </c>
      <c r="M16" s="243" t="str">
        <f>'Poles Calculations'!H20</f>
        <v>-</v>
      </c>
      <c r="N16" s="243" t="str">
        <f>'Poles Calculations'!I20</f>
        <v>-</v>
      </c>
      <c r="O16" s="244" t="str">
        <f>'Poles Calculations'!J20</f>
        <v>-</v>
      </c>
      <c r="P16" s="265" t="str">
        <f>'Poles Calculations'!K20</f>
        <v/>
      </c>
      <c r="R16" s="199" t="str">
        <f t="shared" si="2"/>
        <v>-</v>
      </c>
    </row>
    <row r="17" spans="1:18" ht="15.75" customHeight="1" thickBot="1">
      <c r="A17" s="236" t="str">
        <f>IF(B17="","",Draw!L17)</f>
        <v/>
      </c>
      <c r="B17" s="237" t="str">
        <f>IFERROR(Draw!M17,"")</f>
        <v/>
      </c>
      <c r="C17" s="237" t="str">
        <f>IFERROR(Draw!N17,"")</f>
        <v/>
      </c>
      <c r="D17" s="214"/>
      <c r="E17" s="199">
        <v>1.6E-7</v>
      </c>
      <c r="F17" s="230" t="str">
        <f t="shared" si="0"/>
        <v/>
      </c>
      <c r="G17" s="198" t="str">
        <f t="shared" si="3"/>
        <v/>
      </c>
      <c r="H17" s="203" t="s">
        <v>94</v>
      </c>
      <c r="I17" s="204" t="s">
        <v>83</v>
      </c>
      <c r="K17" s="530"/>
      <c r="L17" s="248" t="str">
        <f>IF($I$12&lt;"2","",'Poles Calculations'!G21)</f>
        <v/>
      </c>
      <c r="M17" s="249" t="str">
        <f>IF(L17="","",'Poles Calculations'!H21)</f>
        <v/>
      </c>
      <c r="N17" s="249" t="str">
        <f>IF(M17="","",'Poles Calculations'!I21)</f>
        <v/>
      </c>
      <c r="O17" s="250" t="str">
        <f>IF(N17="","",'Poles Calculations'!J21)</f>
        <v/>
      </c>
      <c r="P17" s="251" t="str">
        <f>'Poles Calculations'!K21</f>
        <v/>
      </c>
      <c r="R17" s="199" t="str">
        <f t="shared" si="2"/>
        <v/>
      </c>
    </row>
    <row r="18" spans="1:18" ht="15.75" customHeight="1">
      <c r="A18" s="236" t="str">
        <f>IF(B18="","",Draw!L18)</f>
        <v/>
      </c>
      <c r="B18" s="237" t="str">
        <f>IFERROR(Draw!M18,"")</f>
        <v/>
      </c>
      <c r="C18" s="237" t="str">
        <f>IFERROR(Draw!N18,"")</f>
        <v/>
      </c>
      <c r="D18" s="213"/>
      <c r="E18" s="199">
        <v>1.6999999999999999E-7</v>
      </c>
      <c r="F18" s="230" t="str">
        <f t="shared" si="0"/>
        <v/>
      </c>
      <c r="G18" s="198" t="str">
        <f t="shared" si="3"/>
        <v/>
      </c>
      <c r="K18" s="530"/>
      <c r="L18" s="248" t="str">
        <f>IF($I$12&lt;"3","",'Poles Calculations'!G22)</f>
        <v/>
      </c>
      <c r="M18" s="249" t="str">
        <f>IF(L18="","",'Poles Calculations'!H22)</f>
        <v/>
      </c>
      <c r="N18" s="249" t="str">
        <f>IF(M18="","",'Poles Calculations'!I22)</f>
        <v/>
      </c>
      <c r="O18" s="250" t="str">
        <f>IF(N18="","",'Poles Calculations'!J22)</f>
        <v/>
      </c>
      <c r="P18" s="251" t="str">
        <f>'Poles Calculations'!K22</f>
        <v/>
      </c>
      <c r="R18" s="199" t="str">
        <f t="shared" si="2"/>
        <v/>
      </c>
    </row>
    <row r="19" spans="1:18" ht="15.75" customHeight="1">
      <c r="A19" s="236" t="str">
        <f>IF(B19="","",Draw!L19)</f>
        <v/>
      </c>
      <c r="B19" s="237" t="str">
        <f>IFERROR(Draw!M19,"")</f>
        <v/>
      </c>
      <c r="C19" s="237" t="str">
        <f>IFERROR(Draw!N19,"")</f>
        <v/>
      </c>
      <c r="D19" s="214"/>
      <c r="E19" s="199">
        <v>1.8E-7</v>
      </c>
      <c r="F19" s="230" t="str">
        <f t="shared" si="0"/>
        <v/>
      </c>
      <c r="G19" s="198"/>
      <c r="K19" s="530"/>
      <c r="L19" s="248" t="str">
        <f>IF($I$12&lt;"4","",'Poles Calculations'!G23)</f>
        <v/>
      </c>
      <c r="M19" s="249" t="str">
        <f>IF(L19="","",'Poles Calculations'!H23)</f>
        <v/>
      </c>
      <c r="N19" s="249" t="str">
        <f>IF(M19="","",'Poles Calculations'!I23)</f>
        <v/>
      </c>
      <c r="O19" s="250" t="str">
        <f>IF(N19="","",'Poles Calculations'!J23)</f>
        <v/>
      </c>
      <c r="P19" s="267" t="str">
        <f>'Poles Calculations'!K23</f>
        <v/>
      </c>
      <c r="R19" s="199" t="str">
        <f t="shared" si="2"/>
        <v/>
      </c>
    </row>
    <row r="20" spans="1:18" ht="15.75" customHeight="1" thickBot="1">
      <c r="A20" s="236" t="str">
        <f>IF(B20="","",Draw!L20)</f>
        <v/>
      </c>
      <c r="B20" s="237" t="str">
        <f>IFERROR(Draw!M20,"")</f>
        <v/>
      </c>
      <c r="C20" s="237" t="str">
        <f>IFERROR(Draw!N20,"")</f>
        <v/>
      </c>
      <c r="D20" s="213"/>
      <c r="E20" s="199">
        <v>1.9000000000000001E-7</v>
      </c>
      <c r="F20" s="230" t="str">
        <f t="shared" si="0"/>
        <v/>
      </c>
      <c r="G20" s="198" t="str">
        <f t="shared" ref="G20:G24" si="4">IF(OR(AND(D20&gt;1,D20&lt;1050),D20="nt",D20="",D20="scratch"),"","Not a valid input")</f>
        <v/>
      </c>
      <c r="K20" s="531"/>
      <c r="L20" s="255" t="str">
        <f>IF($I$12&lt;"5","",'Poles Calculations'!G24)</f>
        <v/>
      </c>
      <c r="M20" s="256" t="str">
        <f>IF(L20="","",'Poles Calculations'!H24)</f>
        <v/>
      </c>
      <c r="N20" s="256" t="str">
        <f>IF(M20="","",'Poles Calculations'!I24)</f>
        <v/>
      </c>
      <c r="O20" s="257" t="str">
        <f>IF(N20="","",'Poles Calculations'!J24)</f>
        <v/>
      </c>
      <c r="P20" s="258" t="str">
        <f>'Poles Calculations'!K24</f>
        <v/>
      </c>
      <c r="R20" s="199" t="str">
        <f t="shared" si="2"/>
        <v/>
      </c>
    </row>
    <row r="21" spans="1:18" ht="15.75" customHeight="1">
      <c r="A21" s="236" t="str">
        <f>IF(B21="","",Draw!L21)</f>
        <v/>
      </c>
      <c r="B21" s="237" t="str">
        <f>IFERROR(Draw!M21,"")</f>
        <v/>
      </c>
      <c r="C21" s="237" t="str">
        <f>IFERROR(Draw!N21,"")</f>
        <v/>
      </c>
      <c r="D21" s="214"/>
      <c r="E21" s="199">
        <v>1.9999999999999999E-7</v>
      </c>
      <c r="F21" s="230" t="str">
        <f t="shared" si="0"/>
        <v/>
      </c>
      <c r="G21" s="198" t="str">
        <f t="shared" si="4"/>
        <v/>
      </c>
    </row>
    <row r="22" spans="1:18" ht="15.75" customHeight="1">
      <c r="A22" s="236" t="str">
        <f>IF(B22="","",Draw!L22)</f>
        <v/>
      </c>
      <c r="B22" s="237" t="str">
        <f>IFERROR(Draw!M22,"")</f>
        <v/>
      </c>
      <c r="C22" s="237" t="str">
        <f>IFERROR(Draw!N22,"")</f>
        <v/>
      </c>
      <c r="D22" s="215"/>
      <c r="E22" s="199">
        <v>2.1E-7</v>
      </c>
      <c r="F22" s="230" t="str">
        <f t="shared" si="0"/>
        <v/>
      </c>
      <c r="G22" s="198" t="str">
        <f t="shared" si="4"/>
        <v/>
      </c>
    </row>
    <row r="23" spans="1:18" ht="15.75" customHeight="1">
      <c r="A23" s="236" t="str">
        <f>IF(B23="","",Draw!L23)</f>
        <v/>
      </c>
      <c r="B23" s="237" t="str">
        <f>IFERROR(Draw!M23,"")</f>
        <v/>
      </c>
      <c r="C23" s="237" t="str">
        <f>IFERROR(Draw!N23,"")</f>
        <v/>
      </c>
      <c r="D23" s="216"/>
      <c r="E23" s="199">
        <v>2.2000000000000001E-7</v>
      </c>
      <c r="F23" s="230" t="str">
        <f t="shared" si="0"/>
        <v/>
      </c>
      <c r="G23" s="198" t="str">
        <f t="shared" si="4"/>
        <v/>
      </c>
    </row>
    <row r="24" spans="1:18" ht="15.75" customHeight="1">
      <c r="A24" s="236" t="str">
        <f>IF(B24="","",Draw!L24)</f>
        <v/>
      </c>
      <c r="B24" s="237" t="str">
        <f>IFERROR(Draw!M24,"")</f>
        <v/>
      </c>
      <c r="C24" s="237" t="str">
        <f>IFERROR(Draw!N24,"")</f>
        <v/>
      </c>
      <c r="D24" s="217"/>
      <c r="E24" s="199">
        <v>2.2999999999999999E-7</v>
      </c>
      <c r="F24" s="230" t="str">
        <f t="shared" si="0"/>
        <v/>
      </c>
      <c r="G24" s="198" t="str">
        <f t="shared" si="4"/>
        <v/>
      </c>
    </row>
    <row r="25" spans="1:18" ht="15.75" customHeight="1">
      <c r="A25" s="236" t="str">
        <f>IF(B25="","",Draw!L25)</f>
        <v/>
      </c>
      <c r="B25" s="237" t="str">
        <f>IFERROR(Draw!M25,"")</f>
        <v/>
      </c>
      <c r="C25" s="237" t="str">
        <f>IFERROR(Draw!N25,"")</f>
        <v/>
      </c>
      <c r="D25" s="213"/>
      <c r="E25" s="199">
        <v>2.3999999999999998E-7</v>
      </c>
      <c r="F25" s="230" t="str">
        <f t="shared" si="0"/>
        <v/>
      </c>
      <c r="G25" s="198"/>
    </row>
    <row r="26" spans="1:18" ht="15.75" customHeight="1">
      <c r="A26" s="236" t="str">
        <f>IF(B26="","",Draw!L26)</f>
        <v/>
      </c>
      <c r="B26" s="237" t="str">
        <f>IFERROR(Draw!M26,"")</f>
        <v/>
      </c>
      <c r="C26" s="237" t="str">
        <f>IFERROR(Draw!N26,"")</f>
        <v/>
      </c>
      <c r="D26" s="214"/>
      <c r="E26" s="199">
        <v>2.4999999999999999E-7</v>
      </c>
      <c r="F26" s="230" t="str">
        <f t="shared" si="0"/>
        <v/>
      </c>
      <c r="G26" s="198" t="str">
        <f t="shared" ref="G26:G30" si="5">IF(OR(AND(D26&gt;1,D26&lt;1050),D26="nt",D26="",D26="scratch"),"","Not a valid input")</f>
        <v/>
      </c>
    </row>
    <row r="27" spans="1:18" ht="15.75" customHeight="1">
      <c r="A27" s="236" t="str">
        <f>IF(B27="","",Draw!L27)</f>
        <v/>
      </c>
      <c r="B27" s="237" t="str">
        <f>IFERROR(Draw!M27,"")</f>
        <v/>
      </c>
      <c r="C27" s="237" t="str">
        <f>IFERROR(Draw!N27,"")</f>
        <v/>
      </c>
      <c r="D27" s="213"/>
      <c r="E27" s="199">
        <v>2.6E-7</v>
      </c>
      <c r="F27" s="230" t="str">
        <f t="shared" si="0"/>
        <v/>
      </c>
      <c r="G27" s="198" t="str">
        <f t="shared" si="5"/>
        <v/>
      </c>
    </row>
    <row r="28" spans="1:18" ht="15.75" customHeight="1">
      <c r="A28" s="236" t="str">
        <f>IF(B28="","",Draw!L28)</f>
        <v/>
      </c>
      <c r="B28" s="237" t="str">
        <f>IFERROR(Draw!M28,"")</f>
        <v/>
      </c>
      <c r="C28" s="237" t="str">
        <f>IFERROR(Draw!N28,"")</f>
        <v/>
      </c>
      <c r="D28" s="214"/>
      <c r="E28" s="199">
        <v>2.7000000000000001E-7</v>
      </c>
      <c r="F28" s="230" t="str">
        <f t="shared" si="0"/>
        <v/>
      </c>
      <c r="G28" s="198" t="str">
        <f t="shared" si="5"/>
        <v/>
      </c>
    </row>
    <row r="29" spans="1:18" ht="15.75" customHeight="1">
      <c r="A29" s="236" t="str">
        <f>IF(B29="","",Draw!L29)</f>
        <v/>
      </c>
      <c r="B29" s="237" t="str">
        <f>IFERROR(Draw!M29,"")</f>
        <v/>
      </c>
      <c r="C29" s="237" t="str">
        <f>IFERROR(Draw!N29,"")</f>
        <v/>
      </c>
      <c r="D29" s="213"/>
      <c r="E29" s="199">
        <v>2.8000000000000002E-7</v>
      </c>
      <c r="F29" s="230" t="str">
        <f t="shared" si="0"/>
        <v/>
      </c>
      <c r="G29" s="198" t="str">
        <f t="shared" si="5"/>
        <v/>
      </c>
    </row>
    <row r="30" spans="1:18" ht="15.75" customHeight="1">
      <c r="A30" s="236" t="str">
        <f>IF(B30="","",Draw!L30)</f>
        <v/>
      </c>
      <c r="B30" s="237" t="str">
        <f>IFERROR(Draw!M30,"")</f>
        <v/>
      </c>
      <c r="C30" s="237" t="str">
        <f>IFERROR(Draw!N30,"")</f>
        <v/>
      </c>
      <c r="D30" s="214"/>
      <c r="E30" s="199">
        <v>2.8999999999999998E-7</v>
      </c>
      <c r="F30" s="230" t="str">
        <f t="shared" si="0"/>
        <v/>
      </c>
      <c r="G30" s="198" t="str">
        <f t="shared" si="5"/>
        <v/>
      </c>
    </row>
    <row r="31" spans="1:18" ht="15.75" customHeight="1">
      <c r="A31" s="236" t="str">
        <f>IF(B31="","",Draw!L31)</f>
        <v/>
      </c>
      <c r="B31" s="237" t="str">
        <f>IFERROR(Draw!M31,"")</f>
        <v/>
      </c>
      <c r="C31" s="237" t="str">
        <f>IFERROR(Draw!N31,"")</f>
        <v/>
      </c>
      <c r="D31" s="213"/>
      <c r="E31" s="199">
        <v>2.9999999999999999E-7</v>
      </c>
      <c r="F31" s="230" t="str">
        <f t="shared" si="0"/>
        <v/>
      </c>
      <c r="G31" s="272"/>
    </row>
    <row r="32" spans="1:18" ht="15.75" customHeight="1">
      <c r="A32" s="236" t="str">
        <f>IF(B32="","",Draw!L32)</f>
        <v/>
      </c>
      <c r="B32" s="237" t="str">
        <f>IFERROR(Draw!M32,"")</f>
        <v/>
      </c>
      <c r="C32" s="237" t="str">
        <f>IFERROR(Draw!N32,"")</f>
        <v/>
      </c>
      <c r="D32" s="214"/>
      <c r="E32" s="199">
        <v>3.1E-7</v>
      </c>
      <c r="F32" s="230" t="str">
        <f t="shared" si="0"/>
        <v/>
      </c>
      <c r="G32" s="198" t="str">
        <f t="shared" ref="G32:G36" si="6">IF(OR(AND(D32&gt;1,D32&lt;1050),D32="nt",D32="",D32="scratch"),"","Not a valid input")</f>
        <v/>
      </c>
    </row>
    <row r="33" spans="1:7" ht="15.75" customHeight="1">
      <c r="A33" s="236" t="str">
        <f>IF(B33="","",Draw!L33)</f>
        <v/>
      </c>
      <c r="B33" s="237" t="str">
        <f>IFERROR(Draw!M33,"")</f>
        <v/>
      </c>
      <c r="C33" s="237" t="str">
        <f>IFERROR(Draw!N33,"")</f>
        <v/>
      </c>
      <c r="D33" s="215"/>
      <c r="E33" s="199">
        <v>3.2000000000000001E-7</v>
      </c>
      <c r="F33" s="230" t="str">
        <f t="shared" si="0"/>
        <v/>
      </c>
      <c r="G33" s="198" t="str">
        <f t="shared" si="6"/>
        <v/>
      </c>
    </row>
    <row r="34" spans="1:7" ht="15.75" customHeight="1">
      <c r="A34" s="236" t="str">
        <f>IF(B34="","",Draw!L34)</f>
        <v/>
      </c>
      <c r="B34" s="237" t="str">
        <f>IFERROR(Draw!M34,"")</f>
        <v/>
      </c>
      <c r="C34" s="237" t="str">
        <f>IFERROR(Draw!N34,"")</f>
        <v/>
      </c>
      <c r="D34" s="216"/>
      <c r="E34" s="199">
        <v>3.3000000000000002E-7</v>
      </c>
      <c r="F34" s="230" t="str">
        <f t="shared" si="0"/>
        <v/>
      </c>
      <c r="G34" s="198" t="str">
        <f t="shared" si="6"/>
        <v/>
      </c>
    </row>
    <row r="35" spans="1:7" ht="15.75" customHeight="1">
      <c r="A35" s="236" t="str">
        <f>IF(B35="","",Draw!L35)</f>
        <v/>
      </c>
      <c r="B35" s="237" t="str">
        <f>IFERROR(Draw!M35,"")</f>
        <v/>
      </c>
      <c r="C35" s="237" t="str">
        <f>IFERROR(Draw!N35,"")</f>
        <v/>
      </c>
      <c r="D35" s="217"/>
      <c r="E35" s="199">
        <v>3.3999999999999997E-7</v>
      </c>
      <c r="F35" s="230" t="str">
        <f t="shared" si="0"/>
        <v/>
      </c>
      <c r="G35" s="198" t="str">
        <f t="shared" si="6"/>
        <v/>
      </c>
    </row>
    <row r="36" spans="1:7" ht="15.75" customHeight="1">
      <c r="A36" s="236" t="str">
        <f>IF(B36="","",Draw!L36)</f>
        <v/>
      </c>
      <c r="B36" s="237" t="str">
        <f>IFERROR(Draw!M36,"")</f>
        <v/>
      </c>
      <c r="C36" s="237" t="str">
        <f>IFERROR(Draw!N36,"")</f>
        <v/>
      </c>
      <c r="D36" s="213"/>
      <c r="E36" s="199">
        <v>3.4999999999999998E-7</v>
      </c>
      <c r="F36" s="230" t="str">
        <f t="shared" si="0"/>
        <v/>
      </c>
      <c r="G36" s="198" t="str">
        <f t="shared" si="6"/>
        <v/>
      </c>
    </row>
    <row r="37" spans="1:7" ht="15.75" customHeight="1">
      <c r="A37" s="236" t="str">
        <f>IF(B37="","",Draw!L37)</f>
        <v/>
      </c>
      <c r="B37" s="237" t="str">
        <f>IFERROR(Draw!M37,"")</f>
        <v/>
      </c>
      <c r="C37" s="237" t="str">
        <f>IFERROR(Draw!N37,"")</f>
        <v/>
      </c>
      <c r="D37" s="214"/>
      <c r="E37" s="199">
        <v>3.5999999999999999E-7</v>
      </c>
      <c r="F37" s="230" t="str">
        <f t="shared" si="0"/>
        <v/>
      </c>
      <c r="G37" s="198"/>
    </row>
    <row r="38" spans="1:7" ht="15.75" customHeight="1">
      <c r="A38" s="236" t="str">
        <f>IF(B38="","",Draw!L38)</f>
        <v/>
      </c>
      <c r="B38" s="237" t="str">
        <f>IFERROR(Draw!M38,"")</f>
        <v/>
      </c>
      <c r="C38" s="237" t="str">
        <f>IFERROR(Draw!N38,"")</f>
        <v/>
      </c>
      <c r="D38" s="213"/>
      <c r="E38" s="199">
        <v>3.7E-7</v>
      </c>
      <c r="F38" s="230" t="str">
        <f t="shared" si="0"/>
        <v/>
      </c>
      <c r="G38" s="198" t="str">
        <f t="shared" ref="G38:G42" si="7">IF(OR(AND(D38&gt;1,D38&lt;1050),D38="nt",D38="",D38="scratch"),"","Not a valid input")</f>
        <v/>
      </c>
    </row>
    <row r="39" spans="1:7" ht="15.75" customHeight="1">
      <c r="A39" s="236" t="str">
        <f>IF(B39="","",Draw!L39)</f>
        <v/>
      </c>
      <c r="B39" s="237" t="str">
        <f>IFERROR(Draw!M39,"")</f>
        <v/>
      </c>
      <c r="C39" s="237" t="str">
        <f>IFERROR(Draw!N39,"")</f>
        <v/>
      </c>
      <c r="D39" s="214"/>
      <c r="E39" s="199">
        <v>3.8000000000000001E-7</v>
      </c>
      <c r="F39" s="230" t="str">
        <f t="shared" si="0"/>
        <v/>
      </c>
      <c r="G39" s="198" t="str">
        <f t="shared" si="7"/>
        <v/>
      </c>
    </row>
    <row r="40" spans="1:7" ht="15.75" customHeight="1">
      <c r="A40" s="236" t="str">
        <f>IF(B40="","",Draw!L40)</f>
        <v/>
      </c>
      <c r="B40" s="237" t="str">
        <f>IFERROR(Draw!M40,"")</f>
        <v/>
      </c>
      <c r="C40" s="237" t="str">
        <f>IFERROR(Draw!N40,"")</f>
        <v/>
      </c>
      <c r="D40" s="213"/>
      <c r="E40" s="199">
        <v>3.9000000000000002E-7</v>
      </c>
      <c r="F40" s="230" t="str">
        <f t="shared" si="0"/>
        <v/>
      </c>
      <c r="G40" s="198" t="str">
        <f t="shared" si="7"/>
        <v/>
      </c>
    </row>
    <row r="41" spans="1:7" ht="15.75" customHeight="1">
      <c r="A41" s="236" t="str">
        <f>IF(B41="","",Draw!L41)</f>
        <v/>
      </c>
      <c r="B41" s="237" t="str">
        <f>IFERROR(Draw!M41,"")</f>
        <v/>
      </c>
      <c r="C41" s="237" t="str">
        <f>IFERROR(Draw!N41,"")</f>
        <v/>
      </c>
      <c r="D41" s="214"/>
      <c r="E41" s="199">
        <v>3.9999999999999998E-7</v>
      </c>
      <c r="F41" s="230" t="str">
        <f t="shared" si="0"/>
        <v/>
      </c>
      <c r="G41" s="198" t="str">
        <f t="shared" si="7"/>
        <v/>
      </c>
    </row>
    <row r="42" spans="1:7" ht="15.75" customHeight="1">
      <c r="A42" s="236" t="str">
        <f>IF(B42="","",Draw!L42)</f>
        <v/>
      </c>
      <c r="B42" s="237" t="str">
        <f>IFERROR(Draw!M42,"")</f>
        <v/>
      </c>
      <c r="C42" s="237" t="str">
        <f>IFERROR(Draw!N42,"")</f>
        <v/>
      </c>
      <c r="D42" s="213"/>
      <c r="E42" s="199">
        <v>4.0999999999999999E-7</v>
      </c>
      <c r="F42" s="230" t="str">
        <f t="shared" si="0"/>
        <v/>
      </c>
      <c r="G42" s="198" t="str">
        <f t="shared" si="7"/>
        <v/>
      </c>
    </row>
    <row r="43" spans="1:7" ht="15.75" customHeight="1">
      <c r="A43" s="236" t="str">
        <f>IF(B43="","",Draw!L43)</f>
        <v/>
      </c>
      <c r="B43" s="237" t="str">
        <f>IFERROR(Draw!M43,"")</f>
        <v/>
      </c>
      <c r="C43" s="237" t="str">
        <f>IFERROR(Draw!N43,"")</f>
        <v/>
      </c>
      <c r="D43" s="214"/>
      <c r="E43" s="199">
        <v>4.2E-7</v>
      </c>
      <c r="F43" s="230" t="str">
        <f t="shared" si="0"/>
        <v/>
      </c>
      <c r="G43" s="198"/>
    </row>
    <row r="44" spans="1:7" ht="15.75" customHeight="1">
      <c r="A44" s="236" t="str">
        <f>IF(B44="","",Draw!L44)</f>
        <v/>
      </c>
      <c r="B44" s="237" t="str">
        <f>IFERROR(Draw!M44,"")</f>
        <v/>
      </c>
      <c r="C44" s="237" t="str">
        <f>IFERROR(Draw!N44,"")</f>
        <v/>
      </c>
      <c r="D44" s="215"/>
      <c r="E44" s="199">
        <v>4.3000000000000001E-7</v>
      </c>
      <c r="F44" s="230" t="str">
        <f t="shared" si="0"/>
        <v/>
      </c>
      <c r="G44" s="198" t="str">
        <f t="shared" ref="G44:G48" si="8">IF(OR(AND(D44&gt;1,D44&lt;1050),D44="nt",D44="",D44="scratch"),"","Not a valid input")</f>
        <v/>
      </c>
    </row>
    <row r="45" spans="1:7" ht="15.75" customHeight="1">
      <c r="A45" s="236" t="str">
        <f>IF(B45="","",Draw!L45)</f>
        <v/>
      </c>
      <c r="B45" s="237" t="str">
        <f>IFERROR(Draw!M45,"")</f>
        <v/>
      </c>
      <c r="C45" s="237" t="str">
        <f>IFERROR(Draw!N45,"")</f>
        <v/>
      </c>
      <c r="D45" s="216"/>
      <c r="E45" s="199">
        <v>4.4000000000000002E-7</v>
      </c>
      <c r="F45" s="230" t="str">
        <f t="shared" si="0"/>
        <v/>
      </c>
      <c r="G45" s="198" t="str">
        <f t="shared" si="8"/>
        <v/>
      </c>
    </row>
    <row r="46" spans="1:7" ht="15.75" customHeight="1">
      <c r="A46" s="236" t="str">
        <f>IF(B46="","",Draw!L46)</f>
        <v/>
      </c>
      <c r="B46" s="237" t="str">
        <f>IFERROR(Draw!M46,"")</f>
        <v/>
      </c>
      <c r="C46" s="237" t="str">
        <f>IFERROR(Draw!N46,"")</f>
        <v/>
      </c>
      <c r="D46" s="217"/>
      <c r="E46" s="199">
        <v>4.4999999999999998E-7</v>
      </c>
      <c r="F46" s="230" t="str">
        <f t="shared" si="0"/>
        <v/>
      </c>
      <c r="G46" s="198" t="str">
        <f t="shared" si="8"/>
        <v/>
      </c>
    </row>
    <row r="47" spans="1:7" ht="15.75" customHeight="1">
      <c r="A47" s="236" t="str">
        <f>IF(B47="","",Draw!L47)</f>
        <v/>
      </c>
      <c r="B47" s="237" t="str">
        <f>IFERROR(Draw!M47,"")</f>
        <v/>
      </c>
      <c r="C47" s="237" t="str">
        <f>IFERROR(Draw!N47,"")</f>
        <v/>
      </c>
      <c r="D47" s="213"/>
      <c r="E47" s="199">
        <v>4.5999999999999999E-7</v>
      </c>
      <c r="F47" s="230" t="str">
        <f t="shared" si="0"/>
        <v/>
      </c>
      <c r="G47" s="198" t="str">
        <f t="shared" si="8"/>
        <v/>
      </c>
    </row>
    <row r="48" spans="1:7" ht="15.75" customHeight="1">
      <c r="A48" s="236" t="str">
        <f>IF(B48="","",Draw!L48)</f>
        <v/>
      </c>
      <c r="B48" s="237" t="str">
        <f>IFERROR(Draw!M48,"")</f>
        <v/>
      </c>
      <c r="C48" s="237" t="str">
        <f>IFERROR(Draw!N48,"")</f>
        <v/>
      </c>
      <c r="D48" s="214"/>
      <c r="E48" s="199">
        <v>4.7E-7</v>
      </c>
      <c r="F48" s="230" t="str">
        <f t="shared" si="0"/>
        <v/>
      </c>
      <c r="G48" s="198" t="str">
        <f t="shared" si="8"/>
        <v/>
      </c>
    </row>
    <row r="49" spans="1:7" ht="15.75" customHeight="1">
      <c r="A49" s="236" t="str">
        <f>IF(B49="","",Draw!L49)</f>
        <v/>
      </c>
      <c r="B49" s="237" t="str">
        <f>IFERROR(Draw!M49,"")</f>
        <v/>
      </c>
      <c r="C49" s="237" t="str">
        <f>IFERROR(Draw!N49,"")</f>
        <v/>
      </c>
      <c r="D49" s="213"/>
      <c r="E49" s="199">
        <v>4.7999999999999996E-7</v>
      </c>
      <c r="F49" s="230" t="str">
        <f t="shared" si="0"/>
        <v/>
      </c>
      <c r="G49" s="198"/>
    </row>
    <row r="50" spans="1:7" ht="15.75" customHeight="1">
      <c r="A50" s="236" t="str">
        <f>IF(B50="","",Draw!L50)</f>
        <v/>
      </c>
      <c r="B50" s="237" t="str">
        <f>IFERROR(Draw!M50,"")</f>
        <v/>
      </c>
      <c r="C50" s="237" t="str">
        <f>IFERROR(Draw!N50,"")</f>
        <v/>
      </c>
      <c r="D50" s="214"/>
      <c r="E50" s="199">
        <v>4.8999999999999997E-7</v>
      </c>
      <c r="F50" s="230" t="str">
        <f t="shared" si="0"/>
        <v/>
      </c>
      <c r="G50" s="198" t="str">
        <f t="shared" ref="G50:G54" si="9">IF(OR(AND(D50&gt;1,D50&lt;1050),D50="nt",D50="",D50="scratch"),"","Not a valid input")</f>
        <v/>
      </c>
    </row>
    <row r="51" spans="1:7" ht="15.75" customHeight="1">
      <c r="A51" s="236" t="str">
        <f>IF(B51="","",Draw!L51)</f>
        <v/>
      </c>
      <c r="B51" s="237" t="str">
        <f>IFERROR(Draw!M51,"")</f>
        <v/>
      </c>
      <c r="C51" s="237" t="str">
        <f>IFERROR(Draw!N51,"")</f>
        <v/>
      </c>
      <c r="D51" s="213"/>
      <c r="E51" s="199">
        <v>4.9999999999999998E-7</v>
      </c>
      <c r="F51" s="230" t="str">
        <f t="shared" si="0"/>
        <v/>
      </c>
      <c r="G51" s="198" t="str">
        <f t="shared" si="9"/>
        <v/>
      </c>
    </row>
    <row r="52" spans="1:7" ht="15.75" customHeight="1">
      <c r="A52" s="236" t="str">
        <f>IF(B52="","",Draw!L52)</f>
        <v/>
      </c>
      <c r="B52" s="237" t="str">
        <f>IFERROR(Draw!M52,"")</f>
        <v/>
      </c>
      <c r="C52" s="237" t="str">
        <f>IFERROR(Draw!N52,"")</f>
        <v/>
      </c>
      <c r="D52" s="214"/>
      <c r="E52" s="199">
        <v>5.0999999999999999E-7</v>
      </c>
      <c r="F52" s="230" t="str">
        <f t="shared" si="0"/>
        <v/>
      </c>
      <c r="G52" s="198" t="str">
        <f t="shared" si="9"/>
        <v/>
      </c>
    </row>
    <row r="53" spans="1:7" ht="15.75" customHeight="1">
      <c r="A53" s="236" t="str">
        <f>IF(B53="","",Draw!L53)</f>
        <v/>
      </c>
      <c r="B53" s="237" t="str">
        <f>IFERROR(Draw!M53,"")</f>
        <v/>
      </c>
      <c r="C53" s="237" t="str">
        <f>IFERROR(Draw!N53,"")</f>
        <v/>
      </c>
      <c r="D53" s="213"/>
      <c r="E53" s="199">
        <v>5.2E-7</v>
      </c>
      <c r="F53" s="230" t="str">
        <f t="shared" si="0"/>
        <v/>
      </c>
      <c r="G53" s="198" t="str">
        <f t="shared" si="9"/>
        <v/>
      </c>
    </row>
    <row r="54" spans="1:7" ht="15.75" customHeight="1">
      <c r="A54" s="236" t="str">
        <f>IF(B54="","",Draw!L54)</f>
        <v/>
      </c>
      <c r="B54" s="237" t="str">
        <f>IFERROR(Draw!M54,"")</f>
        <v/>
      </c>
      <c r="C54" s="237" t="str">
        <f>IFERROR(Draw!N54,"")</f>
        <v/>
      </c>
      <c r="D54" s="214"/>
      <c r="E54" s="199">
        <v>5.3000000000000001E-7</v>
      </c>
      <c r="F54" s="230" t="str">
        <f t="shared" si="0"/>
        <v/>
      </c>
      <c r="G54" s="198" t="str">
        <f t="shared" si="9"/>
        <v/>
      </c>
    </row>
    <row r="55" spans="1:7" ht="15.75" customHeight="1">
      <c r="A55" s="236" t="str">
        <f>IF(B55="","",Draw!L55)</f>
        <v/>
      </c>
      <c r="B55" s="237" t="str">
        <f>IFERROR(Draw!M55,"")</f>
        <v/>
      </c>
      <c r="C55" s="237" t="str">
        <f>IFERROR(Draw!N55,"")</f>
        <v/>
      </c>
      <c r="D55" s="215"/>
      <c r="E55" s="199">
        <v>5.4000000000000002E-7</v>
      </c>
      <c r="F55" s="230" t="str">
        <f t="shared" si="0"/>
        <v/>
      </c>
      <c r="G55" s="198"/>
    </row>
    <row r="56" spans="1:7" ht="15.75" customHeight="1">
      <c r="A56" s="236" t="str">
        <f>IF(B56="","",Draw!L56)</f>
        <v/>
      </c>
      <c r="B56" s="237" t="str">
        <f>IFERROR(Draw!M56,"")</f>
        <v/>
      </c>
      <c r="C56" s="237" t="str">
        <f>IFERROR(Draw!N56,"")</f>
        <v/>
      </c>
      <c r="D56" s="216"/>
      <c r="E56" s="199">
        <v>5.5000000000000003E-7</v>
      </c>
      <c r="F56" s="230" t="str">
        <f t="shared" si="0"/>
        <v/>
      </c>
      <c r="G56" s="198" t="str">
        <f t="shared" ref="G56:G60" si="10">IF(OR(AND(D56&gt;1,D56&lt;1050),D56="nt",D56="",D56="scratch"),"","Not a valid input")</f>
        <v/>
      </c>
    </row>
    <row r="57" spans="1:7" ht="15.75" customHeight="1">
      <c r="A57" s="236" t="str">
        <f>IF(B57="","",Draw!L57)</f>
        <v/>
      </c>
      <c r="B57" s="237" t="str">
        <f>IFERROR(Draw!M57,"")</f>
        <v/>
      </c>
      <c r="C57" s="237" t="str">
        <f>IFERROR(Draw!N57,"")</f>
        <v/>
      </c>
      <c r="D57" s="217"/>
      <c r="E57" s="199">
        <v>5.6000000000000004E-7</v>
      </c>
      <c r="F57" s="230" t="str">
        <f t="shared" si="0"/>
        <v/>
      </c>
      <c r="G57" s="198" t="str">
        <f t="shared" si="10"/>
        <v/>
      </c>
    </row>
    <row r="58" spans="1:7" ht="15.75" customHeight="1">
      <c r="A58" s="236" t="str">
        <f>IF(B58="","",Draw!L58)</f>
        <v/>
      </c>
      <c r="B58" s="237" t="str">
        <f>IFERROR(Draw!M58,"")</f>
        <v/>
      </c>
      <c r="C58" s="237" t="str">
        <f>IFERROR(Draw!N58,"")</f>
        <v/>
      </c>
      <c r="D58" s="213"/>
      <c r="E58" s="199">
        <v>5.7000000000000005E-7</v>
      </c>
      <c r="F58" s="230" t="str">
        <f t="shared" si="0"/>
        <v/>
      </c>
      <c r="G58" s="198" t="str">
        <f t="shared" si="10"/>
        <v/>
      </c>
    </row>
    <row r="59" spans="1:7" ht="15.75" customHeight="1">
      <c r="A59" s="236" t="str">
        <f>IF(B59="","",Draw!L59)</f>
        <v/>
      </c>
      <c r="B59" s="237" t="str">
        <f>IFERROR(Draw!M59,"")</f>
        <v/>
      </c>
      <c r="C59" s="237" t="str">
        <f>IFERROR(Draw!N59,"")</f>
        <v/>
      </c>
      <c r="D59" s="214"/>
      <c r="E59" s="199">
        <v>5.7999999999999995E-7</v>
      </c>
      <c r="F59" s="230" t="str">
        <f t="shared" si="0"/>
        <v/>
      </c>
      <c r="G59" s="198" t="str">
        <f t="shared" si="10"/>
        <v/>
      </c>
    </row>
    <row r="60" spans="1:7" ht="15.75" customHeight="1">
      <c r="A60" s="236" t="str">
        <f>IF(B60="","",Draw!L60)</f>
        <v/>
      </c>
      <c r="B60" s="237" t="str">
        <f>IFERROR(Draw!M60,"")</f>
        <v/>
      </c>
      <c r="C60" s="237" t="str">
        <f>IFERROR(Draw!N60,"")</f>
        <v/>
      </c>
      <c r="D60" s="213"/>
      <c r="E60" s="199">
        <v>5.8999999999999996E-7</v>
      </c>
      <c r="F60" s="230" t="str">
        <f t="shared" si="0"/>
        <v/>
      </c>
      <c r="G60" s="198" t="str">
        <f t="shared" si="10"/>
        <v/>
      </c>
    </row>
    <row r="61" spans="1:7" ht="15.75" customHeight="1">
      <c r="A61" s="236" t="str">
        <f>IF(B61="","",Draw!L61)</f>
        <v/>
      </c>
      <c r="B61" s="237" t="str">
        <f>IFERROR(Draw!M61,"")</f>
        <v/>
      </c>
      <c r="C61" s="237" t="str">
        <f>IFERROR(Draw!N61,"")</f>
        <v/>
      </c>
      <c r="D61" s="214"/>
      <c r="E61" s="199">
        <v>5.9999999999999997E-7</v>
      </c>
      <c r="F61" s="230" t="str">
        <f t="shared" si="0"/>
        <v/>
      </c>
      <c r="G61" s="198"/>
    </row>
    <row r="62" spans="1:7" ht="15.75" customHeight="1">
      <c r="A62" s="236" t="str">
        <f>IF(B62="","",Draw!L62)</f>
        <v/>
      </c>
      <c r="B62" s="237" t="str">
        <f>IFERROR(Draw!M62,"")</f>
        <v/>
      </c>
      <c r="C62" s="237" t="str">
        <f>IFERROR(Draw!N62,"")</f>
        <v/>
      </c>
      <c r="D62" s="213"/>
      <c r="E62" s="199">
        <v>6.0999999999999998E-7</v>
      </c>
      <c r="F62" s="230" t="str">
        <f t="shared" si="0"/>
        <v/>
      </c>
      <c r="G62" s="198" t="str">
        <f t="shared" ref="G62:G66" si="11">IF(OR(AND(D62&gt;1,D62&lt;1050),D62="nt",D62="",D62="scratch"),"","Not a valid input")</f>
        <v/>
      </c>
    </row>
    <row r="63" spans="1:7" ht="15.75" customHeight="1">
      <c r="A63" s="236" t="str">
        <f>IF(B63="","",Draw!L63)</f>
        <v/>
      </c>
      <c r="B63" s="237" t="str">
        <f>IFERROR(Draw!M63,"")</f>
        <v/>
      </c>
      <c r="C63" s="237" t="str">
        <f>IFERROR(Draw!N63,"")</f>
        <v/>
      </c>
      <c r="D63" s="214"/>
      <c r="E63" s="199">
        <v>6.1999999999999999E-7</v>
      </c>
      <c r="F63" s="230" t="str">
        <f t="shared" si="0"/>
        <v/>
      </c>
      <c r="G63" s="198" t="str">
        <f t="shared" si="11"/>
        <v/>
      </c>
    </row>
    <row r="64" spans="1:7" ht="15.75" customHeight="1">
      <c r="A64" s="236" t="str">
        <f>IF(B64="","",Draw!L64)</f>
        <v/>
      </c>
      <c r="B64" s="237" t="str">
        <f>IFERROR(Draw!M64,"")</f>
        <v/>
      </c>
      <c r="C64" s="237" t="str">
        <f>IFERROR(Draw!N64,"")</f>
        <v/>
      </c>
      <c r="D64" s="213"/>
      <c r="E64" s="199">
        <v>6.3E-7</v>
      </c>
      <c r="F64" s="230" t="str">
        <f t="shared" si="0"/>
        <v/>
      </c>
      <c r="G64" s="198" t="str">
        <f t="shared" si="11"/>
        <v/>
      </c>
    </row>
    <row r="65" spans="1:7" ht="15.75" customHeight="1">
      <c r="A65" s="236" t="str">
        <f>IF(B65="","",Draw!L65)</f>
        <v/>
      </c>
      <c r="B65" s="237" t="str">
        <f>IFERROR(Draw!M65,"")</f>
        <v/>
      </c>
      <c r="C65" s="237" t="str">
        <f>IFERROR(Draw!N65,"")</f>
        <v/>
      </c>
      <c r="D65" s="214"/>
      <c r="E65" s="199">
        <v>6.4000000000000001E-7</v>
      </c>
      <c r="F65" s="230" t="str">
        <f t="shared" si="0"/>
        <v/>
      </c>
      <c r="G65" s="198" t="str">
        <f t="shared" si="11"/>
        <v/>
      </c>
    </row>
    <row r="66" spans="1:7" ht="15.75" customHeight="1">
      <c r="A66" s="236" t="str">
        <f>IF(B66="","",Draw!L66)</f>
        <v/>
      </c>
      <c r="B66" s="237" t="str">
        <f>IFERROR(Draw!M66,"")</f>
        <v/>
      </c>
      <c r="C66" s="237" t="str">
        <f>IFERROR(Draw!N66,"")</f>
        <v/>
      </c>
      <c r="D66" s="215"/>
      <c r="E66" s="199">
        <v>6.5000000000000002E-7</v>
      </c>
      <c r="F66" s="230" t="str">
        <f t="shared" si="0"/>
        <v/>
      </c>
      <c r="G66" s="198" t="str">
        <f t="shared" si="11"/>
        <v/>
      </c>
    </row>
    <row r="67" spans="1:7" ht="15.75" customHeight="1">
      <c r="A67" s="236" t="str">
        <f>IF(B67="","",Draw!L67)</f>
        <v/>
      </c>
      <c r="B67" s="237" t="str">
        <f>IFERROR(Draw!M67,"")</f>
        <v/>
      </c>
      <c r="C67" s="237" t="str">
        <f>IFERROR(Draw!N67,"")</f>
        <v/>
      </c>
      <c r="D67" s="216"/>
      <c r="E67" s="199">
        <v>6.6000000000000003E-7</v>
      </c>
      <c r="F67" s="230" t="str">
        <f t="shared" si="0"/>
        <v/>
      </c>
      <c r="G67" s="198"/>
    </row>
    <row r="68" spans="1:7" ht="15.75" customHeight="1">
      <c r="A68" s="236" t="str">
        <f>IF(B68="","",Draw!L68)</f>
        <v/>
      </c>
      <c r="B68" s="237" t="str">
        <f>IFERROR(Draw!M68,"")</f>
        <v/>
      </c>
      <c r="C68" s="237" t="str">
        <f>IFERROR(Draw!N68,"")</f>
        <v/>
      </c>
      <c r="D68" s="217"/>
      <c r="E68" s="199">
        <v>6.7000000000000004E-7</v>
      </c>
      <c r="F68" s="230" t="str">
        <f t="shared" si="0"/>
        <v/>
      </c>
      <c r="G68" s="198" t="str">
        <f t="shared" ref="G68:G72" si="12">IF(OR(AND(D68&gt;1,D68&lt;1050),D68="nt",D68="",D68="scratch"),"","Not a valid input")</f>
        <v/>
      </c>
    </row>
    <row r="69" spans="1:7" ht="15.75" customHeight="1">
      <c r="A69" s="236" t="str">
        <f>IF(B69="","",Draw!L69)</f>
        <v/>
      </c>
      <c r="B69" s="237" t="str">
        <f>IFERROR(Draw!M69,"")</f>
        <v/>
      </c>
      <c r="C69" s="237" t="str">
        <f>IFERROR(Draw!N69,"")</f>
        <v/>
      </c>
      <c r="D69" s="213"/>
      <c r="E69" s="199">
        <v>6.7999999999999995E-7</v>
      </c>
      <c r="F69" s="230" t="str">
        <f t="shared" si="0"/>
        <v/>
      </c>
      <c r="G69" s="198" t="str">
        <f t="shared" si="12"/>
        <v/>
      </c>
    </row>
    <row r="70" spans="1:7" ht="15.75" customHeight="1">
      <c r="A70" s="236" t="str">
        <f>IF(B70="","",Draw!L70)</f>
        <v/>
      </c>
      <c r="B70" s="237" t="str">
        <f>IFERROR(Draw!M70,"")</f>
        <v/>
      </c>
      <c r="C70" s="237" t="str">
        <f>IFERROR(Draw!N70,"")</f>
        <v/>
      </c>
      <c r="D70" s="214"/>
      <c r="E70" s="199">
        <v>6.8999999999999996E-7</v>
      </c>
      <c r="F70" s="230" t="str">
        <f t="shared" si="0"/>
        <v/>
      </c>
      <c r="G70" s="198" t="str">
        <f t="shared" si="12"/>
        <v/>
      </c>
    </row>
    <row r="71" spans="1:7" ht="15.75" customHeight="1">
      <c r="A71" s="236" t="str">
        <f>IF(B71="","",Draw!L71)</f>
        <v/>
      </c>
      <c r="B71" s="237" t="str">
        <f>IFERROR(Draw!M71,"")</f>
        <v/>
      </c>
      <c r="C71" s="237" t="str">
        <f>IFERROR(Draw!N71,"")</f>
        <v/>
      </c>
      <c r="D71" s="213"/>
      <c r="E71" s="199">
        <v>6.9999999999999997E-7</v>
      </c>
      <c r="F71" s="230" t="str">
        <f t="shared" si="0"/>
        <v/>
      </c>
      <c r="G71" s="198" t="str">
        <f t="shared" si="12"/>
        <v/>
      </c>
    </row>
    <row r="72" spans="1:7" ht="15.75" customHeight="1">
      <c r="A72" s="236" t="str">
        <f>IF(B72="","",Draw!L72)</f>
        <v/>
      </c>
      <c r="B72" s="237" t="str">
        <f>IFERROR(Draw!M72,"")</f>
        <v/>
      </c>
      <c r="C72" s="237" t="str">
        <f>IFERROR(Draw!N72,"")</f>
        <v/>
      </c>
      <c r="D72" s="214"/>
      <c r="E72" s="199">
        <v>7.0999999999999998E-7</v>
      </c>
      <c r="F72" s="230" t="str">
        <f t="shared" si="0"/>
        <v/>
      </c>
      <c r="G72" s="198" t="str">
        <f t="shared" si="12"/>
        <v/>
      </c>
    </row>
    <row r="73" spans="1:7" ht="15.75" customHeight="1">
      <c r="A73" s="236" t="str">
        <f>IF(B73="","",Draw!L73)</f>
        <v/>
      </c>
      <c r="B73" s="237" t="str">
        <f>IFERROR(Draw!M73,"")</f>
        <v/>
      </c>
      <c r="C73" s="237" t="str">
        <f>IFERROR(Draw!N73,"")</f>
        <v/>
      </c>
      <c r="D73" s="213"/>
      <c r="E73" s="199">
        <v>7.1999999999999999E-7</v>
      </c>
      <c r="F73" s="230" t="str">
        <f t="shared" si="0"/>
        <v/>
      </c>
      <c r="G73" s="198"/>
    </row>
    <row r="74" spans="1:7" ht="15.75" customHeight="1">
      <c r="A74" s="236" t="str">
        <f>IF(B74="","",Draw!L74)</f>
        <v/>
      </c>
      <c r="B74" s="237" t="str">
        <f>IFERROR(Draw!M74,"")</f>
        <v/>
      </c>
      <c r="C74" s="237" t="str">
        <f>IFERROR(Draw!N74,"")</f>
        <v/>
      </c>
      <c r="D74" s="214"/>
      <c r="E74" s="199">
        <v>7.3E-7</v>
      </c>
      <c r="F74" s="230" t="str">
        <f t="shared" si="0"/>
        <v/>
      </c>
      <c r="G74" s="198" t="str">
        <f t="shared" ref="G74:G78" si="13">IF(OR(AND(D74&gt;1,D74&lt;1050),D74="nt",D74="",D74="scratch"),"","Not a valid input")</f>
        <v/>
      </c>
    </row>
    <row r="75" spans="1:7" ht="15.75" customHeight="1">
      <c r="A75" s="236" t="str">
        <f>IF(B75="","",Draw!L75)</f>
        <v/>
      </c>
      <c r="B75" s="237" t="str">
        <f>IFERROR(Draw!M75,"")</f>
        <v/>
      </c>
      <c r="C75" s="237" t="str">
        <f>IFERROR(Draw!N75,"")</f>
        <v/>
      </c>
      <c r="D75" s="213"/>
      <c r="E75" s="199">
        <v>7.4000000000000001E-7</v>
      </c>
      <c r="F75" s="230" t="str">
        <f t="shared" si="0"/>
        <v/>
      </c>
      <c r="G75" s="198" t="str">
        <f t="shared" si="13"/>
        <v/>
      </c>
    </row>
    <row r="76" spans="1:7" ht="15.75" customHeight="1">
      <c r="A76" s="236" t="str">
        <f>IF(B76="","",Draw!L76)</f>
        <v/>
      </c>
      <c r="B76" s="237" t="str">
        <f>IFERROR(Draw!M76,"")</f>
        <v/>
      </c>
      <c r="C76" s="237" t="str">
        <f>IFERROR(Draw!N76,"")</f>
        <v/>
      </c>
      <c r="D76" s="214"/>
      <c r="E76" s="199">
        <v>7.5000000000000002E-7</v>
      </c>
      <c r="F76" s="230" t="str">
        <f t="shared" si="0"/>
        <v/>
      </c>
      <c r="G76" s="198" t="str">
        <f t="shared" si="13"/>
        <v/>
      </c>
    </row>
    <row r="77" spans="1:7" ht="15.75" customHeight="1">
      <c r="A77" s="236" t="str">
        <f>IF(B77="","",Draw!L77)</f>
        <v/>
      </c>
      <c r="B77" s="237" t="str">
        <f>IFERROR(Draw!M77,"")</f>
        <v/>
      </c>
      <c r="C77" s="237" t="str">
        <f>IFERROR(Draw!N77,"")</f>
        <v/>
      </c>
      <c r="D77" s="215"/>
      <c r="E77" s="199">
        <v>7.6000000000000003E-7</v>
      </c>
      <c r="F77" s="230" t="str">
        <f t="shared" si="0"/>
        <v/>
      </c>
      <c r="G77" s="198" t="str">
        <f t="shared" si="13"/>
        <v/>
      </c>
    </row>
    <row r="78" spans="1:7" ht="15.75" customHeight="1">
      <c r="A78" s="236" t="str">
        <f>IF(B78="","",Draw!L78)</f>
        <v/>
      </c>
      <c r="B78" s="237" t="str">
        <f>IFERROR(Draw!M78,"")</f>
        <v/>
      </c>
      <c r="C78" s="237" t="str">
        <f>IFERROR(Draw!N78,"")</f>
        <v/>
      </c>
      <c r="D78" s="216"/>
      <c r="E78" s="199">
        <v>7.7000000000000004E-7</v>
      </c>
      <c r="F78" s="230" t="str">
        <f t="shared" si="0"/>
        <v/>
      </c>
      <c r="G78" s="198" t="str">
        <f t="shared" si="13"/>
        <v/>
      </c>
    </row>
    <row r="79" spans="1:7" ht="15.75" customHeight="1">
      <c r="A79" s="236" t="str">
        <f>IF(B79="","",Draw!L79)</f>
        <v/>
      </c>
      <c r="B79" s="237" t="str">
        <f>IFERROR(Draw!M79,"")</f>
        <v/>
      </c>
      <c r="C79" s="237" t="str">
        <f>IFERROR(Draw!N79,"")</f>
        <v/>
      </c>
      <c r="D79" s="217"/>
      <c r="E79" s="199">
        <v>7.8000000000000005E-7</v>
      </c>
      <c r="F79" s="230" t="str">
        <f t="shared" si="0"/>
        <v/>
      </c>
      <c r="G79" s="198"/>
    </row>
    <row r="80" spans="1:7" ht="15.75" customHeight="1">
      <c r="A80" s="236" t="str">
        <f>IF(B80="","",Draw!L80)</f>
        <v/>
      </c>
      <c r="B80" s="237" t="str">
        <f>IFERROR(Draw!M80,"")</f>
        <v/>
      </c>
      <c r="C80" s="237" t="str">
        <f>IFERROR(Draw!N80,"")</f>
        <v/>
      </c>
      <c r="D80" s="213"/>
      <c r="E80" s="199">
        <v>7.8999999999999995E-7</v>
      </c>
      <c r="F80" s="230" t="str">
        <f t="shared" si="0"/>
        <v/>
      </c>
      <c r="G80" s="198" t="str">
        <f t="shared" ref="G80:G84" si="14">IF(OR(AND(D80&gt;1,D80&lt;1050),D80="nt",D80="",D80="scratch"),"","Not a valid input")</f>
        <v/>
      </c>
    </row>
    <row r="81" spans="1:7" ht="15.75" customHeight="1">
      <c r="A81" s="236" t="str">
        <f>IF(B81="","",Draw!L81)</f>
        <v/>
      </c>
      <c r="B81" s="237" t="str">
        <f>IFERROR(Draw!M81,"")</f>
        <v/>
      </c>
      <c r="C81" s="237" t="str">
        <f>IFERROR(Draw!N81,"")</f>
        <v/>
      </c>
      <c r="D81" s="214"/>
      <c r="E81" s="199">
        <v>7.9999999999999996E-7</v>
      </c>
      <c r="F81" s="230" t="str">
        <f t="shared" si="0"/>
        <v/>
      </c>
      <c r="G81" s="198" t="str">
        <f t="shared" si="14"/>
        <v/>
      </c>
    </row>
    <row r="82" spans="1:7" ht="15.75" customHeight="1">
      <c r="A82" s="236" t="str">
        <f>IF(B82="","",Draw!L82)</f>
        <v/>
      </c>
      <c r="B82" s="237" t="str">
        <f>IFERROR(Draw!M82,"")</f>
        <v/>
      </c>
      <c r="C82" s="237" t="str">
        <f>IFERROR(Draw!N82,"")</f>
        <v/>
      </c>
      <c r="D82" s="213"/>
      <c r="E82" s="199">
        <v>8.0999999999999997E-7</v>
      </c>
      <c r="F82" s="230" t="str">
        <f t="shared" si="0"/>
        <v/>
      </c>
      <c r="G82" s="198" t="str">
        <f t="shared" si="14"/>
        <v/>
      </c>
    </row>
    <row r="83" spans="1:7" ht="15.75" customHeight="1">
      <c r="A83" s="236" t="str">
        <f>IF(B83="","",Draw!L83)</f>
        <v/>
      </c>
      <c r="B83" s="237" t="str">
        <f>IFERROR(Draw!M83,"")</f>
        <v/>
      </c>
      <c r="C83" s="237" t="str">
        <f>IFERROR(Draw!N83,"")</f>
        <v/>
      </c>
      <c r="D83" s="214"/>
      <c r="E83" s="199">
        <v>8.1999999999999998E-7</v>
      </c>
      <c r="F83" s="230" t="str">
        <f t="shared" si="0"/>
        <v/>
      </c>
      <c r="G83" s="198" t="str">
        <f t="shared" si="14"/>
        <v/>
      </c>
    </row>
    <row r="84" spans="1:7" ht="15.75" customHeight="1">
      <c r="A84" s="236" t="str">
        <f>IF(B84="","",Draw!L84)</f>
        <v/>
      </c>
      <c r="B84" s="237" t="str">
        <f>IFERROR(Draw!M84,"")</f>
        <v/>
      </c>
      <c r="C84" s="237" t="str">
        <f>IFERROR(Draw!N84,"")</f>
        <v/>
      </c>
      <c r="D84" s="213"/>
      <c r="E84" s="199">
        <v>8.2999999999999999E-7</v>
      </c>
      <c r="F84" s="230" t="str">
        <f t="shared" si="0"/>
        <v/>
      </c>
      <c r="G84" s="198" t="str">
        <f t="shared" si="14"/>
        <v/>
      </c>
    </row>
    <row r="85" spans="1:7" ht="15.75" customHeight="1">
      <c r="A85" s="236" t="str">
        <f>IF(B85="","",Draw!L85)</f>
        <v/>
      </c>
      <c r="B85" s="237" t="str">
        <f>IFERROR(Draw!M85,"")</f>
        <v/>
      </c>
      <c r="C85" s="237" t="str">
        <f>IFERROR(Draw!N85,"")</f>
        <v/>
      </c>
      <c r="D85" s="214"/>
      <c r="E85" s="199">
        <v>8.4E-7</v>
      </c>
      <c r="F85" s="230" t="str">
        <f t="shared" si="0"/>
        <v/>
      </c>
      <c r="G85" s="198"/>
    </row>
    <row r="86" spans="1:7" ht="15.75" customHeight="1">
      <c r="A86" s="236" t="str">
        <f>IF(B86="","",Draw!L86)</f>
        <v/>
      </c>
      <c r="B86" s="237" t="str">
        <f>IFERROR(Draw!M86,"")</f>
        <v/>
      </c>
      <c r="C86" s="237" t="str">
        <f>IFERROR(Draw!N86,"")</f>
        <v/>
      </c>
      <c r="D86" s="213"/>
      <c r="E86" s="199">
        <v>8.5000000000000001E-7</v>
      </c>
      <c r="F86" s="230" t="str">
        <f t="shared" si="0"/>
        <v/>
      </c>
      <c r="G86" s="198" t="str">
        <f t="shared" ref="G86:G90" si="15">IF(OR(AND(D86&gt;1,D86&lt;1050),D86="nt",D86="",D86="scratch"),"","Not a valid input")</f>
        <v/>
      </c>
    </row>
    <row r="87" spans="1:7" ht="15.75" customHeight="1">
      <c r="A87" s="236" t="str">
        <f>IF(B87="","",Draw!L87)</f>
        <v/>
      </c>
      <c r="B87" s="237" t="str">
        <f>IFERROR(Draw!M87,"")</f>
        <v/>
      </c>
      <c r="C87" s="237" t="str">
        <f>IFERROR(Draw!N87,"")</f>
        <v/>
      </c>
      <c r="D87" s="214"/>
      <c r="E87" s="199">
        <v>8.6000000000000002E-7</v>
      </c>
      <c r="F87" s="230" t="str">
        <f t="shared" si="0"/>
        <v/>
      </c>
      <c r="G87" s="198" t="str">
        <f t="shared" si="15"/>
        <v/>
      </c>
    </row>
    <row r="88" spans="1:7" ht="15.75" customHeight="1">
      <c r="A88" s="236" t="str">
        <f>IF(B88="","",Draw!L88)</f>
        <v/>
      </c>
      <c r="B88" s="237" t="str">
        <f>IFERROR(Draw!M88,"")</f>
        <v/>
      </c>
      <c r="C88" s="237" t="str">
        <f>IFERROR(Draw!N88,"")</f>
        <v/>
      </c>
      <c r="D88" s="215"/>
      <c r="E88" s="199">
        <v>8.7000000000000003E-7</v>
      </c>
      <c r="F88" s="230" t="str">
        <f t="shared" si="0"/>
        <v/>
      </c>
      <c r="G88" s="198" t="str">
        <f t="shared" si="15"/>
        <v/>
      </c>
    </row>
    <row r="89" spans="1:7" ht="15.75" customHeight="1">
      <c r="A89" s="236" t="str">
        <f>IF(B89="","",Draw!L89)</f>
        <v/>
      </c>
      <c r="B89" s="237" t="str">
        <f>IFERROR(Draw!M89,"")</f>
        <v/>
      </c>
      <c r="C89" s="237" t="str">
        <f>IFERROR(Draw!N89,"")</f>
        <v/>
      </c>
      <c r="D89" s="216"/>
      <c r="E89" s="199">
        <v>8.8000000000000004E-7</v>
      </c>
      <c r="F89" s="230" t="str">
        <f t="shared" si="0"/>
        <v/>
      </c>
      <c r="G89" s="198" t="str">
        <f t="shared" si="15"/>
        <v/>
      </c>
    </row>
    <row r="90" spans="1:7" ht="15.75" customHeight="1">
      <c r="A90" s="236" t="str">
        <f>IF(B90="","",Draw!L90)</f>
        <v/>
      </c>
      <c r="B90" s="237" t="str">
        <f>IFERROR(Draw!M90,"")</f>
        <v/>
      </c>
      <c r="C90" s="237" t="str">
        <f>IFERROR(Draw!N90,"")</f>
        <v/>
      </c>
      <c r="D90" s="217"/>
      <c r="E90" s="199">
        <v>8.8999999999999995E-7</v>
      </c>
      <c r="F90" s="230" t="str">
        <f t="shared" si="0"/>
        <v/>
      </c>
      <c r="G90" s="198" t="str">
        <f t="shared" si="15"/>
        <v/>
      </c>
    </row>
    <row r="91" spans="1:7" ht="15.75" customHeight="1">
      <c r="A91" s="236" t="str">
        <f>IF(B91="","",Draw!L91)</f>
        <v/>
      </c>
      <c r="B91" s="237" t="str">
        <f>IFERROR(Draw!M91,"")</f>
        <v/>
      </c>
      <c r="C91" s="237" t="str">
        <f>IFERROR(Draw!N91,"")</f>
        <v/>
      </c>
      <c r="D91" s="213"/>
      <c r="E91" s="199">
        <v>8.9999999999999996E-7</v>
      </c>
      <c r="F91" s="230" t="str">
        <f t="shared" si="0"/>
        <v/>
      </c>
      <c r="G91" s="198"/>
    </row>
    <row r="92" spans="1:7" ht="15.75" customHeight="1">
      <c r="A92" s="236" t="str">
        <f>IF(B92="","",Draw!L92)</f>
        <v/>
      </c>
      <c r="B92" s="237" t="str">
        <f>IFERROR(Draw!M92,"")</f>
        <v/>
      </c>
      <c r="C92" s="237" t="str">
        <f>IFERROR(Draw!N92,"")</f>
        <v/>
      </c>
      <c r="D92" s="214"/>
      <c r="E92" s="199">
        <v>9.0999999999999997E-7</v>
      </c>
      <c r="F92" s="230" t="str">
        <f t="shared" si="0"/>
        <v/>
      </c>
      <c r="G92" s="198" t="str">
        <f t="shared" ref="G92:G96" si="16">IF(OR(AND(D92&gt;1,D92&lt;1050),D92="nt",D92="",D92="scratch"),"","Not a valid input")</f>
        <v/>
      </c>
    </row>
    <row r="93" spans="1:7" ht="15.75" customHeight="1">
      <c r="A93" s="236" t="str">
        <f>IF(B93="","",Draw!L93)</f>
        <v/>
      </c>
      <c r="B93" s="237" t="str">
        <f>IFERROR(Draw!M93,"")</f>
        <v/>
      </c>
      <c r="C93" s="237" t="str">
        <f>IFERROR(Draw!N93,"")</f>
        <v/>
      </c>
      <c r="D93" s="213"/>
      <c r="E93" s="199">
        <v>9.1999999999999998E-7</v>
      </c>
      <c r="F93" s="230" t="str">
        <f t="shared" si="0"/>
        <v/>
      </c>
      <c r="G93" s="198" t="str">
        <f t="shared" si="16"/>
        <v/>
      </c>
    </row>
    <row r="94" spans="1:7" ht="15.75" customHeight="1">
      <c r="A94" s="236" t="str">
        <f>IF(B94="","",Draw!L94)</f>
        <v/>
      </c>
      <c r="B94" s="237" t="str">
        <f>IFERROR(Draw!M94,"")</f>
        <v/>
      </c>
      <c r="C94" s="237" t="str">
        <f>IFERROR(Draw!N94,"")</f>
        <v/>
      </c>
      <c r="D94" s="214"/>
      <c r="E94" s="199">
        <v>9.2999999999999999E-7</v>
      </c>
      <c r="F94" s="230" t="str">
        <f t="shared" si="0"/>
        <v/>
      </c>
      <c r="G94" s="198" t="str">
        <f t="shared" si="16"/>
        <v/>
      </c>
    </row>
    <row r="95" spans="1:7" ht="15.75" customHeight="1">
      <c r="A95" s="236" t="str">
        <f>IF(B95="","",Draw!L95)</f>
        <v/>
      </c>
      <c r="B95" s="237" t="str">
        <f>IFERROR(Draw!M95,"")</f>
        <v/>
      </c>
      <c r="C95" s="237" t="str">
        <f>IFERROR(Draw!N95,"")</f>
        <v/>
      </c>
      <c r="D95" s="213"/>
      <c r="E95" s="199">
        <v>9.4E-7</v>
      </c>
      <c r="F95" s="230" t="str">
        <f t="shared" si="0"/>
        <v/>
      </c>
      <c r="G95" s="198" t="str">
        <f t="shared" si="16"/>
        <v/>
      </c>
    </row>
    <row r="96" spans="1:7" ht="15.75" customHeight="1">
      <c r="A96" s="236" t="str">
        <f>IF(B96="","",Draw!L96)</f>
        <v/>
      </c>
      <c r="B96" s="237" t="str">
        <f>IFERROR(Draw!M96,"")</f>
        <v/>
      </c>
      <c r="C96" s="237" t="str">
        <f>IFERROR(Draw!N96,"")</f>
        <v/>
      </c>
      <c r="D96" s="214"/>
      <c r="E96" s="199">
        <v>9.5000000000000001E-7</v>
      </c>
      <c r="F96" s="230" t="str">
        <f t="shared" si="0"/>
        <v/>
      </c>
      <c r="G96" s="198" t="str">
        <f t="shared" si="16"/>
        <v/>
      </c>
    </row>
    <row r="97" spans="1:7" ht="15.75" customHeight="1">
      <c r="A97" s="236" t="str">
        <f>IF(B97="","",Draw!L97)</f>
        <v/>
      </c>
      <c r="B97" s="237" t="str">
        <f>IFERROR(Draw!M97,"")</f>
        <v/>
      </c>
      <c r="C97" s="237" t="str">
        <f>IFERROR(Draw!N97,"")</f>
        <v/>
      </c>
      <c r="D97" s="213"/>
      <c r="E97" s="199">
        <v>9.5999999999999991E-7</v>
      </c>
      <c r="F97" s="230" t="str">
        <f t="shared" si="0"/>
        <v/>
      </c>
      <c r="G97" s="198"/>
    </row>
    <row r="98" spans="1:7" ht="15.75" customHeight="1">
      <c r="A98" s="236" t="str">
        <f>IF(B98="","",Draw!L98)</f>
        <v/>
      </c>
      <c r="B98" s="237" t="str">
        <f>IFERROR(Draw!M98,"")</f>
        <v/>
      </c>
      <c r="C98" s="237" t="str">
        <f>IFERROR(Draw!N98,"")</f>
        <v/>
      </c>
      <c r="D98" s="214"/>
      <c r="E98" s="199">
        <v>9.7000000000000003E-7</v>
      </c>
      <c r="F98" s="230" t="str">
        <f t="shared" si="0"/>
        <v/>
      </c>
      <c r="G98" s="198" t="str">
        <f t="shared" ref="G98:G102" si="17">IF(OR(AND(D98&gt;1,D98&lt;1050),D98="nt",D98="",D98="scratch"),"","Not a valid input")</f>
        <v/>
      </c>
    </row>
    <row r="99" spans="1:7" ht="15.75" customHeight="1">
      <c r="A99" s="236" t="str">
        <f>IF(B99="","",Draw!L99)</f>
        <v/>
      </c>
      <c r="B99" s="237" t="str">
        <f>IFERROR(Draw!M99,"")</f>
        <v/>
      </c>
      <c r="C99" s="237" t="str">
        <f>IFERROR(Draw!N99,"")</f>
        <v/>
      </c>
      <c r="D99" s="215"/>
      <c r="E99" s="199">
        <v>9.7999999999999993E-7</v>
      </c>
      <c r="F99" s="230" t="str">
        <f t="shared" si="0"/>
        <v/>
      </c>
      <c r="G99" s="198" t="str">
        <f t="shared" si="17"/>
        <v/>
      </c>
    </row>
    <row r="100" spans="1:7" ht="15.75" customHeight="1">
      <c r="A100" s="236" t="str">
        <f>IF(B100="","",Draw!L100)</f>
        <v/>
      </c>
      <c r="B100" s="237" t="str">
        <f>IFERROR(Draw!M100,"")</f>
        <v/>
      </c>
      <c r="C100" s="237" t="str">
        <f>IFERROR(Draw!N100,"")</f>
        <v/>
      </c>
      <c r="D100" s="216"/>
      <c r="E100" s="199">
        <v>9.9000000000000005E-7</v>
      </c>
      <c r="F100" s="230" t="str">
        <f t="shared" si="0"/>
        <v/>
      </c>
      <c r="G100" s="198" t="str">
        <f t="shared" si="17"/>
        <v/>
      </c>
    </row>
    <row r="101" spans="1:7" ht="15.75" customHeight="1">
      <c r="A101" s="236" t="str">
        <f>IF(B101="","",Draw!L101)</f>
        <v/>
      </c>
      <c r="B101" s="237" t="str">
        <f>IFERROR(Draw!M101,"")</f>
        <v/>
      </c>
      <c r="C101" s="237" t="str">
        <f>IFERROR(Draw!N101,"")</f>
        <v/>
      </c>
      <c r="D101" s="217"/>
      <c r="E101" s="199">
        <v>9.9999999999999995E-7</v>
      </c>
      <c r="F101" s="230" t="str">
        <f t="shared" si="0"/>
        <v/>
      </c>
      <c r="G101" s="198" t="str">
        <f t="shared" si="17"/>
        <v/>
      </c>
    </row>
    <row r="102" spans="1:7" ht="15.75" customHeight="1">
      <c r="A102" s="236" t="str">
        <f>IF(B102="","",Draw!L102)</f>
        <v/>
      </c>
      <c r="B102" s="237" t="str">
        <f>IFERROR(Draw!M102,"")</f>
        <v/>
      </c>
      <c r="C102" s="237" t="str">
        <f>IFERROR(Draw!N102,"")</f>
        <v/>
      </c>
      <c r="D102" s="213"/>
      <c r="E102" s="199">
        <v>1.0100000000000001E-6</v>
      </c>
      <c r="F102" s="230" t="str">
        <f t="shared" si="0"/>
        <v/>
      </c>
      <c r="G102" s="198" t="str">
        <f t="shared" si="17"/>
        <v/>
      </c>
    </row>
    <row r="103" spans="1:7" ht="15.75" customHeight="1">
      <c r="A103" s="236" t="str">
        <f>IF(B103="","",Draw!L103)</f>
        <v/>
      </c>
      <c r="B103" s="237" t="str">
        <f>IFERROR(Draw!M103,"")</f>
        <v/>
      </c>
      <c r="C103" s="237" t="str">
        <f>IFERROR(Draw!N103,"")</f>
        <v/>
      </c>
      <c r="D103" s="214"/>
      <c r="E103" s="199">
        <v>1.02E-6</v>
      </c>
      <c r="F103" s="230" t="str">
        <f t="shared" si="0"/>
        <v/>
      </c>
      <c r="G103" s="198"/>
    </row>
    <row r="104" spans="1:7" ht="15.75" customHeight="1">
      <c r="A104" s="236" t="str">
        <f>IF(B104="","",Draw!L104)</f>
        <v/>
      </c>
      <c r="B104" s="237" t="str">
        <f>IFERROR(Draw!M104,"")</f>
        <v/>
      </c>
      <c r="C104" s="237" t="str">
        <f>IFERROR(Draw!N104,"")</f>
        <v/>
      </c>
      <c r="D104" s="213"/>
      <c r="E104" s="199">
        <v>1.0300000000000001E-6</v>
      </c>
      <c r="F104" s="230" t="str">
        <f t="shared" si="0"/>
        <v/>
      </c>
      <c r="G104" s="198" t="str">
        <f t="shared" ref="G104:G108" si="18">IF(OR(AND(D104&gt;1,D104&lt;1050),D104="nt",D104="",D104="scratch"),"","Not a valid input")</f>
        <v/>
      </c>
    </row>
    <row r="105" spans="1:7" ht="15.75" customHeight="1">
      <c r="A105" s="236" t="str">
        <f>IF(B105="","",Draw!L105)</f>
        <v/>
      </c>
      <c r="B105" s="237" t="str">
        <f>IFERROR(Draw!M105,"")</f>
        <v/>
      </c>
      <c r="C105" s="237" t="str">
        <f>IFERROR(Draw!N105,"")</f>
        <v/>
      </c>
      <c r="D105" s="214"/>
      <c r="E105" s="199">
        <v>1.04E-6</v>
      </c>
      <c r="F105" s="230" t="str">
        <f t="shared" si="0"/>
        <v/>
      </c>
      <c r="G105" s="198" t="str">
        <f t="shared" si="18"/>
        <v/>
      </c>
    </row>
    <row r="106" spans="1:7" ht="15.75" customHeight="1">
      <c r="A106" s="236" t="str">
        <f>IF(B106="","",Draw!L106)</f>
        <v/>
      </c>
      <c r="B106" s="237" t="str">
        <f>IFERROR(Draw!M106,"")</f>
        <v/>
      </c>
      <c r="C106" s="237" t="str">
        <f>IFERROR(Draw!N106,"")</f>
        <v/>
      </c>
      <c r="D106" s="213"/>
      <c r="E106" s="199">
        <v>1.0499999999999999E-6</v>
      </c>
      <c r="F106" s="230" t="str">
        <f t="shared" si="0"/>
        <v/>
      </c>
      <c r="G106" s="198" t="str">
        <f t="shared" si="18"/>
        <v/>
      </c>
    </row>
    <row r="107" spans="1:7" ht="15.75" customHeight="1">
      <c r="A107" s="236" t="str">
        <f>IF(B107="","",Draw!L107)</f>
        <v/>
      </c>
      <c r="B107" s="237" t="str">
        <f>IFERROR(Draw!M107,"")</f>
        <v/>
      </c>
      <c r="C107" s="237" t="str">
        <f>IFERROR(Draw!N107,"")</f>
        <v/>
      </c>
      <c r="D107" s="214"/>
      <c r="E107" s="199">
        <v>1.06E-6</v>
      </c>
      <c r="F107" s="230" t="str">
        <f t="shared" si="0"/>
        <v/>
      </c>
      <c r="G107" s="198" t="str">
        <f t="shared" si="18"/>
        <v/>
      </c>
    </row>
    <row r="108" spans="1:7" ht="15.75" customHeight="1">
      <c r="A108" s="236" t="str">
        <f>IF(B108="","",Draw!L108)</f>
        <v/>
      </c>
      <c r="B108" s="237" t="str">
        <f>IFERROR(Draw!M108,"")</f>
        <v/>
      </c>
      <c r="C108" s="237" t="str">
        <f>IFERROR(Draw!N108,"")</f>
        <v/>
      </c>
      <c r="D108" s="213"/>
      <c r="E108" s="199">
        <v>1.0699999999999999E-6</v>
      </c>
      <c r="F108" s="230" t="str">
        <f t="shared" si="0"/>
        <v/>
      </c>
      <c r="G108" s="198" t="str">
        <f t="shared" si="18"/>
        <v/>
      </c>
    </row>
    <row r="109" spans="1:7" ht="15.75" customHeight="1">
      <c r="A109" s="236" t="str">
        <f>IF(B109="","",Draw!L109)</f>
        <v/>
      </c>
      <c r="B109" s="237" t="str">
        <f>IFERROR(Draw!M109,"")</f>
        <v/>
      </c>
      <c r="C109" s="237" t="str">
        <f>IFERROR(Draw!N109,"")</f>
        <v/>
      </c>
      <c r="D109" s="214"/>
      <c r="E109" s="199">
        <v>1.08E-6</v>
      </c>
      <c r="F109" s="230" t="str">
        <f t="shared" si="0"/>
        <v/>
      </c>
      <c r="G109" s="198"/>
    </row>
    <row r="110" spans="1:7" ht="15.75" customHeight="1">
      <c r="A110" s="236" t="str">
        <f>IF(B110="","",Draw!L110)</f>
        <v/>
      </c>
      <c r="B110" s="237" t="str">
        <f>IFERROR(Draw!M110,"")</f>
        <v/>
      </c>
      <c r="C110" s="237" t="str">
        <f>IFERROR(Draw!N110,"")</f>
        <v/>
      </c>
      <c r="D110" s="215"/>
      <c r="E110" s="199">
        <v>1.0899999999999999E-6</v>
      </c>
      <c r="F110" s="230" t="str">
        <f t="shared" si="0"/>
        <v/>
      </c>
      <c r="G110" s="198" t="str">
        <f t="shared" ref="G110:G114" si="19">IF(OR(AND(D110&gt;1,D110&lt;1050),D110="nt",D110="",D110="scratch"),"","Not a valid input")</f>
        <v/>
      </c>
    </row>
    <row r="111" spans="1:7" ht="15.75" customHeight="1">
      <c r="A111" s="236" t="str">
        <f>IF(B111="","",Draw!L111)</f>
        <v/>
      </c>
      <c r="B111" s="237" t="str">
        <f>IFERROR(Draw!M111,"")</f>
        <v/>
      </c>
      <c r="C111" s="237" t="str">
        <f>IFERROR(Draw!N111,"")</f>
        <v/>
      </c>
      <c r="D111" s="216"/>
      <c r="E111" s="199">
        <v>1.1000000000000001E-6</v>
      </c>
      <c r="F111" s="230" t="str">
        <f t="shared" si="0"/>
        <v/>
      </c>
      <c r="G111" s="198" t="str">
        <f t="shared" si="19"/>
        <v/>
      </c>
    </row>
    <row r="112" spans="1:7" ht="15.75" customHeight="1">
      <c r="A112" s="236" t="str">
        <f>IF(B112="","",Draw!L112)</f>
        <v/>
      </c>
      <c r="B112" s="237" t="str">
        <f>IFERROR(Draw!M112,"")</f>
        <v/>
      </c>
      <c r="C112" s="237" t="str">
        <f>IFERROR(Draw!N112,"")</f>
        <v/>
      </c>
      <c r="D112" s="217"/>
      <c r="E112" s="199">
        <v>1.11E-6</v>
      </c>
      <c r="F112" s="230" t="str">
        <f t="shared" si="0"/>
        <v/>
      </c>
      <c r="G112" s="198" t="str">
        <f t="shared" si="19"/>
        <v/>
      </c>
    </row>
    <row r="113" spans="1:7" ht="15.75" customHeight="1">
      <c r="A113" s="236" t="str">
        <f>IF(B113="","",Draw!L113)</f>
        <v/>
      </c>
      <c r="B113" s="237" t="str">
        <f>IFERROR(Draw!M113,"")</f>
        <v/>
      </c>
      <c r="C113" s="237" t="str">
        <f>IFERROR(Draw!N113,"")</f>
        <v/>
      </c>
      <c r="D113" s="213"/>
      <c r="E113" s="199">
        <v>1.1200000000000001E-6</v>
      </c>
      <c r="F113" s="230" t="str">
        <f t="shared" si="0"/>
        <v/>
      </c>
      <c r="G113" s="198" t="str">
        <f t="shared" si="19"/>
        <v/>
      </c>
    </row>
    <row r="114" spans="1:7" ht="15.75" customHeight="1">
      <c r="A114" s="236" t="str">
        <f>IF(B114="","",Draw!L114)</f>
        <v/>
      </c>
      <c r="B114" s="237" t="str">
        <f>IFERROR(Draw!M114,"")</f>
        <v/>
      </c>
      <c r="C114" s="237" t="str">
        <f>IFERROR(Draw!N114,"")</f>
        <v/>
      </c>
      <c r="D114" s="214"/>
      <c r="E114" s="199">
        <v>1.13E-6</v>
      </c>
      <c r="F114" s="230" t="str">
        <f t="shared" si="0"/>
        <v/>
      </c>
      <c r="G114" s="198" t="str">
        <f t="shared" si="19"/>
        <v/>
      </c>
    </row>
    <row r="115" spans="1:7" ht="15.75" customHeight="1">
      <c r="A115" s="236" t="str">
        <f>IF(B115="","",Draw!L115)</f>
        <v/>
      </c>
      <c r="B115" s="237" t="str">
        <f>IFERROR(Draw!M115,"")</f>
        <v/>
      </c>
      <c r="C115" s="237" t="str">
        <f>IFERROR(Draw!N115,"")</f>
        <v/>
      </c>
      <c r="D115" s="213"/>
      <c r="E115" s="199">
        <v>1.1400000000000001E-6</v>
      </c>
      <c r="F115" s="230" t="str">
        <f t="shared" si="0"/>
        <v/>
      </c>
      <c r="G115" s="198"/>
    </row>
    <row r="116" spans="1:7" ht="15.75" customHeight="1">
      <c r="A116" s="236" t="str">
        <f>IF(B116="","",Draw!L116)</f>
        <v/>
      </c>
      <c r="B116" s="237" t="str">
        <f>IFERROR(Draw!M116,"")</f>
        <v/>
      </c>
      <c r="C116" s="237" t="str">
        <f>IFERROR(Draw!N116,"")</f>
        <v/>
      </c>
      <c r="D116" s="214"/>
      <c r="E116" s="199">
        <v>1.15E-6</v>
      </c>
      <c r="F116" s="230" t="str">
        <f t="shared" si="0"/>
        <v/>
      </c>
      <c r="G116" s="198" t="str">
        <f t="shared" ref="G116:G120" si="20">IF(OR(AND(D116&gt;1,D116&lt;1050),D116="nt",D116="",D116="scratch"),"","Not a valid input")</f>
        <v/>
      </c>
    </row>
    <row r="117" spans="1:7" ht="15.75" customHeight="1">
      <c r="A117" s="236" t="str">
        <f>IF(B117="","",Draw!L117)</f>
        <v/>
      </c>
      <c r="B117" s="237" t="str">
        <f>IFERROR(Draw!M117,"")</f>
        <v/>
      </c>
      <c r="C117" s="237" t="str">
        <f>IFERROR(Draw!N117,"")</f>
        <v/>
      </c>
      <c r="D117" s="213"/>
      <c r="E117" s="199">
        <v>1.1599999999999999E-6</v>
      </c>
      <c r="F117" s="230" t="str">
        <f t="shared" si="0"/>
        <v/>
      </c>
      <c r="G117" s="198" t="str">
        <f t="shared" si="20"/>
        <v/>
      </c>
    </row>
    <row r="118" spans="1:7" ht="15.75" customHeight="1">
      <c r="A118" s="236" t="str">
        <f>IF(B118="","",Draw!L118)</f>
        <v/>
      </c>
      <c r="B118" s="237" t="str">
        <f>IFERROR(Draw!M118,"")</f>
        <v/>
      </c>
      <c r="C118" s="237" t="str">
        <f>IFERROR(Draw!N118,"")</f>
        <v/>
      </c>
      <c r="D118" s="214"/>
      <c r="E118" s="199">
        <v>1.17E-6</v>
      </c>
      <c r="F118" s="230" t="str">
        <f t="shared" si="0"/>
        <v/>
      </c>
      <c r="G118" s="198" t="str">
        <f t="shared" si="20"/>
        <v/>
      </c>
    </row>
    <row r="119" spans="1:7" ht="15.75" customHeight="1">
      <c r="A119" s="236" t="str">
        <f>IF(B119="","",Draw!L119)</f>
        <v/>
      </c>
      <c r="B119" s="237" t="str">
        <f>IFERROR(Draw!M119,"")</f>
        <v/>
      </c>
      <c r="C119" s="237" t="str">
        <f>IFERROR(Draw!N119,"")</f>
        <v/>
      </c>
      <c r="D119" s="213"/>
      <c r="E119" s="199">
        <v>1.1799999999999999E-6</v>
      </c>
      <c r="F119" s="230" t="str">
        <f t="shared" si="0"/>
        <v/>
      </c>
      <c r="G119" s="198" t="str">
        <f t="shared" si="20"/>
        <v/>
      </c>
    </row>
    <row r="120" spans="1:7" ht="15.75" customHeight="1">
      <c r="A120" s="236" t="str">
        <f>IF(B120="","",Draw!L120)</f>
        <v/>
      </c>
      <c r="B120" s="237" t="str">
        <f>IFERROR(Draw!M120,"")</f>
        <v/>
      </c>
      <c r="C120" s="237" t="str">
        <f>IFERROR(Draw!N120,"")</f>
        <v/>
      </c>
      <c r="D120" s="214"/>
      <c r="E120" s="199">
        <v>1.19E-6</v>
      </c>
      <c r="F120" s="230" t="str">
        <f t="shared" si="0"/>
        <v/>
      </c>
      <c r="G120" s="198" t="str">
        <f t="shared" si="20"/>
        <v/>
      </c>
    </row>
    <row r="121" spans="1:7" ht="15.75" customHeight="1">
      <c r="A121" s="236" t="str">
        <f>IF(B121="","",Draw!L121)</f>
        <v/>
      </c>
      <c r="B121" s="237" t="str">
        <f>IFERROR(Draw!M121,"")</f>
        <v/>
      </c>
      <c r="C121" s="237" t="str">
        <f>IFERROR(Draw!N121,"")</f>
        <v/>
      </c>
      <c r="D121" s="215"/>
      <c r="E121" s="199">
        <v>1.1999999999999999E-6</v>
      </c>
      <c r="F121" s="230" t="str">
        <f t="shared" si="0"/>
        <v/>
      </c>
      <c r="G121" s="198"/>
    </row>
    <row r="122" spans="1:7" ht="15.75" customHeight="1">
      <c r="A122" s="236" t="str">
        <f>IF(B122="","",Draw!L122)</f>
        <v/>
      </c>
      <c r="B122" s="237" t="str">
        <f>IFERROR(Draw!M122,"")</f>
        <v/>
      </c>
      <c r="C122" s="237" t="str">
        <f>IFERROR(Draw!N122,"")</f>
        <v/>
      </c>
      <c r="D122" s="216"/>
      <c r="E122" s="199">
        <v>1.2100000000000001E-6</v>
      </c>
      <c r="F122" s="230" t="str">
        <f t="shared" si="0"/>
        <v/>
      </c>
      <c r="G122" s="198" t="str">
        <f t="shared" ref="G122:G126" si="21">IF(OR(AND(D122&gt;1,D122&lt;1050),D122="nt",D122="",D122="scratch"),"","Not a valid input")</f>
        <v/>
      </c>
    </row>
    <row r="123" spans="1:7" ht="15.75" customHeight="1">
      <c r="A123" s="236" t="str">
        <f>IF(B123="","",Draw!L123)</f>
        <v/>
      </c>
      <c r="B123" s="237" t="str">
        <f>IFERROR(Draw!M123,"")</f>
        <v/>
      </c>
      <c r="C123" s="237" t="str">
        <f>IFERROR(Draw!N123,"")</f>
        <v/>
      </c>
      <c r="D123" s="217"/>
      <c r="E123" s="199">
        <v>1.22E-6</v>
      </c>
      <c r="F123" s="230" t="str">
        <f t="shared" si="0"/>
        <v/>
      </c>
      <c r="G123" s="198" t="str">
        <f t="shared" si="21"/>
        <v/>
      </c>
    </row>
    <row r="124" spans="1:7" ht="15.75" customHeight="1">
      <c r="A124" s="236" t="str">
        <f>IF(B124="","",Draw!L124)</f>
        <v/>
      </c>
      <c r="B124" s="237" t="str">
        <f>IFERROR(Draw!M124,"")</f>
        <v/>
      </c>
      <c r="C124" s="237" t="str">
        <f>IFERROR(Draw!N124,"")</f>
        <v/>
      </c>
      <c r="D124" s="213"/>
      <c r="E124" s="199">
        <v>1.2300000000000001E-6</v>
      </c>
      <c r="F124" s="230" t="str">
        <f t="shared" si="0"/>
        <v/>
      </c>
      <c r="G124" s="198" t="str">
        <f t="shared" si="21"/>
        <v/>
      </c>
    </row>
    <row r="125" spans="1:7" ht="15.75" customHeight="1">
      <c r="A125" s="236" t="str">
        <f>IF(B125="","",Draw!L125)</f>
        <v/>
      </c>
      <c r="B125" s="237" t="str">
        <f>IFERROR(Draw!M125,"")</f>
        <v/>
      </c>
      <c r="C125" s="237" t="str">
        <f>IFERROR(Draw!N125,"")</f>
        <v/>
      </c>
      <c r="D125" s="214"/>
      <c r="E125" s="199">
        <v>1.24E-6</v>
      </c>
      <c r="F125" s="230" t="str">
        <f t="shared" si="0"/>
        <v/>
      </c>
      <c r="G125" s="198" t="str">
        <f t="shared" si="21"/>
        <v/>
      </c>
    </row>
    <row r="126" spans="1:7" ht="15.75" customHeight="1">
      <c r="A126" s="236" t="str">
        <f>IF(B126="","",Draw!L126)</f>
        <v/>
      </c>
      <c r="B126" s="237" t="str">
        <f>IFERROR(Draw!M126,"")</f>
        <v/>
      </c>
      <c r="C126" s="237" t="str">
        <f>IFERROR(Draw!N126,"")</f>
        <v/>
      </c>
      <c r="D126" s="213"/>
      <c r="E126" s="199">
        <v>1.2500000000000001E-6</v>
      </c>
      <c r="F126" s="230" t="str">
        <f t="shared" si="0"/>
        <v/>
      </c>
      <c r="G126" s="198" t="str">
        <f t="shared" si="21"/>
        <v/>
      </c>
    </row>
    <row r="127" spans="1:7" ht="15.75" customHeight="1">
      <c r="A127" s="236" t="str">
        <f>IF(B127="","",Draw!L127)</f>
        <v/>
      </c>
      <c r="B127" s="237" t="str">
        <f>IFERROR(Draw!M127,"")</f>
        <v/>
      </c>
      <c r="C127" s="237" t="str">
        <f>IFERROR(Draw!N127,"")</f>
        <v/>
      </c>
      <c r="D127" s="214"/>
      <c r="E127" s="199">
        <v>1.26E-6</v>
      </c>
      <c r="F127" s="230" t="str">
        <f t="shared" si="0"/>
        <v/>
      </c>
      <c r="G127" s="198"/>
    </row>
    <row r="128" spans="1:7" ht="15.75" customHeight="1">
      <c r="A128" s="236" t="str">
        <f>IF(B128="","",Draw!L128)</f>
        <v/>
      </c>
      <c r="B128" s="237" t="str">
        <f>IFERROR(Draw!M128,"")</f>
        <v/>
      </c>
      <c r="C128" s="237" t="str">
        <f>IFERROR(Draw!N128,"")</f>
        <v/>
      </c>
      <c r="D128" s="213"/>
      <c r="E128" s="199">
        <v>1.2699999999999999E-6</v>
      </c>
      <c r="F128" s="230" t="str">
        <f t="shared" si="0"/>
        <v/>
      </c>
      <c r="G128" s="198" t="str">
        <f t="shared" ref="G128:G132" si="22">IF(OR(AND(D128&gt;1,D128&lt;1050),D128="nt",D128="",D128="scratch"),"","Not a valid input")</f>
        <v/>
      </c>
    </row>
    <row r="129" spans="1:7" ht="15.75" customHeight="1">
      <c r="A129" s="236" t="str">
        <f>IF(B129="","",Draw!L129)</f>
        <v/>
      </c>
      <c r="B129" s="237" t="str">
        <f>IFERROR(Draw!M129,"")</f>
        <v/>
      </c>
      <c r="C129" s="237" t="str">
        <f>IFERROR(Draw!N129,"")</f>
        <v/>
      </c>
      <c r="D129" s="214"/>
      <c r="E129" s="199">
        <v>1.28E-6</v>
      </c>
      <c r="F129" s="230" t="str">
        <f t="shared" si="0"/>
        <v/>
      </c>
      <c r="G129" s="198" t="str">
        <f t="shared" si="22"/>
        <v/>
      </c>
    </row>
    <row r="130" spans="1:7" ht="15.75" customHeight="1">
      <c r="A130" s="236" t="str">
        <f>IF(B130="","",Draw!L130)</f>
        <v/>
      </c>
      <c r="B130" s="237" t="str">
        <f>IFERROR(Draw!M130,"")</f>
        <v/>
      </c>
      <c r="C130" s="237" t="str">
        <f>IFERROR(Draw!N130,"")</f>
        <v/>
      </c>
      <c r="D130" s="213"/>
      <c r="E130" s="199">
        <v>1.2899999999999999E-6</v>
      </c>
      <c r="F130" s="230" t="str">
        <f t="shared" si="0"/>
        <v/>
      </c>
      <c r="G130" s="198" t="str">
        <f t="shared" si="22"/>
        <v/>
      </c>
    </row>
    <row r="131" spans="1:7" ht="15.75" customHeight="1">
      <c r="A131" s="236" t="str">
        <f>IF(B131="","",Draw!L131)</f>
        <v/>
      </c>
      <c r="B131" s="237" t="str">
        <f>IFERROR(Draw!M131,"")</f>
        <v/>
      </c>
      <c r="C131" s="237" t="str">
        <f>IFERROR(Draw!N131,"")</f>
        <v/>
      </c>
      <c r="D131" s="214"/>
      <c r="E131" s="199">
        <v>1.3E-6</v>
      </c>
      <c r="F131" s="230" t="str">
        <f t="shared" si="0"/>
        <v/>
      </c>
      <c r="G131" s="198" t="str">
        <f t="shared" si="22"/>
        <v/>
      </c>
    </row>
    <row r="132" spans="1:7" ht="15.75" customHeight="1">
      <c r="A132" s="236" t="str">
        <f>IF(B132="","",Draw!L132)</f>
        <v/>
      </c>
      <c r="B132" s="237" t="str">
        <f>IFERROR(Draw!M132,"")</f>
        <v/>
      </c>
      <c r="C132" s="237" t="str">
        <f>IFERROR(Draw!N132,"")</f>
        <v/>
      </c>
      <c r="D132" s="215"/>
      <c r="E132" s="199">
        <v>1.31E-6</v>
      </c>
      <c r="F132" s="230" t="str">
        <f t="shared" si="0"/>
        <v/>
      </c>
      <c r="G132" s="198" t="str">
        <f t="shared" si="22"/>
        <v/>
      </c>
    </row>
    <row r="133" spans="1:7" ht="15.75" customHeight="1">
      <c r="A133" s="236" t="str">
        <f>IF(B133="","",Draw!L133)</f>
        <v/>
      </c>
      <c r="B133" s="237" t="str">
        <f>IFERROR(Draw!M133,"")</f>
        <v/>
      </c>
      <c r="C133" s="237" t="str">
        <f>IFERROR(Draw!N133,"")</f>
        <v/>
      </c>
      <c r="D133" s="216"/>
      <c r="E133" s="199">
        <v>1.3200000000000001E-6</v>
      </c>
      <c r="F133" s="230" t="str">
        <f t="shared" si="0"/>
        <v/>
      </c>
      <c r="G133" s="198"/>
    </row>
    <row r="134" spans="1:7" ht="15.75" customHeight="1">
      <c r="A134" s="236" t="str">
        <f>IF(B134="","",Draw!L134)</f>
        <v/>
      </c>
      <c r="B134" s="237" t="str">
        <f>IFERROR(Draw!M134,"")</f>
        <v/>
      </c>
      <c r="C134" s="237" t="str">
        <f>IFERROR(Draw!N134,"")</f>
        <v/>
      </c>
      <c r="D134" s="217"/>
      <c r="E134" s="199">
        <v>1.33E-6</v>
      </c>
      <c r="F134" s="230" t="str">
        <f t="shared" si="0"/>
        <v/>
      </c>
      <c r="G134" s="198" t="str">
        <f t="shared" ref="G134:G138" si="23">IF(OR(AND(D134&gt;1,D134&lt;1050),D134="nt",D134="",D134="scratch"),"","Not a valid input")</f>
        <v/>
      </c>
    </row>
    <row r="135" spans="1:7" ht="15.75" customHeight="1">
      <c r="A135" s="236" t="str">
        <f>IF(B135="","",Draw!L135)</f>
        <v/>
      </c>
      <c r="B135" s="237" t="str">
        <f>IFERROR(Draw!M135,"")</f>
        <v/>
      </c>
      <c r="C135" s="237" t="str">
        <f>IFERROR(Draw!N135,"")</f>
        <v/>
      </c>
      <c r="D135" s="213"/>
      <c r="E135" s="199">
        <v>1.3400000000000001E-6</v>
      </c>
      <c r="F135" s="230" t="str">
        <f t="shared" si="0"/>
        <v/>
      </c>
      <c r="G135" s="198" t="str">
        <f t="shared" si="23"/>
        <v/>
      </c>
    </row>
    <row r="136" spans="1:7" ht="15.75" customHeight="1">
      <c r="A136" s="236" t="str">
        <f>IF(B136="","",Draw!L136)</f>
        <v/>
      </c>
      <c r="B136" s="237" t="str">
        <f>IFERROR(Draw!M136,"")</f>
        <v/>
      </c>
      <c r="C136" s="237" t="str">
        <f>IFERROR(Draw!N136,"")</f>
        <v/>
      </c>
      <c r="D136" s="214"/>
      <c r="E136" s="199">
        <v>1.35E-6</v>
      </c>
      <c r="F136" s="230" t="str">
        <f t="shared" si="0"/>
        <v/>
      </c>
      <c r="G136" s="198" t="str">
        <f t="shared" si="23"/>
        <v/>
      </c>
    </row>
    <row r="137" spans="1:7" ht="15.75" customHeight="1">
      <c r="A137" s="236" t="str">
        <f>IF(B137="","",Draw!L137)</f>
        <v/>
      </c>
      <c r="B137" s="237" t="str">
        <f>IFERROR(Draw!M137,"")</f>
        <v/>
      </c>
      <c r="C137" s="237" t="str">
        <f>IFERROR(Draw!N137,"")</f>
        <v/>
      </c>
      <c r="D137" s="213"/>
      <c r="E137" s="199">
        <v>1.3599999999999999E-6</v>
      </c>
      <c r="F137" s="230" t="str">
        <f t="shared" si="0"/>
        <v/>
      </c>
      <c r="G137" s="198" t="str">
        <f t="shared" si="23"/>
        <v/>
      </c>
    </row>
    <row r="138" spans="1:7" ht="15.75" customHeight="1">
      <c r="A138" s="236" t="str">
        <f>IF(B138="","",Draw!L138)</f>
        <v/>
      </c>
      <c r="B138" s="237" t="str">
        <f>IFERROR(Draw!M138,"")</f>
        <v/>
      </c>
      <c r="C138" s="237" t="str">
        <f>IFERROR(Draw!N138,"")</f>
        <v/>
      </c>
      <c r="D138" s="214"/>
      <c r="E138" s="199">
        <v>1.37E-6</v>
      </c>
      <c r="F138" s="230" t="str">
        <f t="shared" si="0"/>
        <v/>
      </c>
      <c r="G138" s="198" t="str">
        <f t="shared" si="23"/>
        <v/>
      </c>
    </row>
    <row r="139" spans="1:7" ht="15.75" customHeight="1">
      <c r="A139" s="236" t="str">
        <f>IF(B139="","",Draw!L139)</f>
        <v/>
      </c>
      <c r="B139" s="237" t="str">
        <f>IFERROR(Draw!M139,"")</f>
        <v/>
      </c>
      <c r="C139" s="237" t="str">
        <f>IFERROR(Draw!N139,"")</f>
        <v/>
      </c>
      <c r="D139" s="213"/>
      <c r="E139" s="199">
        <v>1.3799999999999999E-6</v>
      </c>
      <c r="F139" s="230" t="str">
        <f t="shared" si="0"/>
        <v/>
      </c>
      <c r="G139" s="198"/>
    </row>
    <row r="140" spans="1:7" ht="15.75" customHeight="1">
      <c r="A140" s="236" t="str">
        <f>IF(B140="","",Draw!L140)</f>
        <v/>
      </c>
      <c r="B140" s="237" t="str">
        <f>IFERROR(Draw!M140,"")</f>
        <v/>
      </c>
      <c r="C140" s="237" t="str">
        <f>IFERROR(Draw!N140,"")</f>
        <v/>
      </c>
      <c r="D140" s="214"/>
      <c r="E140" s="199">
        <v>1.39E-6</v>
      </c>
      <c r="F140" s="230" t="str">
        <f t="shared" si="0"/>
        <v/>
      </c>
      <c r="G140" s="198" t="str">
        <f t="shared" ref="G140:G144" si="24">IF(OR(AND(D140&gt;1,D140&lt;1050),D140="nt",D140="",D140="scratch"),"","Not a valid input")</f>
        <v/>
      </c>
    </row>
    <row r="141" spans="1:7" ht="15.75" customHeight="1">
      <c r="A141" s="236" t="str">
        <f>IF(B141="","",Draw!L141)</f>
        <v/>
      </c>
      <c r="B141" s="237" t="str">
        <f>IFERROR(Draw!M141,"")</f>
        <v/>
      </c>
      <c r="C141" s="237" t="str">
        <f>IFERROR(Draw!N141,"")</f>
        <v/>
      </c>
      <c r="D141" s="213"/>
      <c r="E141" s="199">
        <v>1.3999999999999999E-6</v>
      </c>
      <c r="F141" s="230" t="str">
        <f t="shared" si="0"/>
        <v/>
      </c>
      <c r="G141" s="198" t="str">
        <f t="shared" si="24"/>
        <v/>
      </c>
    </row>
    <row r="142" spans="1:7" ht="15.75" customHeight="1">
      <c r="A142" s="236" t="str">
        <f>IF(B142="","",Draw!L142)</f>
        <v/>
      </c>
      <c r="B142" s="237" t="str">
        <f>IFERROR(Draw!M142,"")</f>
        <v/>
      </c>
      <c r="C142" s="237" t="str">
        <f>IFERROR(Draw!N142,"")</f>
        <v/>
      </c>
      <c r="D142" s="214"/>
      <c r="E142" s="199">
        <v>1.4100000000000001E-6</v>
      </c>
      <c r="F142" s="230" t="str">
        <f t="shared" si="0"/>
        <v/>
      </c>
      <c r="G142" s="198" t="str">
        <f t="shared" si="24"/>
        <v/>
      </c>
    </row>
    <row r="143" spans="1:7" ht="15.75" customHeight="1">
      <c r="A143" s="236" t="str">
        <f>IF(B143="","",Draw!L143)</f>
        <v/>
      </c>
      <c r="B143" s="237" t="str">
        <f>IFERROR(Draw!M143,"")</f>
        <v/>
      </c>
      <c r="C143" s="237" t="str">
        <f>IFERROR(Draw!N143,"")</f>
        <v/>
      </c>
      <c r="D143" s="215"/>
      <c r="E143" s="199">
        <v>1.42E-6</v>
      </c>
      <c r="F143" s="230" t="str">
        <f t="shared" si="0"/>
        <v/>
      </c>
      <c r="G143" s="198" t="str">
        <f t="shared" si="24"/>
        <v/>
      </c>
    </row>
    <row r="144" spans="1:7" ht="15.75" customHeight="1">
      <c r="A144" s="236" t="str">
        <f>IF(B144="","",Draw!L144)</f>
        <v/>
      </c>
      <c r="B144" s="237" t="str">
        <f>IFERROR(Draw!M144,"")</f>
        <v/>
      </c>
      <c r="C144" s="237" t="str">
        <f>IFERROR(Draw!N144,"")</f>
        <v/>
      </c>
      <c r="D144" s="216"/>
      <c r="E144" s="199">
        <v>1.4300000000000001E-6</v>
      </c>
      <c r="F144" s="230" t="str">
        <f t="shared" si="0"/>
        <v/>
      </c>
      <c r="G144" s="198" t="str">
        <f t="shared" si="24"/>
        <v/>
      </c>
    </row>
    <row r="145" spans="1:7" ht="15.75" customHeight="1">
      <c r="A145" s="236" t="str">
        <f>IF(B145="","",Draw!L145)</f>
        <v/>
      </c>
      <c r="B145" s="237" t="str">
        <f>IFERROR(Draw!M145,"")</f>
        <v/>
      </c>
      <c r="C145" s="237" t="str">
        <f>IFERROR(Draw!N145,"")</f>
        <v/>
      </c>
      <c r="D145" s="217"/>
      <c r="E145" s="199">
        <v>1.44E-6</v>
      </c>
      <c r="F145" s="230" t="str">
        <f t="shared" si="0"/>
        <v/>
      </c>
      <c r="G145" s="198"/>
    </row>
    <row r="146" spans="1:7" ht="15.75" customHeight="1">
      <c r="A146" s="236" t="str">
        <f>IF(B146="","",Draw!L146)</f>
        <v/>
      </c>
      <c r="B146" s="237" t="str">
        <f>IFERROR(Draw!M146,"")</f>
        <v/>
      </c>
      <c r="C146" s="237" t="str">
        <f>IFERROR(Draw!N146,"")</f>
        <v/>
      </c>
      <c r="D146" s="213"/>
      <c r="E146" s="199">
        <v>1.4500000000000001E-6</v>
      </c>
      <c r="F146" s="230" t="str">
        <f t="shared" si="0"/>
        <v/>
      </c>
      <c r="G146" s="198" t="str">
        <f t="shared" ref="G146:G150" si="25">IF(OR(AND(D146&gt;1,D146&lt;1050),D146="nt",D146="",D146="scratch"),"","Not a valid input")</f>
        <v/>
      </c>
    </row>
    <row r="147" spans="1:7" ht="15.75" customHeight="1">
      <c r="A147" s="236" t="str">
        <f>IF(B147="","",Draw!L147)</f>
        <v/>
      </c>
      <c r="B147" s="237" t="str">
        <f>IFERROR(Draw!M147,"")</f>
        <v/>
      </c>
      <c r="C147" s="237" t="str">
        <f>IFERROR(Draw!N147,"")</f>
        <v/>
      </c>
      <c r="D147" s="214"/>
      <c r="E147" s="199">
        <v>1.46E-6</v>
      </c>
      <c r="F147" s="230" t="str">
        <f t="shared" si="0"/>
        <v/>
      </c>
      <c r="G147" s="198" t="str">
        <f t="shared" si="25"/>
        <v/>
      </c>
    </row>
    <row r="148" spans="1:7" ht="15.75" customHeight="1">
      <c r="A148" s="236" t="str">
        <f>IF(B148="","",Draw!L148)</f>
        <v/>
      </c>
      <c r="B148" s="237" t="str">
        <f>IFERROR(Draw!M148,"")</f>
        <v/>
      </c>
      <c r="C148" s="237" t="str">
        <f>IFERROR(Draw!N148,"")</f>
        <v/>
      </c>
      <c r="D148" s="213"/>
      <c r="E148" s="199">
        <v>1.4699999999999999E-6</v>
      </c>
      <c r="F148" s="230" t="str">
        <f t="shared" si="0"/>
        <v/>
      </c>
      <c r="G148" s="198" t="str">
        <f t="shared" si="25"/>
        <v/>
      </c>
    </row>
    <row r="149" spans="1:7" ht="15.75" customHeight="1">
      <c r="A149" s="236" t="str">
        <f>IF(B149="","",Draw!L149)</f>
        <v/>
      </c>
      <c r="B149" s="237" t="str">
        <f>IFERROR(Draw!M149,"")</f>
        <v/>
      </c>
      <c r="C149" s="237" t="str">
        <f>IFERROR(Draw!N149,"")</f>
        <v/>
      </c>
      <c r="D149" s="214"/>
      <c r="E149" s="199">
        <v>1.48E-6</v>
      </c>
      <c r="F149" s="230" t="str">
        <f t="shared" si="0"/>
        <v/>
      </c>
      <c r="G149" s="198" t="str">
        <f t="shared" si="25"/>
        <v/>
      </c>
    </row>
    <row r="150" spans="1:7" ht="15.75" customHeight="1">
      <c r="A150" s="236" t="str">
        <f>IF(B150="","",Draw!L150)</f>
        <v/>
      </c>
      <c r="B150" s="237" t="str">
        <f>IFERROR(Draw!M150,"")</f>
        <v/>
      </c>
      <c r="C150" s="237" t="str">
        <f>IFERROR(Draw!N150,"")</f>
        <v/>
      </c>
      <c r="D150" s="213"/>
      <c r="E150" s="199">
        <v>1.4899999999999999E-6</v>
      </c>
      <c r="F150" s="230" t="str">
        <f t="shared" si="0"/>
        <v/>
      </c>
      <c r="G150" s="198" t="str">
        <f t="shared" si="25"/>
        <v/>
      </c>
    </row>
    <row r="151" spans="1:7" ht="15.75" customHeight="1">
      <c r="A151" s="236" t="str">
        <f>IF(B151="","",Draw!L151)</f>
        <v/>
      </c>
      <c r="B151" s="237" t="str">
        <f>IFERROR(Draw!M151,"")</f>
        <v/>
      </c>
      <c r="C151" s="237" t="str">
        <f>IFERROR(Draw!N151,"")</f>
        <v/>
      </c>
      <c r="D151" s="214"/>
      <c r="E151" s="199">
        <v>1.5E-6</v>
      </c>
      <c r="F151" s="230" t="str">
        <f t="shared" si="0"/>
        <v/>
      </c>
      <c r="G151" s="198"/>
    </row>
    <row r="152" spans="1:7" ht="15.75" customHeight="1">
      <c r="A152" s="236" t="str">
        <f>IF(B152="","",Draw!L152)</f>
        <v/>
      </c>
      <c r="B152" s="237" t="str">
        <f>IFERROR(Draw!M152,"")</f>
        <v/>
      </c>
      <c r="C152" s="237" t="str">
        <f>IFERROR(Draw!N152,"")</f>
        <v/>
      </c>
      <c r="D152" s="213"/>
      <c r="E152" s="199">
        <v>1.5099999999999999E-6</v>
      </c>
      <c r="F152" s="230" t="str">
        <f t="shared" si="0"/>
        <v/>
      </c>
      <c r="G152" s="198" t="str">
        <f t="shared" ref="G152:G156" si="26">IF(OR(AND(D152&gt;1,D152&lt;1050),D152="nt",D152="",D152="scratch"),"","Not a valid input")</f>
        <v/>
      </c>
    </row>
    <row r="153" spans="1:7" ht="15.75" customHeight="1">
      <c r="A153" s="236" t="str">
        <f>IF(B153="","",Draw!L153)</f>
        <v/>
      </c>
      <c r="B153" s="237" t="str">
        <f>IFERROR(Draw!M153,"")</f>
        <v/>
      </c>
      <c r="C153" s="237" t="str">
        <f>IFERROR(Draw!N153,"")</f>
        <v/>
      </c>
      <c r="D153" s="214"/>
      <c r="E153" s="199">
        <v>1.5200000000000001E-6</v>
      </c>
      <c r="F153" s="230" t="str">
        <f t="shared" si="0"/>
        <v/>
      </c>
      <c r="G153" s="198" t="str">
        <f t="shared" si="26"/>
        <v/>
      </c>
    </row>
    <row r="154" spans="1:7" ht="15.75" customHeight="1">
      <c r="A154" s="236" t="str">
        <f>IF(B154="","",Draw!L154)</f>
        <v/>
      </c>
      <c r="B154" s="237" t="str">
        <f>IFERROR(Draw!M154,"")</f>
        <v/>
      </c>
      <c r="C154" s="237" t="str">
        <f>IFERROR(Draw!N154,"")</f>
        <v/>
      </c>
      <c r="D154" s="215"/>
      <c r="E154" s="199">
        <v>1.53E-6</v>
      </c>
      <c r="F154" s="230" t="str">
        <f t="shared" si="0"/>
        <v/>
      </c>
      <c r="G154" s="198" t="str">
        <f t="shared" si="26"/>
        <v/>
      </c>
    </row>
    <row r="155" spans="1:7" ht="15.75" customHeight="1">
      <c r="A155" s="236" t="str">
        <f>IF(B155="","",Draw!L155)</f>
        <v/>
      </c>
      <c r="B155" s="237" t="str">
        <f>IFERROR(Draw!M155,"")</f>
        <v/>
      </c>
      <c r="C155" s="237" t="str">
        <f>IFERROR(Draw!N155,"")</f>
        <v/>
      </c>
      <c r="D155" s="216"/>
      <c r="E155" s="199">
        <v>1.5400000000000001E-6</v>
      </c>
      <c r="F155" s="230" t="str">
        <f t="shared" si="0"/>
        <v/>
      </c>
      <c r="G155" s="198" t="str">
        <f t="shared" si="26"/>
        <v/>
      </c>
    </row>
    <row r="156" spans="1:7" ht="15.75" customHeight="1">
      <c r="A156" s="236" t="str">
        <f>IF(B156="","",Draw!L156)</f>
        <v/>
      </c>
      <c r="B156" s="237" t="str">
        <f>IFERROR(Draw!M156,"")</f>
        <v/>
      </c>
      <c r="C156" s="237" t="str">
        <f>IFERROR(Draw!N156,"")</f>
        <v/>
      </c>
      <c r="D156" s="217"/>
      <c r="E156" s="199">
        <v>1.55E-6</v>
      </c>
      <c r="F156" s="230" t="str">
        <f t="shared" si="0"/>
        <v/>
      </c>
      <c r="G156" s="198" t="str">
        <f t="shared" si="26"/>
        <v/>
      </c>
    </row>
    <row r="157" spans="1:7" ht="15.75" customHeight="1">
      <c r="A157" s="236" t="str">
        <f>IF(B157="","",Draw!L157)</f>
        <v/>
      </c>
      <c r="B157" s="237" t="str">
        <f>IFERROR(Draw!M157,"")</f>
        <v/>
      </c>
      <c r="C157" s="237" t="str">
        <f>IFERROR(Draw!N157,"")</f>
        <v/>
      </c>
      <c r="D157" s="213"/>
      <c r="E157" s="199">
        <v>1.5600000000000001E-6</v>
      </c>
      <c r="F157" s="230" t="str">
        <f t="shared" si="0"/>
        <v/>
      </c>
      <c r="G157" s="198"/>
    </row>
    <row r="158" spans="1:7" ht="15.75" customHeight="1">
      <c r="A158" s="236" t="str">
        <f>IF(B158="","",Draw!L158)</f>
        <v/>
      </c>
      <c r="B158" s="237" t="str">
        <f>IFERROR(Draw!M158,"")</f>
        <v/>
      </c>
      <c r="C158" s="237" t="str">
        <f>IFERROR(Draw!N158,"")</f>
        <v/>
      </c>
      <c r="D158" s="214"/>
      <c r="E158" s="199">
        <v>1.57E-6</v>
      </c>
      <c r="F158" s="230" t="str">
        <f t="shared" si="0"/>
        <v/>
      </c>
      <c r="G158" s="198" t="str">
        <f t="shared" ref="G158:G162" si="27">IF(OR(AND(D158&gt;1,D158&lt;1050),D158="nt",D158="",D158="scratch"),"","Not a valid input")</f>
        <v/>
      </c>
    </row>
    <row r="159" spans="1:7" ht="15.75" customHeight="1">
      <c r="A159" s="236" t="str">
        <f>IF(B159="","",Draw!L159)</f>
        <v/>
      </c>
      <c r="B159" s="237" t="str">
        <f>IFERROR(Draw!M159,"")</f>
        <v/>
      </c>
      <c r="C159" s="237" t="str">
        <f>IFERROR(Draw!N159,"")</f>
        <v/>
      </c>
      <c r="D159" s="213"/>
      <c r="E159" s="199">
        <v>1.5799999999999999E-6</v>
      </c>
      <c r="F159" s="230" t="str">
        <f t="shared" si="0"/>
        <v/>
      </c>
      <c r="G159" s="198" t="str">
        <f t="shared" si="27"/>
        <v/>
      </c>
    </row>
    <row r="160" spans="1:7" ht="15.75" customHeight="1">
      <c r="A160" s="236" t="str">
        <f>IF(B160="","",Draw!L160)</f>
        <v/>
      </c>
      <c r="B160" s="237" t="str">
        <f>IFERROR(Draw!M160,"")</f>
        <v/>
      </c>
      <c r="C160" s="237" t="str">
        <f>IFERROR(Draw!N160,"")</f>
        <v/>
      </c>
      <c r="D160" s="214"/>
      <c r="E160" s="199">
        <v>1.59E-6</v>
      </c>
      <c r="F160" s="230" t="str">
        <f t="shared" si="0"/>
        <v/>
      </c>
      <c r="G160" s="198" t="str">
        <f t="shared" si="27"/>
        <v/>
      </c>
    </row>
    <row r="161" spans="1:7" ht="15.75" customHeight="1">
      <c r="A161" s="236" t="str">
        <f>IF(B161="","",Draw!L161)</f>
        <v/>
      </c>
      <c r="B161" s="237" t="str">
        <f>IFERROR(Draw!M161,"")</f>
        <v/>
      </c>
      <c r="C161" s="237" t="str">
        <f>IFERROR(Draw!N161,"")</f>
        <v/>
      </c>
      <c r="D161" s="213"/>
      <c r="E161" s="199">
        <v>1.5999999999999999E-6</v>
      </c>
      <c r="F161" s="230" t="str">
        <f t="shared" si="0"/>
        <v/>
      </c>
      <c r="G161" s="198" t="str">
        <f t="shared" si="27"/>
        <v/>
      </c>
    </row>
    <row r="162" spans="1:7" ht="15.75" customHeight="1">
      <c r="A162" s="236" t="str">
        <f>IF(B162="","",Draw!L162)</f>
        <v/>
      </c>
      <c r="B162" s="237" t="str">
        <f>IFERROR(Draw!M162,"")</f>
        <v/>
      </c>
      <c r="C162" s="237" t="str">
        <f>IFERROR(Draw!N162,"")</f>
        <v/>
      </c>
      <c r="D162" s="214"/>
      <c r="E162" s="199">
        <v>1.61E-6</v>
      </c>
      <c r="F162" s="230" t="str">
        <f t="shared" si="0"/>
        <v/>
      </c>
      <c r="G162" s="198" t="str">
        <f t="shared" si="27"/>
        <v/>
      </c>
    </row>
    <row r="163" spans="1:7" ht="15.75" customHeight="1">
      <c r="A163" s="236" t="str">
        <f>IF(B163="","",Draw!L163)</f>
        <v/>
      </c>
      <c r="B163" s="237" t="str">
        <f>IFERROR(Draw!M163,"")</f>
        <v/>
      </c>
      <c r="C163" s="237" t="str">
        <f>IFERROR(Draw!N163,"")</f>
        <v/>
      </c>
      <c r="D163" s="213"/>
      <c r="E163" s="199">
        <v>1.6199999999999999E-6</v>
      </c>
      <c r="F163" s="230" t="str">
        <f t="shared" si="0"/>
        <v/>
      </c>
      <c r="G163" s="198"/>
    </row>
    <row r="164" spans="1:7" ht="15.75" customHeight="1">
      <c r="A164" s="236" t="str">
        <f>IF(B164="","",Draw!L164)</f>
        <v/>
      </c>
      <c r="B164" s="237" t="str">
        <f>IFERROR(Draw!M164,"")</f>
        <v/>
      </c>
      <c r="C164" s="237" t="str">
        <f>IFERROR(Draw!N164,"")</f>
        <v/>
      </c>
      <c r="D164" s="214"/>
      <c r="E164" s="199">
        <v>1.6300000000000001E-6</v>
      </c>
      <c r="F164" s="230" t="str">
        <f t="shared" si="0"/>
        <v/>
      </c>
      <c r="G164" s="198" t="str">
        <f t="shared" ref="G164:G168" si="28">IF(OR(AND(D164&gt;1,D164&lt;1050),D164="nt",D164="",D164="scratch"),"","Not a valid input")</f>
        <v/>
      </c>
    </row>
    <row r="165" spans="1:7" ht="15.75" customHeight="1">
      <c r="A165" s="236" t="str">
        <f>IF(B165="","",Draw!L165)</f>
        <v/>
      </c>
      <c r="B165" s="237" t="str">
        <f>IFERROR(Draw!M165,"")</f>
        <v/>
      </c>
      <c r="C165" s="237" t="str">
        <f>IFERROR(Draw!N165,"")</f>
        <v/>
      </c>
      <c r="D165" s="215"/>
      <c r="E165" s="199">
        <v>1.64E-6</v>
      </c>
      <c r="F165" s="230" t="str">
        <f t="shared" si="0"/>
        <v/>
      </c>
      <c r="G165" s="198" t="str">
        <f t="shared" si="28"/>
        <v/>
      </c>
    </row>
    <row r="166" spans="1:7" ht="15.75" customHeight="1">
      <c r="A166" s="236" t="str">
        <f>IF(B166="","",Draw!L166)</f>
        <v/>
      </c>
      <c r="B166" s="237" t="str">
        <f>IFERROR(Draw!M166,"")</f>
        <v/>
      </c>
      <c r="C166" s="237" t="str">
        <f>IFERROR(Draw!N166,"")</f>
        <v/>
      </c>
      <c r="D166" s="216"/>
      <c r="E166" s="199">
        <v>1.6500000000000001E-6</v>
      </c>
      <c r="F166" s="230" t="str">
        <f t="shared" si="0"/>
        <v/>
      </c>
      <c r="G166" s="198" t="str">
        <f t="shared" si="28"/>
        <v/>
      </c>
    </row>
    <row r="167" spans="1:7" ht="15.75" customHeight="1">
      <c r="A167" s="236" t="str">
        <f>IF(B167="","",Draw!L167)</f>
        <v/>
      </c>
      <c r="B167" s="237" t="str">
        <f>IFERROR(Draw!M167,"")</f>
        <v/>
      </c>
      <c r="C167" s="237" t="str">
        <f>IFERROR(Draw!N167,"")</f>
        <v/>
      </c>
      <c r="D167" s="217"/>
      <c r="E167" s="199">
        <v>1.66E-6</v>
      </c>
      <c r="F167" s="230" t="str">
        <f t="shared" si="0"/>
        <v/>
      </c>
      <c r="G167" s="198" t="str">
        <f t="shared" si="28"/>
        <v/>
      </c>
    </row>
    <row r="168" spans="1:7" ht="15.75" customHeight="1">
      <c r="A168" s="236" t="str">
        <f>IF(B168="","",Draw!L168)</f>
        <v/>
      </c>
      <c r="B168" s="237" t="str">
        <f>IFERROR(Draw!M168,"")</f>
        <v/>
      </c>
      <c r="C168" s="237" t="str">
        <f>IFERROR(Draw!N168,"")</f>
        <v/>
      </c>
      <c r="D168" s="213"/>
      <c r="E168" s="199">
        <v>1.6700000000000001E-6</v>
      </c>
      <c r="F168" s="230" t="str">
        <f t="shared" si="0"/>
        <v/>
      </c>
      <c r="G168" s="198" t="str">
        <f t="shared" si="28"/>
        <v/>
      </c>
    </row>
    <row r="169" spans="1:7" ht="15.75" customHeight="1">
      <c r="A169" s="236" t="str">
        <f>IF(B169="","",Draw!L169)</f>
        <v/>
      </c>
      <c r="B169" s="237" t="str">
        <f>IFERROR(Draw!M169,"")</f>
        <v/>
      </c>
      <c r="C169" s="237" t="str">
        <f>IFERROR(Draw!N169,"")</f>
        <v/>
      </c>
      <c r="D169" s="214"/>
      <c r="E169" s="199">
        <v>1.68E-6</v>
      </c>
      <c r="F169" s="230" t="str">
        <f t="shared" si="0"/>
        <v/>
      </c>
      <c r="G169" s="272"/>
    </row>
    <row r="170" spans="1:7" ht="15.75" customHeight="1">
      <c r="A170" s="236" t="str">
        <f>IF(B170="","",Draw!L170)</f>
        <v/>
      </c>
      <c r="B170" s="237" t="str">
        <f>IFERROR(Draw!M170,"")</f>
        <v/>
      </c>
      <c r="C170" s="237" t="str">
        <f>IFERROR(Draw!N170,"")</f>
        <v/>
      </c>
      <c r="D170" s="213"/>
      <c r="E170" s="199">
        <v>1.6899999999999999E-6</v>
      </c>
      <c r="F170" s="230" t="str">
        <f t="shared" si="0"/>
        <v/>
      </c>
      <c r="G170" s="198" t="str">
        <f t="shared" ref="G170:G174" si="29">IF(OR(AND(D170&gt;1,D170&lt;1050),D170="nt",D170="",D170="scratch"),"","Not a valid input")</f>
        <v/>
      </c>
    </row>
    <row r="171" spans="1:7" ht="15.75" customHeight="1">
      <c r="A171" s="236" t="str">
        <f>IF(B171="","",Draw!L171)</f>
        <v/>
      </c>
      <c r="B171" s="237" t="str">
        <f>IFERROR(Draw!M171,"")</f>
        <v/>
      </c>
      <c r="C171" s="237" t="str">
        <f>IFERROR(Draw!N171,"")</f>
        <v/>
      </c>
      <c r="D171" s="214"/>
      <c r="E171" s="199">
        <v>1.7E-6</v>
      </c>
      <c r="F171" s="230" t="str">
        <f t="shared" si="0"/>
        <v/>
      </c>
      <c r="G171" s="198" t="str">
        <f t="shared" si="29"/>
        <v/>
      </c>
    </row>
    <row r="172" spans="1:7" ht="15.75" customHeight="1">
      <c r="A172" s="236" t="str">
        <f>IF(B172="","",Draw!L172)</f>
        <v/>
      </c>
      <c r="B172" s="237" t="str">
        <f>IFERROR(Draw!M172,"")</f>
        <v/>
      </c>
      <c r="C172" s="237" t="str">
        <f>IFERROR(Draw!N172,"")</f>
        <v/>
      </c>
      <c r="D172" s="213"/>
      <c r="E172" s="199">
        <v>1.7099999999999999E-6</v>
      </c>
      <c r="F172" s="230" t="str">
        <f t="shared" si="0"/>
        <v/>
      </c>
      <c r="G172" s="198" t="str">
        <f t="shared" si="29"/>
        <v/>
      </c>
    </row>
    <row r="173" spans="1:7" ht="15.75" customHeight="1">
      <c r="A173" s="236" t="str">
        <f>IF(B173="","",Draw!L173)</f>
        <v/>
      </c>
      <c r="B173" s="237" t="str">
        <f>IFERROR(Draw!M173,"")</f>
        <v/>
      </c>
      <c r="C173" s="237" t="str">
        <f>IFERROR(Draw!N173,"")</f>
        <v/>
      </c>
      <c r="D173" s="214"/>
      <c r="E173" s="199">
        <v>1.72E-6</v>
      </c>
      <c r="F173" s="230" t="str">
        <f t="shared" si="0"/>
        <v/>
      </c>
      <c r="G173" s="198" t="str">
        <f t="shared" si="29"/>
        <v/>
      </c>
    </row>
    <row r="174" spans="1:7" ht="15.75" customHeight="1">
      <c r="A174" s="236" t="str">
        <f>IF(B174="","",Draw!L174)</f>
        <v/>
      </c>
      <c r="B174" s="237" t="str">
        <f>IFERROR(Draw!M174,"")</f>
        <v/>
      </c>
      <c r="C174" s="237" t="str">
        <f>IFERROR(Draw!N174,"")</f>
        <v/>
      </c>
      <c r="D174" s="213"/>
      <c r="E174" s="199">
        <v>1.73E-6</v>
      </c>
      <c r="F174" s="230" t="str">
        <f t="shared" si="0"/>
        <v/>
      </c>
      <c r="G174" s="198" t="str">
        <f t="shared" si="29"/>
        <v/>
      </c>
    </row>
    <row r="175" spans="1:7" ht="15.75" customHeight="1">
      <c r="A175" s="236" t="str">
        <f>IF(B175="","",Draw!L175)</f>
        <v/>
      </c>
      <c r="B175" s="237" t="str">
        <f>IFERROR(Draw!M175,"")</f>
        <v/>
      </c>
      <c r="C175" s="237" t="str">
        <f>IFERROR(Draw!N175,"")</f>
        <v/>
      </c>
      <c r="D175" s="214"/>
      <c r="E175" s="199">
        <v>1.7400000000000001E-6</v>
      </c>
      <c r="F175" s="230" t="str">
        <f t="shared" si="0"/>
        <v/>
      </c>
      <c r="G175" s="198"/>
    </row>
    <row r="176" spans="1:7" ht="15.75" customHeight="1">
      <c r="A176" s="236" t="str">
        <f>IF(B176="","",Draw!L176)</f>
        <v/>
      </c>
      <c r="B176" s="237" t="str">
        <f>IFERROR(Draw!M176,"")</f>
        <v/>
      </c>
      <c r="C176" s="237" t="str">
        <f>IFERROR(Draw!N176,"")</f>
        <v/>
      </c>
      <c r="D176" s="215"/>
      <c r="E176" s="199">
        <v>1.75E-6</v>
      </c>
      <c r="F176" s="230" t="str">
        <f t="shared" si="0"/>
        <v/>
      </c>
      <c r="G176" s="198" t="str">
        <f t="shared" ref="G176:G180" si="30">IF(OR(AND(D176&gt;1,D176&lt;1050),D176="nt",D176="",D176="scratch"),"","Not a valid input")</f>
        <v/>
      </c>
    </row>
    <row r="177" spans="1:7" ht="15.75" customHeight="1">
      <c r="A177" s="236" t="str">
        <f>IF(B177="","",Draw!L177)</f>
        <v/>
      </c>
      <c r="B177" s="237" t="str">
        <f>IFERROR(Draw!M177,"")</f>
        <v/>
      </c>
      <c r="C177" s="237" t="str">
        <f>IFERROR(Draw!N177,"")</f>
        <v/>
      </c>
      <c r="D177" s="216"/>
      <c r="E177" s="199">
        <v>1.7600000000000001E-6</v>
      </c>
      <c r="F177" s="230" t="str">
        <f t="shared" si="0"/>
        <v/>
      </c>
      <c r="G177" s="198" t="str">
        <f t="shared" si="30"/>
        <v/>
      </c>
    </row>
    <row r="178" spans="1:7" ht="15.75" customHeight="1">
      <c r="A178" s="236" t="str">
        <f>IF(B178="","",Draw!L178)</f>
        <v/>
      </c>
      <c r="B178" s="237" t="str">
        <f>IFERROR(Draw!M178,"")</f>
        <v/>
      </c>
      <c r="C178" s="237" t="str">
        <f>IFERROR(Draw!N178,"")</f>
        <v/>
      </c>
      <c r="D178" s="217"/>
      <c r="E178" s="199">
        <v>1.77E-6</v>
      </c>
      <c r="F178" s="230" t="str">
        <f t="shared" si="0"/>
        <v/>
      </c>
      <c r="G178" s="198" t="str">
        <f t="shared" si="30"/>
        <v/>
      </c>
    </row>
    <row r="179" spans="1:7" ht="15.75" customHeight="1">
      <c r="A179" s="236" t="str">
        <f>IF(B179="","",Draw!L179)</f>
        <v/>
      </c>
      <c r="B179" s="237" t="str">
        <f>IFERROR(Draw!M179,"")</f>
        <v/>
      </c>
      <c r="C179" s="237" t="str">
        <f>IFERROR(Draw!N179,"")</f>
        <v/>
      </c>
      <c r="D179" s="213"/>
      <c r="E179" s="199">
        <v>1.7799999999999999E-6</v>
      </c>
      <c r="F179" s="230" t="str">
        <f t="shared" si="0"/>
        <v/>
      </c>
      <c r="G179" s="198" t="str">
        <f t="shared" si="30"/>
        <v/>
      </c>
    </row>
    <row r="180" spans="1:7" ht="15.75" customHeight="1">
      <c r="A180" s="236" t="str">
        <f>IF(B180="","",Draw!L180)</f>
        <v/>
      </c>
      <c r="B180" s="237" t="str">
        <f>IFERROR(Draw!M180,"")</f>
        <v/>
      </c>
      <c r="C180" s="237" t="str">
        <f>IFERROR(Draw!N180,"")</f>
        <v/>
      </c>
      <c r="D180" s="214"/>
      <c r="E180" s="199">
        <v>1.79E-6</v>
      </c>
      <c r="F180" s="230" t="str">
        <f t="shared" si="0"/>
        <v/>
      </c>
      <c r="G180" s="198" t="str">
        <f t="shared" si="30"/>
        <v/>
      </c>
    </row>
    <row r="181" spans="1:7" ht="15.75" customHeight="1">
      <c r="A181" s="236" t="str">
        <f>IF(B181="","",Draw!L181)</f>
        <v/>
      </c>
      <c r="B181" s="237" t="str">
        <f>IFERROR(Draw!M181,"")</f>
        <v/>
      </c>
      <c r="C181" s="237" t="str">
        <f>IFERROR(Draw!N181,"")</f>
        <v/>
      </c>
      <c r="D181" s="213"/>
      <c r="E181" s="199">
        <v>1.7999999999999999E-6</v>
      </c>
      <c r="F181" s="230" t="str">
        <f t="shared" si="0"/>
        <v/>
      </c>
      <c r="G181" s="198"/>
    </row>
    <row r="182" spans="1:7" ht="15.75" customHeight="1">
      <c r="A182" s="236" t="str">
        <f>IF(B182="","",Draw!L182)</f>
        <v/>
      </c>
      <c r="B182" s="237" t="str">
        <f>IFERROR(Draw!M182,"")</f>
        <v/>
      </c>
      <c r="C182" s="237" t="str">
        <f>IFERROR(Draw!N182,"")</f>
        <v/>
      </c>
      <c r="D182" s="214"/>
      <c r="E182" s="199">
        <v>1.81E-6</v>
      </c>
      <c r="F182" s="230" t="str">
        <f t="shared" si="0"/>
        <v/>
      </c>
      <c r="G182" s="198" t="str">
        <f t="shared" ref="G182:G186" si="31">IF(OR(AND(D182&gt;1,D182&lt;1050),D182="nt",D182="",D182="scratch"),"","Not a valid input")</f>
        <v/>
      </c>
    </row>
    <row r="183" spans="1:7" ht="15.75" customHeight="1">
      <c r="A183" s="236" t="str">
        <f>IF(B183="","",Draw!L183)</f>
        <v/>
      </c>
      <c r="B183" s="237" t="str">
        <f>IFERROR(Draw!M183,"")</f>
        <v/>
      </c>
      <c r="C183" s="237" t="str">
        <f>IFERROR(Draw!N183,"")</f>
        <v/>
      </c>
      <c r="D183" s="213"/>
      <c r="E183" s="199">
        <v>1.8199999999999999E-6</v>
      </c>
      <c r="F183" s="230" t="str">
        <f t="shared" si="0"/>
        <v/>
      </c>
      <c r="G183" s="198" t="str">
        <f t="shared" si="31"/>
        <v/>
      </c>
    </row>
    <row r="184" spans="1:7" ht="15.75" customHeight="1">
      <c r="A184" s="236" t="str">
        <f>IF(B184="","",Draw!L184)</f>
        <v/>
      </c>
      <c r="B184" s="237" t="str">
        <f>IFERROR(Draw!M184,"")</f>
        <v/>
      </c>
      <c r="C184" s="237" t="str">
        <f>IFERROR(Draw!N184,"")</f>
        <v/>
      </c>
      <c r="D184" s="214"/>
      <c r="E184" s="199">
        <v>1.8300000000000001E-6</v>
      </c>
      <c r="F184" s="230" t="str">
        <f t="shared" si="0"/>
        <v/>
      </c>
      <c r="G184" s="198" t="str">
        <f t="shared" si="31"/>
        <v/>
      </c>
    </row>
    <row r="185" spans="1:7" ht="15.75" customHeight="1">
      <c r="A185" s="236" t="str">
        <f>IF(B185="","",Draw!L185)</f>
        <v/>
      </c>
      <c r="B185" s="237" t="str">
        <f>IFERROR(Draw!M185,"")</f>
        <v/>
      </c>
      <c r="C185" s="237" t="str">
        <f>IFERROR(Draw!N185,"")</f>
        <v/>
      </c>
      <c r="D185" s="213"/>
      <c r="E185" s="199">
        <v>1.84E-6</v>
      </c>
      <c r="F185" s="230" t="str">
        <f t="shared" si="0"/>
        <v/>
      </c>
      <c r="G185" s="198" t="str">
        <f t="shared" si="31"/>
        <v/>
      </c>
    </row>
    <row r="186" spans="1:7" ht="15.75" customHeight="1">
      <c r="A186" s="236" t="str">
        <f>IF(B186="","",Draw!L186)</f>
        <v/>
      </c>
      <c r="B186" s="237" t="str">
        <f>IFERROR(Draw!M186,"")</f>
        <v/>
      </c>
      <c r="C186" s="237" t="str">
        <f>IFERROR(Draw!N186,"")</f>
        <v/>
      </c>
      <c r="D186" s="214"/>
      <c r="E186" s="199">
        <v>1.8500000000000001E-6</v>
      </c>
      <c r="F186" s="230" t="str">
        <f t="shared" si="0"/>
        <v/>
      </c>
      <c r="G186" s="198" t="str">
        <f t="shared" si="31"/>
        <v/>
      </c>
    </row>
    <row r="187" spans="1:7" ht="15.75" customHeight="1">
      <c r="A187" s="236" t="str">
        <f>IF(B187="","",Draw!L187)</f>
        <v/>
      </c>
      <c r="B187" s="237" t="str">
        <f>IFERROR(Draw!M187,"")</f>
        <v/>
      </c>
      <c r="C187" s="237" t="str">
        <f>IFERROR(Draw!N187,"")</f>
        <v/>
      </c>
      <c r="D187" s="215"/>
      <c r="E187" s="199">
        <v>1.86E-6</v>
      </c>
      <c r="F187" s="230" t="str">
        <f t="shared" si="0"/>
        <v/>
      </c>
      <c r="G187" s="198"/>
    </row>
    <row r="188" spans="1:7" ht="15.75" customHeight="1">
      <c r="A188" s="236" t="str">
        <f>IF(B188="","",Draw!L188)</f>
        <v/>
      </c>
      <c r="B188" s="237" t="str">
        <f>IFERROR(Draw!M188,"")</f>
        <v/>
      </c>
      <c r="C188" s="237" t="str">
        <f>IFERROR(Draw!N188,"")</f>
        <v/>
      </c>
      <c r="D188" s="216"/>
      <c r="E188" s="199">
        <v>1.8700000000000001E-6</v>
      </c>
      <c r="F188" s="230" t="str">
        <f t="shared" si="0"/>
        <v/>
      </c>
      <c r="G188" s="198" t="str">
        <f t="shared" ref="G188:G192" si="32">IF(OR(AND(D188&gt;1,D188&lt;1050),D188="nt",D188="",D188="scratch"),"","Not a valid input")</f>
        <v/>
      </c>
    </row>
    <row r="189" spans="1:7" ht="15.75" customHeight="1">
      <c r="A189" s="236" t="str">
        <f>IF(B189="","",Draw!L189)</f>
        <v/>
      </c>
      <c r="B189" s="237" t="str">
        <f>IFERROR(Draw!M189,"")</f>
        <v/>
      </c>
      <c r="C189" s="237" t="str">
        <f>IFERROR(Draw!N189,"")</f>
        <v/>
      </c>
      <c r="D189" s="217"/>
      <c r="E189" s="199">
        <v>1.88E-6</v>
      </c>
      <c r="F189" s="230" t="str">
        <f t="shared" si="0"/>
        <v/>
      </c>
      <c r="G189" s="198" t="str">
        <f t="shared" si="32"/>
        <v/>
      </c>
    </row>
    <row r="190" spans="1:7" ht="15.75" customHeight="1">
      <c r="A190" s="236" t="str">
        <f>IF(B190="","",Draw!L190)</f>
        <v/>
      </c>
      <c r="B190" s="237" t="str">
        <f>IFERROR(Draw!M190,"")</f>
        <v/>
      </c>
      <c r="C190" s="237" t="str">
        <f>IFERROR(Draw!N190,"")</f>
        <v/>
      </c>
      <c r="D190" s="213"/>
      <c r="E190" s="199">
        <v>1.8899999999999999E-6</v>
      </c>
      <c r="F190" s="230" t="str">
        <f t="shared" si="0"/>
        <v/>
      </c>
      <c r="G190" s="198" t="str">
        <f t="shared" si="32"/>
        <v/>
      </c>
    </row>
    <row r="191" spans="1:7" ht="15.75" customHeight="1">
      <c r="A191" s="236" t="str">
        <f>IF(B191="","",Draw!L191)</f>
        <v/>
      </c>
      <c r="B191" s="237" t="str">
        <f>IFERROR(Draw!M191,"")</f>
        <v/>
      </c>
      <c r="C191" s="237" t="str">
        <f>IFERROR(Draw!N191,"")</f>
        <v/>
      </c>
      <c r="D191" s="214"/>
      <c r="E191" s="199">
        <v>1.9E-6</v>
      </c>
      <c r="F191" s="230" t="str">
        <f t="shared" si="0"/>
        <v/>
      </c>
      <c r="G191" s="198" t="str">
        <f t="shared" si="32"/>
        <v/>
      </c>
    </row>
    <row r="192" spans="1:7" ht="15.75" customHeight="1">
      <c r="A192" s="236" t="str">
        <f>IF(B192="","",Draw!L192)</f>
        <v/>
      </c>
      <c r="B192" s="237" t="str">
        <f>IFERROR(Draw!M192,"")</f>
        <v/>
      </c>
      <c r="C192" s="237" t="str">
        <f>IFERROR(Draw!N192,"")</f>
        <v/>
      </c>
      <c r="D192" s="213"/>
      <c r="E192" s="199">
        <v>1.9099999999999999E-6</v>
      </c>
      <c r="F192" s="230" t="str">
        <f t="shared" si="0"/>
        <v/>
      </c>
      <c r="G192" s="198" t="str">
        <f t="shared" si="32"/>
        <v/>
      </c>
    </row>
    <row r="193" spans="1:7" ht="15.75" customHeight="1">
      <c r="A193" s="236" t="str">
        <f>IF(B193="","",Draw!L193)</f>
        <v/>
      </c>
      <c r="B193" s="237" t="str">
        <f>IFERROR(Draw!M193,"")</f>
        <v/>
      </c>
      <c r="C193" s="237" t="str">
        <f>IFERROR(Draw!N193,"")</f>
        <v/>
      </c>
      <c r="D193" s="214"/>
      <c r="E193" s="199">
        <v>1.9199999999999998E-6</v>
      </c>
      <c r="F193" s="230" t="str">
        <f t="shared" si="0"/>
        <v/>
      </c>
      <c r="G193" s="198"/>
    </row>
    <row r="194" spans="1:7" ht="15.75" customHeight="1">
      <c r="A194" s="236" t="str">
        <f>IF(B194="","",Draw!L194)</f>
        <v/>
      </c>
      <c r="B194" s="237" t="str">
        <f>IFERROR(Draw!M194,"")</f>
        <v/>
      </c>
      <c r="C194" s="237" t="str">
        <f>IFERROR(Draw!N194,"")</f>
        <v/>
      </c>
      <c r="D194" s="213"/>
      <c r="E194" s="199">
        <v>1.9300000000000002E-6</v>
      </c>
      <c r="F194" s="230" t="str">
        <f t="shared" si="0"/>
        <v/>
      </c>
      <c r="G194" s="198" t="str">
        <f t="shared" ref="G194:G198" si="33">IF(OR(AND(D194&gt;1,D194&lt;1050),D194="nt",D194="",D194="scratch"),"","Not a valid input")</f>
        <v/>
      </c>
    </row>
    <row r="195" spans="1:7" ht="15.75" customHeight="1">
      <c r="A195" s="236" t="str">
        <f>IF(B195="","",Draw!L195)</f>
        <v/>
      </c>
      <c r="B195" s="237" t="str">
        <f>IFERROR(Draw!M195,"")</f>
        <v/>
      </c>
      <c r="C195" s="237" t="str">
        <f>IFERROR(Draw!N195,"")</f>
        <v/>
      </c>
      <c r="D195" s="214"/>
      <c r="E195" s="199">
        <v>1.9400000000000001E-6</v>
      </c>
      <c r="F195" s="230" t="str">
        <f t="shared" si="0"/>
        <v/>
      </c>
      <c r="G195" s="198" t="str">
        <f t="shared" si="33"/>
        <v/>
      </c>
    </row>
    <row r="196" spans="1:7" ht="15.75" customHeight="1">
      <c r="A196" s="236" t="str">
        <f>IF(B196="","",Draw!L196)</f>
        <v/>
      </c>
      <c r="B196" s="237" t="str">
        <f>IFERROR(Draw!M196,"")</f>
        <v/>
      </c>
      <c r="C196" s="237" t="str">
        <f>IFERROR(Draw!N196,"")</f>
        <v/>
      </c>
      <c r="D196" s="213"/>
      <c r="E196" s="199">
        <v>1.95E-6</v>
      </c>
      <c r="F196" s="230" t="str">
        <f t="shared" si="0"/>
        <v/>
      </c>
      <c r="G196" s="198" t="str">
        <f t="shared" si="33"/>
        <v/>
      </c>
    </row>
    <row r="197" spans="1:7" ht="15.75" customHeight="1">
      <c r="A197" s="236" t="str">
        <f>IF(B197="","",Draw!L197)</f>
        <v/>
      </c>
      <c r="B197" s="237" t="str">
        <f>IFERROR(Draw!M197,"")</f>
        <v/>
      </c>
      <c r="C197" s="237" t="str">
        <f>IFERROR(Draw!N197,"")</f>
        <v/>
      </c>
      <c r="D197" s="214"/>
      <c r="E197" s="199">
        <v>1.9599999999999999E-6</v>
      </c>
      <c r="F197" s="230" t="str">
        <f t="shared" si="0"/>
        <v/>
      </c>
      <c r="G197" s="198" t="str">
        <f t="shared" si="33"/>
        <v/>
      </c>
    </row>
    <row r="198" spans="1:7" ht="15.75" customHeight="1">
      <c r="A198" s="236" t="str">
        <f>IF(B198="","",Draw!L198)</f>
        <v/>
      </c>
      <c r="B198" s="237" t="str">
        <f>IFERROR(Draw!M198,"")</f>
        <v/>
      </c>
      <c r="C198" s="237" t="str">
        <f>IFERROR(Draw!N198,"")</f>
        <v/>
      </c>
      <c r="D198" s="215"/>
      <c r="E198" s="199">
        <v>1.9700000000000002E-6</v>
      </c>
      <c r="F198" s="230" t="str">
        <f t="shared" si="0"/>
        <v/>
      </c>
      <c r="G198" s="198" t="str">
        <f t="shared" si="33"/>
        <v/>
      </c>
    </row>
    <row r="199" spans="1:7" ht="15.75" customHeight="1">
      <c r="A199" s="236" t="str">
        <f>IF(B199="","",Draw!L199)</f>
        <v/>
      </c>
      <c r="B199" s="237" t="str">
        <f>IFERROR(Draw!M199,"")</f>
        <v/>
      </c>
      <c r="C199" s="237" t="str">
        <f>IFERROR(Draw!N199,"")</f>
        <v/>
      </c>
      <c r="D199" s="216"/>
      <c r="E199" s="199">
        <v>1.9800000000000001E-6</v>
      </c>
      <c r="F199" s="230" t="str">
        <f t="shared" si="0"/>
        <v/>
      </c>
      <c r="G199" s="198"/>
    </row>
    <row r="200" spans="1:7" ht="15.75" customHeight="1">
      <c r="A200" s="236" t="str">
        <f>IF(B200="","",Draw!L200)</f>
        <v/>
      </c>
      <c r="B200" s="237" t="str">
        <f>IFERROR(Draw!M200,"")</f>
        <v/>
      </c>
      <c r="C200" s="237" t="str">
        <f>IFERROR(Draw!N200,"")</f>
        <v/>
      </c>
      <c r="D200" s="217"/>
      <c r="E200" s="199">
        <v>1.99E-6</v>
      </c>
      <c r="F200" s="230" t="str">
        <f t="shared" si="0"/>
        <v/>
      </c>
      <c r="G200" s="198" t="str">
        <f t="shared" ref="G200:G204" si="34">IF(OR(AND(D200&gt;1,D200&lt;1050),D200="nt",D200="",D200="scratch"),"","Not a valid input")</f>
        <v/>
      </c>
    </row>
    <row r="201" spans="1:7" ht="15.75" customHeight="1">
      <c r="A201" s="236" t="str">
        <f>IF(B201="","",Draw!L201)</f>
        <v/>
      </c>
      <c r="B201" s="237" t="str">
        <f>IFERROR(Draw!M201,"")</f>
        <v/>
      </c>
      <c r="C201" s="237" t="str">
        <f>IFERROR(Draw!N201,"")</f>
        <v/>
      </c>
      <c r="D201" s="213"/>
      <c r="E201" s="199">
        <v>1.9999999999999999E-6</v>
      </c>
      <c r="F201" s="230" t="str">
        <f t="shared" si="0"/>
        <v/>
      </c>
      <c r="G201" s="198" t="str">
        <f t="shared" si="34"/>
        <v/>
      </c>
    </row>
    <row r="202" spans="1:7" ht="15.75" customHeight="1">
      <c r="A202" s="236" t="str">
        <f>IF(B202="","",Draw!L202)</f>
        <v/>
      </c>
      <c r="B202" s="237" t="str">
        <f>IFERROR(Draw!M202,"")</f>
        <v/>
      </c>
      <c r="C202" s="237" t="str">
        <f>IFERROR(Draw!N202,"")</f>
        <v/>
      </c>
      <c r="D202" s="214"/>
      <c r="E202" s="199">
        <v>2.0099999999999998E-6</v>
      </c>
      <c r="F202" s="230" t="str">
        <f t="shared" si="0"/>
        <v/>
      </c>
      <c r="G202" s="198" t="str">
        <f t="shared" si="34"/>
        <v/>
      </c>
    </row>
    <row r="203" spans="1:7" ht="15.75" customHeight="1">
      <c r="A203" s="236" t="str">
        <f>IF(B203="","",Draw!L203)</f>
        <v/>
      </c>
      <c r="B203" s="237" t="str">
        <f>IFERROR(Draw!M203,"")</f>
        <v/>
      </c>
      <c r="C203" s="237" t="str">
        <f>IFERROR(Draw!N203,"")</f>
        <v/>
      </c>
      <c r="D203" s="213"/>
      <c r="E203" s="199">
        <v>2.0200000000000001E-6</v>
      </c>
      <c r="F203" s="230" t="str">
        <f t="shared" si="0"/>
        <v/>
      </c>
      <c r="G203" s="198" t="str">
        <f t="shared" si="34"/>
        <v/>
      </c>
    </row>
    <row r="204" spans="1:7" ht="15.75" customHeight="1">
      <c r="A204" s="236" t="str">
        <f>IF(B204="","",Draw!L204)</f>
        <v/>
      </c>
      <c r="B204" s="237" t="str">
        <f>IFERROR(Draw!M204,"")</f>
        <v/>
      </c>
      <c r="C204" s="237" t="str">
        <f>IFERROR(Draw!N204,"")</f>
        <v/>
      </c>
      <c r="D204" s="214"/>
      <c r="E204" s="199">
        <v>2.03E-6</v>
      </c>
      <c r="F204" s="230" t="str">
        <f t="shared" si="0"/>
        <v/>
      </c>
      <c r="G204" s="198" t="str">
        <f t="shared" si="34"/>
        <v/>
      </c>
    </row>
    <row r="205" spans="1:7" ht="15.75" customHeight="1">
      <c r="A205" s="236" t="str">
        <f>IF(B205="","",Draw!L205)</f>
        <v/>
      </c>
      <c r="B205" s="237" t="str">
        <f>IFERROR(Draw!M205,"")</f>
        <v/>
      </c>
      <c r="C205" s="237" t="str">
        <f>IFERROR(Draw!N205,"")</f>
        <v/>
      </c>
      <c r="D205" s="213"/>
      <c r="E205" s="199">
        <v>2.04E-6</v>
      </c>
      <c r="F205" s="230" t="str">
        <f t="shared" si="0"/>
        <v/>
      </c>
      <c r="G205" s="198"/>
    </row>
    <row r="206" spans="1:7" ht="15.75" customHeight="1">
      <c r="A206" s="236" t="str">
        <f>IF(B206="","",Draw!L206)</f>
        <v/>
      </c>
      <c r="B206" s="237" t="str">
        <f>IFERROR(Draw!M206,"")</f>
        <v/>
      </c>
      <c r="C206" s="237" t="str">
        <f>IFERROR(Draw!N206,"")</f>
        <v/>
      </c>
      <c r="D206" s="214"/>
      <c r="E206" s="199">
        <v>2.0499999999999999E-6</v>
      </c>
      <c r="F206" s="230" t="str">
        <f t="shared" si="0"/>
        <v/>
      </c>
      <c r="G206" s="198" t="str">
        <f t="shared" ref="G206:G210" si="35">IF(OR(AND(D206&gt;1,D206&lt;1050),D206="nt",D206="",D206="scratch"),"","Not a valid input")</f>
        <v/>
      </c>
    </row>
    <row r="207" spans="1:7" ht="15.75" customHeight="1">
      <c r="A207" s="236" t="str">
        <f>IF(B207="","",Draw!L207)</f>
        <v/>
      </c>
      <c r="B207" s="237" t="str">
        <f>IFERROR(Draw!M207,"")</f>
        <v/>
      </c>
      <c r="C207" s="237" t="str">
        <f>IFERROR(Draw!N207,"")</f>
        <v/>
      </c>
      <c r="D207" s="213"/>
      <c r="E207" s="199">
        <v>2.0600000000000002E-6</v>
      </c>
      <c r="F207" s="230" t="str">
        <f t="shared" si="0"/>
        <v/>
      </c>
      <c r="G207" s="198" t="str">
        <f t="shared" si="35"/>
        <v/>
      </c>
    </row>
    <row r="208" spans="1:7" ht="15.75" customHeight="1">
      <c r="A208" s="236" t="str">
        <f>IF(B208="","",Draw!L208)</f>
        <v/>
      </c>
      <c r="B208" s="237" t="str">
        <f>IFERROR(Draw!M208,"")</f>
        <v/>
      </c>
      <c r="C208" s="237" t="str">
        <f>IFERROR(Draw!N208,"")</f>
        <v/>
      </c>
      <c r="D208" s="214"/>
      <c r="E208" s="199">
        <v>2.0700000000000001E-6</v>
      </c>
      <c r="F208" s="230" t="str">
        <f t="shared" si="0"/>
        <v/>
      </c>
      <c r="G208" s="198" t="str">
        <f t="shared" si="35"/>
        <v/>
      </c>
    </row>
    <row r="209" spans="1:7" ht="15.75" customHeight="1">
      <c r="A209" s="236" t="str">
        <f>IF(B209="","",Draw!L209)</f>
        <v/>
      </c>
      <c r="B209" s="237" t="str">
        <f>IFERROR(Draw!M209,"")</f>
        <v/>
      </c>
      <c r="C209" s="237" t="str">
        <f>IFERROR(Draw!N209,"")</f>
        <v/>
      </c>
      <c r="D209" s="215"/>
      <c r="E209" s="199">
        <v>2.08E-6</v>
      </c>
      <c r="F209" s="230" t="str">
        <f t="shared" si="0"/>
        <v/>
      </c>
      <c r="G209" s="198" t="str">
        <f t="shared" si="35"/>
        <v/>
      </c>
    </row>
    <row r="210" spans="1:7" ht="15.75" customHeight="1">
      <c r="A210" s="236" t="str">
        <f>IF(B210="","",Draw!L210)</f>
        <v/>
      </c>
      <c r="B210" s="237" t="str">
        <f>IFERROR(Draw!M210,"")</f>
        <v/>
      </c>
      <c r="C210" s="237" t="str">
        <f>IFERROR(Draw!N210,"")</f>
        <v/>
      </c>
      <c r="D210" s="216"/>
      <c r="E210" s="199">
        <v>2.0899999999999999E-6</v>
      </c>
      <c r="F210" s="230" t="str">
        <f t="shared" si="0"/>
        <v/>
      </c>
      <c r="G210" s="198" t="str">
        <f t="shared" si="35"/>
        <v/>
      </c>
    </row>
    <row r="211" spans="1:7" ht="15.75" customHeight="1">
      <c r="A211" s="236" t="str">
        <f>IF(B211="","",Draw!L211)</f>
        <v/>
      </c>
      <c r="B211" s="237" t="str">
        <f>IFERROR(Draw!M211,"")</f>
        <v/>
      </c>
      <c r="C211" s="237" t="str">
        <f>IFERROR(Draw!N211,"")</f>
        <v/>
      </c>
      <c r="D211" s="217"/>
      <c r="E211" s="199">
        <v>2.0999999999999998E-6</v>
      </c>
      <c r="F211" s="230" t="str">
        <f t="shared" si="0"/>
        <v/>
      </c>
      <c r="G211" s="198"/>
    </row>
    <row r="212" spans="1:7" ht="15.75" customHeight="1">
      <c r="A212" s="236" t="str">
        <f>IF(B212="","",Draw!L212)</f>
        <v/>
      </c>
      <c r="B212" s="237" t="str">
        <f>IFERROR(Draw!M212,"")</f>
        <v/>
      </c>
      <c r="C212" s="237" t="str">
        <f>IFERROR(Draw!N212,"")</f>
        <v/>
      </c>
      <c r="D212" s="213"/>
      <c r="E212" s="199">
        <v>2.1100000000000001E-6</v>
      </c>
      <c r="F212" s="230" t="str">
        <f t="shared" si="0"/>
        <v/>
      </c>
      <c r="G212" s="198" t="str">
        <f t="shared" ref="G212:G216" si="36">IF(OR(AND(D212&gt;1,D212&lt;1050),D212="nt",D212="",D212="scratch"),"","Not a valid input")</f>
        <v/>
      </c>
    </row>
    <row r="213" spans="1:7" ht="15.75" customHeight="1">
      <c r="A213" s="236" t="str">
        <f>IF(B213="","",Draw!L213)</f>
        <v/>
      </c>
      <c r="B213" s="237" t="str">
        <f>IFERROR(Draw!M213,"")</f>
        <v/>
      </c>
      <c r="C213" s="237" t="str">
        <f>IFERROR(Draw!N213,"")</f>
        <v/>
      </c>
      <c r="D213" s="214"/>
      <c r="E213" s="199">
        <v>2.12E-6</v>
      </c>
      <c r="F213" s="230" t="str">
        <f t="shared" si="0"/>
        <v/>
      </c>
      <c r="G213" s="198" t="str">
        <f t="shared" si="36"/>
        <v/>
      </c>
    </row>
    <row r="214" spans="1:7" ht="15.75" customHeight="1">
      <c r="A214" s="236" t="str">
        <f>IF(B214="","",Draw!L214)</f>
        <v/>
      </c>
      <c r="B214" s="237" t="str">
        <f>IFERROR(Draw!M214,"")</f>
        <v/>
      </c>
      <c r="C214" s="237" t="str">
        <f>IFERROR(Draw!N214,"")</f>
        <v/>
      </c>
      <c r="D214" s="213"/>
      <c r="E214" s="199">
        <v>2.1299999999999999E-6</v>
      </c>
      <c r="F214" s="230" t="str">
        <f t="shared" si="0"/>
        <v/>
      </c>
      <c r="G214" s="198" t="str">
        <f t="shared" si="36"/>
        <v/>
      </c>
    </row>
    <row r="215" spans="1:7" ht="15.75" customHeight="1">
      <c r="A215" s="236" t="str">
        <f>IF(B215="","",Draw!L215)</f>
        <v/>
      </c>
      <c r="B215" s="237" t="str">
        <f>IFERROR(Draw!M215,"")</f>
        <v/>
      </c>
      <c r="C215" s="237" t="str">
        <f>IFERROR(Draw!N215,"")</f>
        <v/>
      </c>
      <c r="D215" s="214"/>
      <c r="E215" s="199">
        <v>2.1399999999999998E-6</v>
      </c>
      <c r="F215" s="230" t="str">
        <f t="shared" si="0"/>
        <v/>
      </c>
      <c r="G215" s="198" t="str">
        <f t="shared" si="36"/>
        <v/>
      </c>
    </row>
    <row r="216" spans="1:7" ht="15.75" customHeight="1">
      <c r="A216" s="236" t="str">
        <f>IF(B216="","",Draw!L216)</f>
        <v/>
      </c>
      <c r="B216" s="237" t="str">
        <f>IFERROR(Draw!M216,"")</f>
        <v/>
      </c>
      <c r="C216" s="237" t="str">
        <f>IFERROR(Draw!N216,"")</f>
        <v/>
      </c>
      <c r="D216" s="213"/>
      <c r="E216" s="199">
        <v>2.1500000000000002E-6</v>
      </c>
      <c r="F216" s="230" t="str">
        <f t="shared" si="0"/>
        <v/>
      </c>
      <c r="G216" s="198" t="str">
        <f t="shared" si="36"/>
        <v/>
      </c>
    </row>
    <row r="217" spans="1:7" ht="15.75" customHeight="1">
      <c r="A217" s="236" t="str">
        <f>IF(B217="","",Draw!L217)</f>
        <v/>
      </c>
      <c r="B217" s="237" t="str">
        <f>IFERROR(Draw!M217,"")</f>
        <v/>
      </c>
      <c r="C217" s="237" t="str">
        <f>IFERROR(Draw!N217,"")</f>
        <v/>
      </c>
      <c r="D217" s="214"/>
      <c r="E217" s="199">
        <v>2.1600000000000001E-6</v>
      </c>
      <c r="F217" s="230" t="str">
        <f t="shared" si="0"/>
        <v/>
      </c>
      <c r="G217" s="198"/>
    </row>
    <row r="218" spans="1:7" ht="15.75" customHeight="1">
      <c r="A218" s="236" t="str">
        <f>IF(B218="","",Draw!L218)</f>
        <v/>
      </c>
      <c r="B218" s="237" t="str">
        <f>IFERROR(Draw!M218,"")</f>
        <v/>
      </c>
      <c r="C218" s="237" t="str">
        <f>IFERROR(Draw!N218,"")</f>
        <v/>
      </c>
      <c r="D218" s="213"/>
      <c r="E218" s="199">
        <v>2.17E-6</v>
      </c>
      <c r="F218" s="230" t="str">
        <f t="shared" si="0"/>
        <v/>
      </c>
      <c r="G218" s="198" t="str">
        <f t="shared" ref="G218:G222" si="37">IF(OR(AND(D218&gt;1,D218&lt;1050),D218="nt",D218="",D218="scratch"),"","Not a valid input")</f>
        <v/>
      </c>
    </row>
    <row r="219" spans="1:7" ht="15.75" customHeight="1">
      <c r="A219" s="236" t="str">
        <f>IF(B219="","",Draw!L219)</f>
        <v/>
      </c>
      <c r="B219" s="237" t="str">
        <f>IFERROR(Draw!M219,"")</f>
        <v/>
      </c>
      <c r="C219" s="237" t="str">
        <f>IFERROR(Draw!N219,"")</f>
        <v/>
      </c>
      <c r="D219" s="214"/>
      <c r="E219" s="199">
        <v>2.1799999999999999E-6</v>
      </c>
      <c r="F219" s="230" t="str">
        <f t="shared" si="0"/>
        <v/>
      </c>
      <c r="G219" s="198" t="str">
        <f t="shared" si="37"/>
        <v/>
      </c>
    </row>
    <row r="220" spans="1:7" ht="15.75" customHeight="1">
      <c r="A220" s="236" t="str">
        <f>IF(B220="","",Draw!L220)</f>
        <v/>
      </c>
      <c r="B220" s="237" t="str">
        <f>IFERROR(Draw!M220,"")</f>
        <v/>
      </c>
      <c r="C220" s="237" t="str">
        <f>IFERROR(Draw!N220,"")</f>
        <v/>
      </c>
      <c r="D220" s="215"/>
      <c r="E220" s="199">
        <v>2.1900000000000002E-6</v>
      </c>
      <c r="F220" s="230" t="str">
        <f t="shared" si="0"/>
        <v/>
      </c>
      <c r="G220" s="198" t="str">
        <f t="shared" si="37"/>
        <v/>
      </c>
    </row>
    <row r="221" spans="1:7" ht="15.75" customHeight="1">
      <c r="A221" s="236" t="str">
        <f>IF(B221="","",Draw!L221)</f>
        <v/>
      </c>
      <c r="B221" s="237" t="str">
        <f>IFERROR(Draw!M221,"")</f>
        <v/>
      </c>
      <c r="C221" s="237" t="str">
        <f>IFERROR(Draw!N221,"")</f>
        <v/>
      </c>
      <c r="D221" s="216"/>
      <c r="E221" s="199">
        <v>2.2000000000000001E-6</v>
      </c>
      <c r="F221" s="230" t="str">
        <f t="shared" si="0"/>
        <v/>
      </c>
      <c r="G221" s="198" t="str">
        <f t="shared" si="37"/>
        <v/>
      </c>
    </row>
    <row r="222" spans="1:7" ht="15.75" customHeight="1">
      <c r="A222" s="236" t="str">
        <f>IF(B222="","",Draw!L222)</f>
        <v/>
      </c>
      <c r="B222" s="237" t="str">
        <f>IFERROR(Draw!M222,"")</f>
        <v/>
      </c>
      <c r="C222" s="237" t="str">
        <f>IFERROR(Draw!N222,"")</f>
        <v/>
      </c>
      <c r="D222" s="217"/>
      <c r="E222" s="199">
        <v>2.21E-6</v>
      </c>
      <c r="F222" s="230" t="str">
        <f t="shared" si="0"/>
        <v/>
      </c>
      <c r="G222" s="198" t="str">
        <f t="shared" si="37"/>
        <v/>
      </c>
    </row>
    <row r="223" spans="1:7" ht="15.75" customHeight="1">
      <c r="A223" s="236" t="str">
        <f>IF(B223="","",Draw!L223)</f>
        <v/>
      </c>
      <c r="B223" s="237" t="str">
        <f>IFERROR(Draw!M223,"")</f>
        <v/>
      </c>
      <c r="C223" s="237" t="str">
        <f>IFERROR(Draw!N223,"")</f>
        <v/>
      </c>
      <c r="D223" s="213"/>
      <c r="E223" s="199">
        <v>2.2199999999999999E-6</v>
      </c>
      <c r="F223" s="230" t="str">
        <f t="shared" si="0"/>
        <v/>
      </c>
      <c r="G223" s="198"/>
    </row>
    <row r="224" spans="1:7" ht="15.75" customHeight="1">
      <c r="A224" s="236" t="str">
        <f>IF(B224="","",Draw!L224)</f>
        <v/>
      </c>
      <c r="B224" s="237" t="str">
        <f>IFERROR(Draw!M224,"")</f>
        <v/>
      </c>
      <c r="C224" s="237" t="str">
        <f>IFERROR(Draw!N224,"")</f>
        <v/>
      </c>
      <c r="D224" s="214"/>
      <c r="E224" s="199">
        <v>2.2299999999999998E-6</v>
      </c>
      <c r="F224" s="230" t="str">
        <f t="shared" si="0"/>
        <v/>
      </c>
      <c r="G224" s="198" t="str">
        <f t="shared" ref="G224:G228" si="38">IF(OR(AND(D224&gt;1,D224&lt;1050),D224="nt",D224="",D224="scratch"),"","Not a valid input")</f>
        <v/>
      </c>
    </row>
    <row r="225" spans="1:7" ht="15.75" customHeight="1">
      <c r="A225" s="236" t="str">
        <f>IF(B225="","",Draw!L225)</f>
        <v/>
      </c>
      <c r="B225" s="237" t="str">
        <f>IFERROR(Draw!M225,"")</f>
        <v/>
      </c>
      <c r="C225" s="237" t="str">
        <f>IFERROR(Draw!N225,"")</f>
        <v/>
      </c>
      <c r="D225" s="213"/>
      <c r="E225" s="199">
        <v>2.2400000000000002E-6</v>
      </c>
      <c r="F225" s="230" t="str">
        <f t="shared" si="0"/>
        <v/>
      </c>
      <c r="G225" s="198" t="str">
        <f t="shared" si="38"/>
        <v/>
      </c>
    </row>
    <row r="226" spans="1:7" ht="15.75" customHeight="1">
      <c r="A226" s="236" t="str">
        <f>IF(B226="","",Draw!L226)</f>
        <v/>
      </c>
      <c r="B226" s="237" t="str">
        <f>IFERROR(Draw!M226,"")</f>
        <v/>
      </c>
      <c r="C226" s="237" t="str">
        <f>IFERROR(Draw!N226,"")</f>
        <v/>
      </c>
      <c r="D226" s="214"/>
      <c r="E226" s="199">
        <v>2.2500000000000001E-6</v>
      </c>
      <c r="F226" s="230" t="str">
        <f t="shared" si="0"/>
        <v/>
      </c>
      <c r="G226" s="198" t="str">
        <f t="shared" si="38"/>
        <v/>
      </c>
    </row>
    <row r="227" spans="1:7" ht="15.75" customHeight="1">
      <c r="A227" s="236" t="str">
        <f>IF(B227="","",Draw!L227)</f>
        <v/>
      </c>
      <c r="B227" s="237" t="str">
        <f>IFERROR(Draw!M227,"")</f>
        <v/>
      </c>
      <c r="C227" s="237" t="str">
        <f>IFERROR(Draw!N227,"")</f>
        <v/>
      </c>
      <c r="D227" s="213"/>
      <c r="E227" s="199">
        <v>2.26E-6</v>
      </c>
      <c r="F227" s="230" t="str">
        <f t="shared" si="0"/>
        <v/>
      </c>
      <c r="G227" s="198" t="str">
        <f t="shared" si="38"/>
        <v/>
      </c>
    </row>
    <row r="228" spans="1:7" ht="15.75" customHeight="1">
      <c r="A228" s="236" t="str">
        <f>IF(B228="","",Draw!L228)</f>
        <v/>
      </c>
      <c r="B228" s="237" t="str">
        <f>IFERROR(Draw!M228,"")</f>
        <v/>
      </c>
      <c r="C228" s="237" t="str">
        <f>IFERROR(Draw!N228,"")</f>
        <v/>
      </c>
      <c r="D228" s="214"/>
      <c r="E228" s="199">
        <v>2.2699999999999999E-6</v>
      </c>
      <c r="F228" s="230" t="str">
        <f t="shared" si="0"/>
        <v/>
      </c>
      <c r="G228" s="198" t="str">
        <f t="shared" si="38"/>
        <v/>
      </c>
    </row>
    <row r="229" spans="1:7" ht="15.75" customHeight="1">
      <c r="A229" s="236" t="str">
        <f>IF(B229="","",Draw!L229)</f>
        <v/>
      </c>
      <c r="B229" s="237" t="str">
        <f>IFERROR(Draw!M229,"")</f>
        <v/>
      </c>
      <c r="C229" s="237" t="str">
        <f>IFERROR(Draw!N229,"")</f>
        <v/>
      </c>
      <c r="D229" s="213"/>
      <c r="E229" s="199">
        <v>2.2800000000000002E-6</v>
      </c>
      <c r="F229" s="230" t="str">
        <f t="shared" si="0"/>
        <v/>
      </c>
      <c r="G229" s="198"/>
    </row>
    <row r="230" spans="1:7" ht="15.75" customHeight="1">
      <c r="A230" s="236" t="str">
        <f>IF(B230="","",Draw!L230)</f>
        <v/>
      </c>
      <c r="B230" s="237" t="str">
        <f>IFERROR(Draw!M230,"")</f>
        <v/>
      </c>
      <c r="C230" s="237" t="str">
        <f>IFERROR(Draw!N230,"")</f>
        <v/>
      </c>
      <c r="D230" s="214"/>
      <c r="E230" s="199">
        <v>2.2900000000000001E-6</v>
      </c>
      <c r="F230" s="230" t="str">
        <f t="shared" si="0"/>
        <v/>
      </c>
      <c r="G230" s="198" t="str">
        <f t="shared" ref="G230:G234" si="39">IF(OR(AND(D230&gt;1,D230&lt;1050),D230="nt",D230="",D230="scratch"),"","Not a valid input")</f>
        <v/>
      </c>
    </row>
    <row r="231" spans="1:7" ht="15.75" customHeight="1">
      <c r="A231" s="236" t="str">
        <f>IF(B231="","",Draw!L231)</f>
        <v/>
      </c>
      <c r="B231" s="237" t="str">
        <f>IFERROR(Draw!M231,"")</f>
        <v/>
      </c>
      <c r="C231" s="237" t="str">
        <f>IFERROR(Draw!N231,"")</f>
        <v/>
      </c>
      <c r="D231" s="215"/>
      <c r="E231" s="199">
        <v>2.3E-6</v>
      </c>
      <c r="F231" s="230" t="str">
        <f t="shared" si="0"/>
        <v/>
      </c>
      <c r="G231" s="198" t="str">
        <f t="shared" si="39"/>
        <v/>
      </c>
    </row>
    <row r="232" spans="1:7" ht="15.75" customHeight="1">
      <c r="A232" s="236" t="str">
        <f>IF(B232="","",Draw!L232)</f>
        <v/>
      </c>
      <c r="B232" s="237" t="str">
        <f>IFERROR(Draw!M232,"")</f>
        <v/>
      </c>
      <c r="C232" s="237" t="str">
        <f>IFERROR(Draw!N232,"")</f>
        <v/>
      </c>
      <c r="D232" s="216"/>
      <c r="E232" s="199">
        <v>2.3099999999999999E-6</v>
      </c>
      <c r="F232" s="230" t="str">
        <f t="shared" si="0"/>
        <v/>
      </c>
      <c r="G232" s="198" t="str">
        <f t="shared" si="39"/>
        <v/>
      </c>
    </row>
    <row r="233" spans="1:7" ht="15.75" customHeight="1">
      <c r="A233" s="236" t="str">
        <f>IF(B233="","",Draw!L233)</f>
        <v/>
      </c>
      <c r="B233" s="237" t="str">
        <f>IFERROR(Draw!M233,"")</f>
        <v/>
      </c>
      <c r="C233" s="237" t="str">
        <f>IFERROR(Draw!N233,"")</f>
        <v/>
      </c>
      <c r="D233" s="217"/>
      <c r="E233" s="199">
        <v>2.3199999999999998E-6</v>
      </c>
      <c r="F233" s="230" t="str">
        <f t="shared" si="0"/>
        <v/>
      </c>
      <c r="G233" s="198" t="str">
        <f t="shared" si="39"/>
        <v/>
      </c>
    </row>
    <row r="234" spans="1:7" ht="15.75" customHeight="1">
      <c r="A234" s="236" t="str">
        <f>IF(B234="","",Draw!L234)</f>
        <v/>
      </c>
      <c r="B234" s="237" t="str">
        <f>IFERROR(Draw!M234,"")</f>
        <v/>
      </c>
      <c r="C234" s="237" t="str">
        <f>IFERROR(Draw!N234,"")</f>
        <v/>
      </c>
      <c r="D234" s="213"/>
      <c r="E234" s="199">
        <v>2.3300000000000001E-6</v>
      </c>
      <c r="F234" s="230" t="str">
        <f t="shared" si="0"/>
        <v/>
      </c>
      <c r="G234" s="198" t="str">
        <f t="shared" si="39"/>
        <v/>
      </c>
    </row>
    <row r="235" spans="1:7" ht="15.75" customHeight="1">
      <c r="A235" s="236" t="str">
        <f>IF(B235="","",Draw!L235)</f>
        <v/>
      </c>
      <c r="B235" s="237" t="str">
        <f>IFERROR(Draw!M235,"")</f>
        <v/>
      </c>
      <c r="C235" s="237" t="str">
        <f>IFERROR(Draw!N235,"")</f>
        <v/>
      </c>
      <c r="D235" s="214"/>
      <c r="E235" s="199">
        <v>2.34E-6</v>
      </c>
      <c r="F235" s="230" t="str">
        <f t="shared" si="0"/>
        <v/>
      </c>
      <c r="G235" s="198"/>
    </row>
    <row r="236" spans="1:7" ht="15.75" customHeight="1">
      <c r="A236" s="236" t="str">
        <f>IF(B236="","",Draw!L236)</f>
        <v/>
      </c>
      <c r="B236" s="237" t="str">
        <f>IFERROR(Draw!M236,"")</f>
        <v/>
      </c>
      <c r="C236" s="237" t="str">
        <f>IFERROR(Draw!N236,"")</f>
        <v/>
      </c>
      <c r="D236" s="213"/>
      <c r="E236" s="199">
        <v>2.3499999999999999E-6</v>
      </c>
      <c r="F236" s="230" t="str">
        <f t="shared" si="0"/>
        <v/>
      </c>
      <c r="G236" s="198" t="str">
        <f t="shared" ref="G236:G240" si="40">IF(OR(AND(D236&gt;1,D236&lt;1050),D236="nt",D236="",D236="scratch"),"","Not a valid input")</f>
        <v/>
      </c>
    </row>
    <row r="237" spans="1:7" ht="15.75" customHeight="1">
      <c r="A237" s="236" t="str">
        <f>IF(B237="","",Draw!L237)</f>
        <v/>
      </c>
      <c r="B237" s="237" t="str">
        <f>IFERROR(Draw!M237,"")</f>
        <v/>
      </c>
      <c r="C237" s="237" t="str">
        <f>IFERROR(Draw!N237,"")</f>
        <v/>
      </c>
      <c r="D237" s="214"/>
      <c r="E237" s="199">
        <v>2.3599999999999999E-6</v>
      </c>
      <c r="F237" s="230" t="str">
        <f t="shared" si="0"/>
        <v/>
      </c>
      <c r="G237" s="198" t="str">
        <f t="shared" si="40"/>
        <v/>
      </c>
    </row>
    <row r="238" spans="1:7" ht="15.75" customHeight="1">
      <c r="A238" s="236" t="str">
        <f>IF(B238="","",Draw!L238)</f>
        <v/>
      </c>
      <c r="B238" s="237" t="str">
        <f>IFERROR(Draw!M238,"")</f>
        <v/>
      </c>
      <c r="C238" s="237" t="str">
        <f>IFERROR(Draw!N238,"")</f>
        <v/>
      </c>
      <c r="D238" s="213"/>
      <c r="E238" s="199">
        <v>2.3700000000000002E-6</v>
      </c>
      <c r="F238" s="230" t="str">
        <f t="shared" si="0"/>
        <v/>
      </c>
      <c r="G238" s="198" t="str">
        <f t="shared" si="40"/>
        <v/>
      </c>
    </row>
    <row r="239" spans="1:7" ht="15.75" customHeight="1">
      <c r="A239" s="236" t="str">
        <f>IF(B239="","",Draw!L239)</f>
        <v/>
      </c>
      <c r="B239" s="237" t="str">
        <f>IFERROR(Draw!M239,"")</f>
        <v/>
      </c>
      <c r="C239" s="237" t="str">
        <f>IFERROR(Draw!N239,"")</f>
        <v/>
      </c>
      <c r="D239" s="214"/>
      <c r="E239" s="199">
        <v>2.3800000000000001E-6</v>
      </c>
      <c r="F239" s="230" t="str">
        <f t="shared" si="0"/>
        <v/>
      </c>
      <c r="G239" s="198" t="str">
        <f t="shared" si="40"/>
        <v/>
      </c>
    </row>
    <row r="240" spans="1:7" ht="15.75" customHeight="1">
      <c r="A240" s="236" t="str">
        <f>IF(B240="","",Draw!L240)</f>
        <v/>
      </c>
      <c r="B240" s="237" t="str">
        <f>IFERROR(Draw!M240,"")</f>
        <v/>
      </c>
      <c r="C240" s="237" t="str">
        <f>IFERROR(Draw!N240,"")</f>
        <v/>
      </c>
      <c r="D240" s="213"/>
      <c r="E240" s="199">
        <v>2.39E-6</v>
      </c>
      <c r="F240" s="230" t="str">
        <f t="shared" si="0"/>
        <v/>
      </c>
      <c r="G240" s="198" t="str">
        <f t="shared" si="40"/>
        <v/>
      </c>
    </row>
    <row r="241" spans="1:7" ht="15.75" customHeight="1">
      <c r="A241" s="236" t="str">
        <f>IF(B241="","",Draw!L241)</f>
        <v/>
      </c>
      <c r="B241" s="237" t="str">
        <f>IFERROR(Draw!M241,"")</f>
        <v/>
      </c>
      <c r="C241" s="237" t="str">
        <f>IFERROR(Draw!N241,"")</f>
        <v/>
      </c>
      <c r="D241" s="214"/>
      <c r="E241" s="199">
        <v>2.3999999999999999E-6</v>
      </c>
      <c r="F241" s="230" t="str">
        <f t="shared" si="0"/>
        <v/>
      </c>
      <c r="G241" s="198"/>
    </row>
    <row r="242" spans="1:7" ht="15.75" customHeight="1">
      <c r="A242" s="236" t="str">
        <f>IF(B242="","",Draw!L242)</f>
        <v/>
      </c>
      <c r="B242" s="237" t="str">
        <f>IFERROR(Draw!M242,"")</f>
        <v/>
      </c>
      <c r="C242" s="237" t="str">
        <f>IFERROR(Draw!N242,"")</f>
        <v/>
      </c>
      <c r="D242" s="215"/>
      <c r="E242" s="199">
        <v>2.4099999999999998E-6</v>
      </c>
      <c r="F242" s="230" t="str">
        <f t="shared" si="0"/>
        <v/>
      </c>
      <c r="G242" s="198" t="str">
        <f t="shared" ref="G242:G246" si="41">IF(OR(AND(D242&gt;1,D242&lt;1050),D242="nt",D242="",D242="scratch"),"","Not a valid input")</f>
        <v/>
      </c>
    </row>
    <row r="243" spans="1:7" ht="15.75" customHeight="1">
      <c r="A243" s="236" t="str">
        <f>IF(B243="","",Draw!L243)</f>
        <v/>
      </c>
      <c r="B243" s="237" t="str">
        <f>IFERROR(Draw!M243,"")</f>
        <v/>
      </c>
      <c r="C243" s="237" t="str">
        <f>IFERROR(Draw!N243,"")</f>
        <v/>
      </c>
      <c r="D243" s="216"/>
      <c r="E243" s="199">
        <v>2.4200000000000001E-6</v>
      </c>
      <c r="F243" s="230" t="str">
        <f t="shared" si="0"/>
        <v/>
      </c>
      <c r="G243" s="198" t="str">
        <f t="shared" si="41"/>
        <v/>
      </c>
    </row>
    <row r="244" spans="1:7" ht="15.75" customHeight="1">
      <c r="A244" s="236" t="str">
        <f>IF(B244="","",Draw!L244)</f>
        <v/>
      </c>
      <c r="B244" s="237" t="str">
        <f>IFERROR(Draw!M244,"")</f>
        <v/>
      </c>
      <c r="C244" s="237" t="str">
        <f>IFERROR(Draw!N244,"")</f>
        <v/>
      </c>
      <c r="D244" s="217"/>
      <c r="E244" s="199">
        <v>2.43E-6</v>
      </c>
      <c r="F244" s="230" t="str">
        <f t="shared" si="0"/>
        <v/>
      </c>
      <c r="G244" s="198" t="str">
        <f t="shared" si="41"/>
        <v/>
      </c>
    </row>
    <row r="245" spans="1:7" ht="15.75" customHeight="1">
      <c r="A245" s="236" t="str">
        <f>IF(B245="","",Draw!L245)</f>
        <v/>
      </c>
      <c r="B245" s="237" t="str">
        <f>IFERROR(Draw!M245,"")</f>
        <v/>
      </c>
      <c r="C245" s="237" t="str">
        <f>IFERROR(Draw!N245,"")</f>
        <v/>
      </c>
      <c r="D245" s="213"/>
      <c r="E245" s="199">
        <v>2.4399999999999999E-6</v>
      </c>
      <c r="F245" s="230" t="str">
        <f t="shared" si="0"/>
        <v/>
      </c>
      <c r="G245" s="198" t="str">
        <f t="shared" si="41"/>
        <v/>
      </c>
    </row>
    <row r="246" spans="1:7" ht="15.75" customHeight="1">
      <c r="A246" s="236" t="str">
        <f>IF(B246="","",Draw!L246)</f>
        <v/>
      </c>
      <c r="B246" s="237" t="str">
        <f>IFERROR(Draw!M246,"")</f>
        <v/>
      </c>
      <c r="C246" s="237" t="str">
        <f>IFERROR(Draw!N246,"")</f>
        <v/>
      </c>
      <c r="D246" s="214"/>
      <c r="E246" s="199">
        <v>2.4499999999999998E-6</v>
      </c>
      <c r="F246" s="230" t="str">
        <f t="shared" si="0"/>
        <v/>
      </c>
      <c r="G246" s="198" t="str">
        <f t="shared" si="41"/>
        <v/>
      </c>
    </row>
    <row r="247" spans="1:7" ht="15.75" customHeight="1">
      <c r="A247" s="236" t="str">
        <f>IF(B247="","",Draw!L247)</f>
        <v/>
      </c>
      <c r="B247" s="237" t="str">
        <f>IFERROR(Draw!M247,"")</f>
        <v/>
      </c>
      <c r="C247" s="237" t="str">
        <f>IFERROR(Draw!N247,"")</f>
        <v/>
      </c>
      <c r="D247" s="213"/>
      <c r="E247" s="199">
        <v>2.4600000000000002E-6</v>
      </c>
      <c r="F247" s="230" t="str">
        <f t="shared" si="0"/>
        <v/>
      </c>
      <c r="G247" s="198"/>
    </row>
    <row r="248" spans="1:7" ht="15.75" customHeight="1">
      <c r="A248" s="236" t="str">
        <f>IF(B248="","",Draw!L248)</f>
        <v/>
      </c>
      <c r="B248" s="237" t="str">
        <f>IFERROR(Draw!M248,"")</f>
        <v/>
      </c>
      <c r="C248" s="237" t="str">
        <f>IFERROR(Draw!N248,"")</f>
        <v/>
      </c>
      <c r="D248" s="214"/>
      <c r="E248" s="199">
        <v>2.4700000000000001E-6</v>
      </c>
      <c r="F248" s="230" t="str">
        <f t="shared" si="0"/>
        <v/>
      </c>
      <c r="G248" s="198" t="str">
        <f t="shared" ref="G248:G252" si="42">IF(OR(AND(D248&gt;1,D248&lt;1050),D248="nt",D248="",D248="scratch"),"","Not a valid input")</f>
        <v/>
      </c>
    </row>
    <row r="249" spans="1:7" ht="15.75" customHeight="1">
      <c r="A249" s="236" t="str">
        <f>IF(B249="","",Draw!L249)</f>
        <v/>
      </c>
      <c r="B249" s="237" t="str">
        <f>IFERROR(Draw!M249,"")</f>
        <v/>
      </c>
      <c r="C249" s="237" t="str">
        <f>IFERROR(Draw!N249,"")</f>
        <v/>
      </c>
      <c r="D249" s="213"/>
      <c r="E249" s="199">
        <v>2.48E-6</v>
      </c>
      <c r="F249" s="230" t="str">
        <f t="shared" si="0"/>
        <v/>
      </c>
      <c r="G249" s="198" t="str">
        <f t="shared" si="42"/>
        <v/>
      </c>
    </row>
    <row r="250" spans="1:7" ht="15.75" customHeight="1">
      <c r="A250" s="236" t="str">
        <f>IF(B250="","",Draw!L250)</f>
        <v/>
      </c>
      <c r="B250" s="237" t="str">
        <f>IFERROR(Draw!M250,"")</f>
        <v/>
      </c>
      <c r="C250" s="237" t="str">
        <f>IFERROR(Draw!N250,"")</f>
        <v/>
      </c>
      <c r="D250" s="214"/>
      <c r="E250" s="199">
        <v>2.4899999999999999E-6</v>
      </c>
      <c r="F250" s="230" t="str">
        <f t="shared" si="0"/>
        <v/>
      </c>
      <c r="G250" s="198" t="str">
        <f t="shared" si="42"/>
        <v/>
      </c>
    </row>
    <row r="251" spans="1:7" ht="15.75" customHeight="1">
      <c r="A251" s="236" t="str">
        <f>IF(B251="","",Draw!L251)</f>
        <v/>
      </c>
      <c r="B251" s="237" t="str">
        <f>IFERROR(Draw!M251,"")</f>
        <v/>
      </c>
      <c r="C251" s="237" t="str">
        <f>IFERROR(Draw!N251,"")</f>
        <v/>
      </c>
      <c r="D251" s="213"/>
      <c r="E251" s="199">
        <v>2.5000000000000002E-6</v>
      </c>
      <c r="F251" s="230" t="str">
        <f t="shared" si="0"/>
        <v/>
      </c>
      <c r="G251" s="198" t="str">
        <f t="shared" si="42"/>
        <v/>
      </c>
    </row>
    <row r="252" spans="1:7" ht="15.75" customHeight="1">
      <c r="A252" s="236" t="str">
        <f>IF(B252="","",Draw!L252)</f>
        <v/>
      </c>
      <c r="B252" s="237" t="str">
        <f>IFERROR(Draw!M252,"")</f>
        <v/>
      </c>
      <c r="C252" s="237" t="str">
        <f>IFERROR(Draw!N252,"")</f>
        <v/>
      </c>
      <c r="D252" s="214"/>
      <c r="E252" s="199">
        <v>2.5100000000000001E-6</v>
      </c>
      <c r="F252" s="230" t="str">
        <f t="shared" si="0"/>
        <v/>
      </c>
      <c r="G252" s="198" t="str">
        <f t="shared" si="42"/>
        <v/>
      </c>
    </row>
    <row r="253" spans="1:7" ht="15.75" customHeight="1">
      <c r="A253" s="236" t="str">
        <f>IF(B253="","",Draw!L253)</f>
        <v/>
      </c>
      <c r="B253" s="237" t="str">
        <f>IFERROR(Draw!M253,"")</f>
        <v/>
      </c>
      <c r="C253" s="237" t="str">
        <f>IFERROR(Draw!N253,"")</f>
        <v/>
      </c>
      <c r="D253" s="215"/>
      <c r="E253" s="199">
        <v>2.52E-6</v>
      </c>
      <c r="F253" s="230" t="str">
        <f t="shared" si="0"/>
        <v/>
      </c>
      <c r="G253" s="198"/>
    </row>
    <row r="254" spans="1:7" ht="15.75" customHeight="1">
      <c r="A254" s="236" t="str">
        <f>IF(B254="","",Draw!L254)</f>
        <v/>
      </c>
      <c r="B254" s="237" t="str">
        <f>IFERROR(Draw!M254,"")</f>
        <v/>
      </c>
      <c r="C254" s="237" t="str">
        <f>IFERROR(Draw!N254,"")</f>
        <v/>
      </c>
      <c r="D254" s="216"/>
      <c r="E254" s="199">
        <v>2.5299999999999999E-6</v>
      </c>
      <c r="F254" s="230" t="str">
        <f t="shared" si="0"/>
        <v/>
      </c>
      <c r="G254" s="198" t="str">
        <f t="shared" ref="G254:G258" si="43">IF(OR(AND(D254&gt;1,D254&lt;1050),D254="nt",D254="",D254="scratch"),"","Not a valid input")</f>
        <v/>
      </c>
    </row>
    <row r="255" spans="1:7" ht="15.75" customHeight="1">
      <c r="A255" s="236" t="str">
        <f>IF(B255="","",Draw!L255)</f>
        <v/>
      </c>
      <c r="B255" s="237" t="str">
        <f>IFERROR(Draw!M255,"")</f>
        <v/>
      </c>
      <c r="C255" s="237" t="str">
        <f>IFERROR(Draw!N255,"")</f>
        <v/>
      </c>
      <c r="D255" s="217"/>
      <c r="E255" s="199">
        <v>2.5399999999999998E-6</v>
      </c>
      <c r="F255" s="230" t="str">
        <f t="shared" si="0"/>
        <v/>
      </c>
      <c r="G255" s="198" t="str">
        <f t="shared" si="43"/>
        <v/>
      </c>
    </row>
    <row r="256" spans="1:7" ht="15.75" customHeight="1">
      <c r="A256" s="236" t="str">
        <f>IF(B256="","",Draw!L256)</f>
        <v/>
      </c>
      <c r="B256" s="237" t="str">
        <f>IFERROR(Draw!M256,"")</f>
        <v/>
      </c>
      <c r="C256" s="237" t="str">
        <f>IFERROR(Draw!N256,"")</f>
        <v/>
      </c>
      <c r="D256" s="213"/>
      <c r="E256" s="199">
        <v>2.5500000000000001E-6</v>
      </c>
      <c r="F256" s="230" t="str">
        <f t="shared" si="0"/>
        <v/>
      </c>
      <c r="G256" s="198" t="str">
        <f t="shared" si="43"/>
        <v/>
      </c>
    </row>
    <row r="257" spans="1:7" ht="15.75" customHeight="1">
      <c r="A257" s="236" t="str">
        <f>IF(B257="","",Draw!L257)</f>
        <v/>
      </c>
      <c r="B257" s="237" t="str">
        <f>IFERROR(Draw!M257,"")</f>
        <v/>
      </c>
      <c r="C257" s="237" t="str">
        <f>IFERROR(Draw!N257,"")</f>
        <v/>
      </c>
      <c r="D257" s="214"/>
      <c r="E257" s="199">
        <v>2.5600000000000001E-6</v>
      </c>
      <c r="F257" s="230" t="str">
        <f t="shared" ref="F257:F286" si="44">IF(D257="scratch",3000+E257,IF(D257="nt",1000+E257,IF((D257+E257)&gt;5,D257+E257,"")))</f>
        <v/>
      </c>
      <c r="G257" s="198" t="str">
        <f t="shared" si="43"/>
        <v/>
      </c>
    </row>
    <row r="258" spans="1:7" ht="15.75" customHeight="1">
      <c r="A258" s="236" t="str">
        <f>IF(B258="","",Draw!L258)</f>
        <v/>
      </c>
      <c r="B258" s="237" t="str">
        <f>IFERROR(Draw!M258,"")</f>
        <v/>
      </c>
      <c r="C258" s="237" t="str">
        <f>IFERROR(Draw!N258,"")</f>
        <v/>
      </c>
      <c r="D258" s="213"/>
      <c r="E258" s="199">
        <v>2.57E-6</v>
      </c>
      <c r="F258" s="230" t="str">
        <f t="shared" si="44"/>
        <v/>
      </c>
      <c r="G258" s="198" t="str">
        <f t="shared" si="43"/>
        <v/>
      </c>
    </row>
    <row r="259" spans="1:7" ht="15.75" customHeight="1">
      <c r="A259" s="236" t="str">
        <f>IF(B259="","",Draw!L259)</f>
        <v/>
      </c>
      <c r="B259" s="237" t="str">
        <f>IFERROR(Draw!M259,"")</f>
        <v/>
      </c>
      <c r="C259" s="237" t="str">
        <f>IFERROR(Draw!N259,"")</f>
        <v/>
      </c>
      <c r="D259" s="214"/>
      <c r="E259" s="199">
        <v>2.5799999999999999E-6</v>
      </c>
      <c r="F259" s="230" t="str">
        <f t="shared" si="44"/>
        <v/>
      </c>
      <c r="G259" s="198"/>
    </row>
    <row r="260" spans="1:7" ht="15.75" customHeight="1">
      <c r="A260" s="236" t="str">
        <f>IF(B260="","",Draw!L260)</f>
        <v/>
      </c>
      <c r="B260" s="237" t="str">
        <f>IFERROR(Draw!M260,"")</f>
        <v/>
      </c>
      <c r="C260" s="237" t="str">
        <f>IFERROR(Draw!N260,"")</f>
        <v/>
      </c>
      <c r="D260" s="213"/>
      <c r="E260" s="199">
        <v>2.5900000000000002E-6</v>
      </c>
      <c r="F260" s="230" t="str">
        <f t="shared" si="44"/>
        <v/>
      </c>
      <c r="G260" s="198" t="str">
        <f t="shared" ref="G260:G264" si="45">IF(OR(AND(D260&gt;1,D260&lt;1050),D260="nt",D260="",D260="scratch"),"","Not a valid input")</f>
        <v/>
      </c>
    </row>
    <row r="261" spans="1:7" ht="15.75" customHeight="1">
      <c r="A261" s="236" t="str">
        <f>IF(B261="","",Draw!L261)</f>
        <v/>
      </c>
      <c r="B261" s="237" t="str">
        <f>IFERROR(Draw!M261,"")</f>
        <v/>
      </c>
      <c r="C261" s="237" t="str">
        <f>IFERROR(Draw!N261,"")</f>
        <v/>
      </c>
      <c r="D261" s="214"/>
      <c r="E261" s="199">
        <v>2.6000000000000001E-6</v>
      </c>
      <c r="F261" s="230" t="str">
        <f t="shared" si="44"/>
        <v/>
      </c>
      <c r="G261" s="198" t="str">
        <f t="shared" si="45"/>
        <v/>
      </c>
    </row>
    <row r="262" spans="1:7" ht="15.75" customHeight="1">
      <c r="A262" s="236" t="str">
        <f>IF(B262="","",Draw!L262)</f>
        <v/>
      </c>
      <c r="B262" s="237" t="str">
        <f>IFERROR(Draw!M262,"")</f>
        <v/>
      </c>
      <c r="C262" s="237" t="str">
        <f>IFERROR(Draw!N262,"")</f>
        <v/>
      </c>
      <c r="D262" s="213"/>
      <c r="E262" s="199">
        <v>2.61E-6</v>
      </c>
      <c r="F262" s="230" t="str">
        <f t="shared" si="44"/>
        <v/>
      </c>
      <c r="G262" s="198" t="str">
        <f t="shared" si="45"/>
        <v/>
      </c>
    </row>
    <row r="263" spans="1:7" ht="15.75" customHeight="1">
      <c r="A263" s="236" t="str">
        <f>IF(B263="","",Draw!L263)</f>
        <v/>
      </c>
      <c r="B263" s="237" t="str">
        <f>IFERROR(Draw!M263,"")</f>
        <v/>
      </c>
      <c r="C263" s="237" t="str">
        <f>IFERROR(Draw!N263,"")</f>
        <v/>
      </c>
      <c r="D263" s="214"/>
      <c r="E263" s="199">
        <v>2.6199999999999999E-6</v>
      </c>
      <c r="F263" s="230" t="str">
        <f t="shared" si="44"/>
        <v/>
      </c>
      <c r="G263" s="198" t="str">
        <f t="shared" si="45"/>
        <v/>
      </c>
    </row>
    <row r="264" spans="1:7" ht="15.75" customHeight="1">
      <c r="A264" s="236" t="str">
        <f>IF(B264="","",Draw!L264)</f>
        <v/>
      </c>
      <c r="B264" s="237" t="str">
        <f>IFERROR(Draw!M264,"")</f>
        <v/>
      </c>
      <c r="C264" s="237" t="str">
        <f>IFERROR(Draw!N264,"")</f>
        <v/>
      </c>
      <c r="D264" s="215"/>
      <c r="E264" s="199">
        <v>2.6299999999999998E-6</v>
      </c>
      <c r="F264" s="230" t="str">
        <f t="shared" si="44"/>
        <v/>
      </c>
      <c r="G264" s="198" t="str">
        <f t="shared" si="45"/>
        <v/>
      </c>
    </row>
    <row r="265" spans="1:7" ht="15.75" customHeight="1">
      <c r="A265" s="236" t="str">
        <f>IF(B265="","",Draw!L265)</f>
        <v/>
      </c>
      <c r="B265" s="237" t="str">
        <f>IFERROR(Draw!M265,"")</f>
        <v/>
      </c>
      <c r="C265" s="237" t="str">
        <f>IFERROR(Draw!N265,"")</f>
        <v/>
      </c>
      <c r="D265" s="216"/>
      <c r="E265" s="199">
        <v>2.6400000000000001E-6</v>
      </c>
      <c r="F265" s="230" t="str">
        <f t="shared" si="44"/>
        <v/>
      </c>
      <c r="G265" s="198"/>
    </row>
    <row r="266" spans="1:7" ht="15.75" customHeight="1">
      <c r="A266" s="236" t="str">
        <f>IF(B266="","",Draw!L266)</f>
        <v/>
      </c>
      <c r="B266" s="237" t="str">
        <f>IFERROR(Draw!M266,"")</f>
        <v/>
      </c>
      <c r="C266" s="237" t="str">
        <f>IFERROR(Draw!N266,"")</f>
        <v/>
      </c>
      <c r="D266" s="217"/>
      <c r="E266" s="199">
        <v>2.65E-6</v>
      </c>
      <c r="F266" s="230" t="str">
        <f t="shared" si="44"/>
        <v/>
      </c>
      <c r="G266" s="198" t="str">
        <f t="shared" ref="G266:G270" si="46">IF(OR(AND(D266&gt;1,D266&lt;1050),D266="nt",D266="",D266="scratch"),"","Not a valid input")</f>
        <v/>
      </c>
    </row>
    <row r="267" spans="1:7" ht="15.75" customHeight="1">
      <c r="A267" s="236" t="str">
        <f>IF(B267="","",Draw!L267)</f>
        <v/>
      </c>
      <c r="B267" s="237" t="str">
        <f>IFERROR(Draw!M267,"")</f>
        <v/>
      </c>
      <c r="C267" s="237" t="str">
        <f>IFERROR(Draw!N267,"")</f>
        <v/>
      </c>
      <c r="D267" s="213"/>
      <c r="E267" s="199">
        <v>2.6599999999999999E-6</v>
      </c>
      <c r="F267" s="230" t="str">
        <f t="shared" si="44"/>
        <v/>
      </c>
      <c r="G267" s="198" t="str">
        <f t="shared" si="46"/>
        <v/>
      </c>
    </row>
    <row r="268" spans="1:7" ht="15.75" customHeight="1">
      <c r="A268" s="236" t="str">
        <f>IF(B268="","",Draw!L268)</f>
        <v/>
      </c>
      <c r="B268" s="237" t="str">
        <f>IFERROR(Draw!M268,"")</f>
        <v/>
      </c>
      <c r="C268" s="237" t="str">
        <f>IFERROR(Draw!N268,"")</f>
        <v/>
      </c>
      <c r="D268" s="214"/>
      <c r="E268" s="199">
        <v>2.6699999999999998E-6</v>
      </c>
      <c r="F268" s="230" t="str">
        <f t="shared" si="44"/>
        <v/>
      </c>
      <c r="G268" s="198" t="str">
        <f t="shared" si="46"/>
        <v/>
      </c>
    </row>
    <row r="269" spans="1:7" ht="15.75" customHeight="1">
      <c r="A269" s="236" t="str">
        <f>IF(B269="","",Draw!L269)</f>
        <v/>
      </c>
      <c r="B269" s="237" t="str">
        <f>IFERROR(Draw!M269,"")</f>
        <v/>
      </c>
      <c r="C269" s="237" t="str">
        <f>IFERROR(Draw!N269,"")</f>
        <v/>
      </c>
      <c r="D269" s="213"/>
      <c r="E269" s="199">
        <v>2.6800000000000002E-6</v>
      </c>
      <c r="F269" s="230" t="str">
        <f t="shared" si="44"/>
        <v/>
      </c>
      <c r="G269" s="198" t="str">
        <f t="shared" si="46"/>
        <v/>
      </c>
    </row>
    <row r="270" spans="1:7" ht="15.75" customHeight="1">
      <c r="A270" s="236" t="str">
        <f>IF(B270="","",Draw!L270)</f>
        <v/>
      </c>
      <c r="B270" s="237" t="str">
        <f>IFERROR(Draw!M270,"")</f>
        <v/>
      </c>
      <c r="C270" s="237" t="str">
        <f>IFERROR(Draw!N270,"")</f>
        <v/>
      </c>
      <c r="D270" s="214"/>
      <c r="E270" s="199">
        <v>2.6900000000000001E-6</v>
      </c>
      <c r="F270" s="230" t="str">
        <f t="shared" si="44"/>
        <v/>
      </c>
      <c r="G270" s="198" t="str">
        <f t="shared" si="46"/>
        <v/>
      </c>
    </row>
    <row r="271" spans="1:7" ht="15.75" customHeight="1">
      <c r="A271" s="236" t="str">
        <f>IF(B271="","",Draw!L271)</f>
        <v/>
      </c>
      <c r="B271" s="237" t="str">
        <f>IFERROR(Draw!M271,"")</f>
        <v/>
      </c>
      <c r="C271" s="237" t="str">
        <f>IFERROR(Draw!N271,"")</f>
        <v/>
      </c>
      <c r="D271" s="213"/>
      <c r="E271" s="199">
        <v>2.7E-6</v>
      </c>
      <c r="F271" s="230" t="str">
        <f t="shared" si="44"/>
        <v/>
      </c>
      <c r="G271" s="198"/>
    </row>
    <row r="272" spans="1:7" ht="15.75" customHeight="1">
      <c r="A272" s="236" t="str">
        <f>IF(B272="","",Draw!L272)</f>
        <v/>
      </c>
      <c r="B272" s="237" t="str">
        <f>IFERROR(Draw!M272,"")</f>
        <v/>
      </c>
      <c r="C272" s="237" t="str">
        <f>IFERROR(Draw!N272,"")</f>
        <v/>
      </c>
      <c r="D272" s="214"/>
      <c r="E272" s="199">
        <v>2.7099999999999999E-6</v>
      </c>
      <c r="F272" s="230" t="str">
        <f t="shared" si="44"/>
        <v/>
      </c>
      <c r="G272" s="198" t="str">
        <f t="shared" ref="G272:G276" si="47">IF(OR(AND(D272&gt;1,D272&lt;1050),D272="nt",D272="",D272="scratch"),"","Not a valid input")</f>
        <v/>
      </c>
    </row>
    <row r="273" spans="1:7" ht="15.75" customHeight="1">
      <c r="A273" s="236" t="str">
        <f>IF(B273="","",Draw!L273)</f>
        <v/>
      </c>
      <c r="B273" s="237" t="str">
        <f>IFERROR(Draw!M273,"")</f>
        <v/>
      </c>
      <c r="C273" s="237" t="str">
        <f>IFERROR(Draw!N273,"")</f>
        <v/>
      </c>
      <c r="D273" s="213"/>
      <c r="E273" s="199">
        <v>2.7199999999999998E-6</v>
      </c>
      <c r="F273" s="230" t="str">
        <f t="shared" si="44"/>
        <v/>
      </c>
      <c r="G273" s="198" t="str">
        <f t="shared" si="47"/>
        <v/>
      </c>
    </row>
    <row r="274" spans="1:7" ht="15.75" customHeight="1">
      <c r="A274" s="236" t="str">
        <f>IF(B274="","",Draw!L274)</f>
        <v/>
      </c>
      <c r="B274" s="237" t="str">
        <f>IFERROR(Draw!M274,"")</f>
        <v/>
      </c>
      <c r="C274" s="237" t="str">
        <f>IFERROR(Draw!N274,"")</f>
        <v/>
      </c>
      <c r="D274" s="214"/>
      <c r="E274" s="199">
        <v>2.7300000000000001E-6</v>
      </c>
      <c r="F274" s="230" t="str">
        <f t="shared" si="44"/>
        <v/>
      </c>
      <c r="G274" s="198" t="str">
        <f t="shared" si="47"/>
        <v/>
      </c>
    </row>
    <row r="275" spans="1:7" ht="15.75" customHeight="1">
      <c r="A275" s="236" t="str">
        <f>IF(B275="","",Draw!L275)</f>
        <v/>
      </c>
      <c r="B275" s="237" t="str">
        <f>IFERROR(Draw!M275,"")</f>
        <v/>
      </c>
      <c r="C275" s="237" t="str">
        <f>IFERROR(Draw!N275,"")</f>
        <v/>
      </c>
      <c r="D275" s="215"/>
      <c r="E275" s="199">
        <v>2.74E-6</v>
      </c>
      <c r="F275" s="230" t="str">
        <f t="shared" si="44"/>
        <v/>
      </c>
      <c r="G275" s="198" t="str">
        <f t="shared" si="47"/>
        <v/>
      </c>
    </row>
    <row r="276" spans="1:7" ht="15.75" customHeight="1">
      <c r="A276" s="236" t="str">
        <f>IF(B276="","",Draw!L276)</f>
        <v/>
      </c>
      <c r="B276" s="237" t="str">
        <f>IFERROR(Draw!M276,"")</f>
        <v/>
      </c>
      <c r="C276" s="237" t="str">
        <f>IFERROR(Draw!N276,"")</f>
        <v/>
      </c>
      <c r="D276" s="216"/>
      <c r="E276" s="199">
        <v>2.7499999999999999E-6</v>
      </c>
      <c r="F276" s="230" t="str">
        <f t="shared" si="44"/>
        <v/>
      </c>
      <c r="G276" s="198" t="str">
        <f t="shared" si="47"/>
        <v/>
      </c>
    </row>
    <row r="277" spans="1:7" ht="15.75" customHeight="1">
      <c r="A277" s="236" t="str">
        <f>IF(B277="","",Draw!L277)</f>
        <v/>
      </c>
      <c r="B277" s="237" t="str">
        <f>IFERROR(Draw!M277,"")</f>
        <v/>
      </c>
      <c r="C277" s="237" t="str">
        <f>IFERROR(Draw!N277,"")</f>
        <v/>
      </c>
      <c r="D277" s="218"/>
      <c r="E277" s="199">
        <v>2.7599999999999998E-6</v>
      </c>
      <c r="F277" s="230" t="str">
        <f t="shared" si="44"/>
        <v/>
      </c>
      <c r="G277" s="198"/>
    </row>
    <row r="278" spans="1:7" ht="15.75" customHeight="1">
      <c r="A278" s="236" t="str">
        <f>IF(B278="","",Draw!L278)</f>
        <v/>
      </c>
      <c r="B278" s="237" t="str">
        <f>IFERROR(Draw!M278,"")</f>
        <v/>
      </c>
      <c r="C278" s="237" t="str">
        <f>IFERROR(Draw!N278,"")</f>
        <v/>
      </c>
      <c r="D278" s="219"/>
      <c r="E278" s="199">
        <v>2.7700000000000002E-6</v>
      </c>
      <c r="F278" s="230" t="str">
        <f t="shared" si="44"/>
        <v/>
      </c>
      <c r="G278" s="198" t="str">
        <f t="shared" ref="G278:G282" si="48">IF(OR(AND(D278&gt;1,D278&lt;1050),D278="nt",D278="",D278="scratch"),"","Not a valid input")</f>
        <v/>
      </c>
    </row>
    <row r="279" spans="1:7" ht="15.75" customHeight="1">
      <c r="A279" s="236" t="str">
        <f>IF(B279="","",Draw!L279)</f>
        <v/>
      </c>
      <c r="B279" s="237" t="str">
        <f>IFERROR(Draw!M279,"")</f>
        <v/>
      </c>
      <c r="C279" s="237" t="str">
        <f>IFERROR(Draw!N279,"")</f>
        <v/>
      </c>
      <c r="D279" s="219"/>
      <c r="E279" s="199">
        <v>2.7800000000000001E-6</v>
      </c>
      <c r="F279" s="230" t="str">
        <f t="shared" si="44"/>
        <v/>
      </c>
      <c r="G279" s="198" t="str">
        <f t="shared" si="48"/>
        <v/>
      </c>
    </row>
    <row r="280" spans="1:7" ht="15.75" customHeight="1">
      <c r="A280" s="236" t="str">
        <f>IF(B280="","",Draw!L280)</f>
        <v/>
      </c>
      <c r="B280" s="237" t="str">
        <f>IFERROR(Draw!M280,"")</f>
        <v/>
      </c>
      <c r="C280" s="237" t="str">
        <f>IFERROR(Draw!N280,"")</f>
        <v/>
      </c>
      <c r="D280" s="219"/>
      <c r="E280" s="199">
        <v>2.79E-6</v>
      </c>
      <c r="F280" s="230" t="str">
        <f t="shared" si="44"/>
        <v/>
      </c>
      <c r="G280" s="198" t="str">
        <f t="shared" si="48"/>
        <v/>
      </c>
    </row>
    <row r="281" spans="1:7" ht="15.75" customHeight="1">
      <c r="A281" s="236" t="str">
        <f>IF(B281="","",Draw!L281)</f>
        <v/>
      </c>
      <c r="B281" s="237" t="str">
        <f>IFERROR(Draw!M281,"")</f>
        <v/>
      </c>
      <c r="C281" s="237" t="str">
        <f>IFERROR(Draw!N281,"")</f>
        <v/>
      </c>
      <c r="D281" s="219"/>
      <c r="E281" s="199">
        <v>2.7999999999999999E-6</v>
      </c>
      <c r="F281" s="230" t="str">
        <f t="shared" si="44"/>
        <v/>
      </c>
      <c r="G281" s="198" t="str">
        <f t="shared" si="48"/>
        <v/>
      </c>
    </row>
    <row r="282" spans="1:7" ht="15.75" customHeight="1">
      <c r="A282" s="236" t="str">
        <f>IF(B282="","",Draw!L282)</f>
        <v/>
      </c>
      <c r="B282" s="237" t="str">
        <f>IFERROR(Draw!M282,"")</f>
        <v/>
      </c>
      <c r="C282" s="237" t="str">
        <f>IFERROR(Draw!N282,"")</f>
        <v/>
      </c>
      <c r="D282" s="219"/>
      <c r="E282" s="199">
        <v>2.8100000000000002E-6</v>
      </c>
      <c r="F282" s="230" t="str">
        <f t="shared" si="44"/>
        <v/>
      </c>
      <c r="G282" s="198" t="str">
        <f t="shared" si="48"/>
        <v/>
      </c>
    </row>
    <row r="283" spans="1:7" ht="15.75" customHeight="1">
      <c r="A283" s="236" t="str">
        <f>IF(B283="","",Draw!L283)</f>
        <v/>
      </c>
      <c r="B283" s="237" t="str">
        <f>IFERROR(Draw!M283,"")</f>
        <v/>
      </c>
      <c r="C283" s="237" t="str">
        <f>IFERROR(Draw!N283,"")</f>
        <v/>
      </c>
      <c r="D283" s="219"/>
      <c r="E283" s="199">
        <v>2.8200000000000001E-6</v>
      </c>
      <c r="F283" s="230" t="str">
        <f t="shared" si="44"/>
        <v/>
      </c>
      <c r="G283" s="198"/>
    </row>
    <row r="284" spans="1:7" ht="15.75" customHeight="1">
      <c r="A284" s="236" t="str">
        <f>IF(B284="","",Draw!L284)</f>
        <v/>
      </c>
      <c r="B284" s="237" t="str">
        <f>IFERROR(Draw!M284,"")</f>
        <v/>
      </c>
      <c r="C284" s="237" t="str">
        <f>IFERROR(Draw!N284,"")</f>
        <v/>
      </c>
      <c r="D284" s="219"/>
      <c r="E284" s="199">
        <v>2.83E-6</v>
      </c>
      <c r="F284" s="230" t="str">
        <f t="shared" si="44"/>
        <v/>
      </c>
      <c r="G284" s="198" t="str">
        <f t="shared" ref="G284:G286" si="49">IF(OR(AND(D284&gt;1,D284&lt;1050),D284="nt",D284="",D284="scratch"),"","Not a valid input")</f>
        <v/>
      </c>
    </row>
    <row r="285" spans="1:7" ht="15.75" customHeight="1">
      <c r="A285" s="236" t="str">
        <f>IF(B285="","",Draw!L285)</f>
        <v/>
      </c>
      <c r="B285" s="237" t="str">
        <f>IFERROR(Draw!M285,"")</f>
        <v/>
      </c>
      <c r="C285" s="237" t="str">
        <f>IFERROR(Draw!N285,"")</f>
        <v/>
      </c>
      <c r="D285" s="219"/>
      <c r="E285" s="199">
        <v>2.8399999999999999E-6</v>
      </c>
      <c r="F285" s="230" t="str">
        <f t="shared" si="44"/>
        <v/>
      </c>
      <c r="G285" s="198" t="str">
        <f t="shared" si="49"/>
        <v/>
      </c>
    </row>
    <row r="286" spans="1:7" ht="15.75" customHeight="1">
      <c r="A286" s="236" t="str">
        <f>IF(B286="","",Draw!L286)</f>
        <v/>
      </c>
      <c r="B286" s="237" t="str">
        <f>IFERROR(Draw!M286,"")</f>
        <v/>
      </c>
      <c r="C286" s="237" t="str">
        <f>IFERROR(Draw!N286,"")</f>
        <v/>
      </c>
      <c r="D286" s="219"/>
      <c r="E286" s="199">
        <v>2.8499999999999998E-6</v>
      </c>
      <c r="F286" s="230" t="str">
        <f t="shared" si="44"/>
        <v/>
      </c>
      <c r="G286" s="198" t="str">
        <f t="shared" si="49"/>
        <v/>
      </c>
    </row>
    <row r="287" spans="1:7" ht="15.75" customHeight="1">
      <c r="A287" s="221"/>
      <c r="D287" s="198"/>
      <c r="F287" s="230"/>
      <c r="G287" s="198"/>
    </row>
    <row r="288" spans="1:7" ht="15.75" customHeight="1">
      <c r="A288" s="221"/>
      <c r="D288" s="198"/>
      <c r="F288" s="230"/>
      <c r="G288" s="198"/>
    </row>
    <row r="289" spans="1:7" ht="15.75" customHeight="1">
      <c r="A289" s="221"/>
      <c r="D289" s="198"/>
      <c r="F289" s="230"/>
      <c r="G289" s="198"/>
    </row>
    <row r="290" spans="1:7" ht="15.75" customHeight="1">
      <c r="A290" s="221"/>
      <c r="D290" s="198"/>
      <c r="F290" s="230"/>
      <c r="G290" s="198"/>
    </row>
    <row r="291" spans="1:7" ht="15.75" customHeight="1">
      <c r="A291" s="221"/>
      <c r="D291" s="198"/>
      <c r="F291" s="230"/>
      <c r="G291" s="198"/>
    </row>
    <row r="292" spans="1:7" ht="15.75" customHeight="1">
      <c r="A292" s="221"/>
      <c r="D292" s="198"/>
      <c r="F292" s="230"/>
      <c r="G292" s="198"/>
    </row>
    <row r="293" spans="1:7" ht="15.75" customHeight="1">
      <c r="A293" s="221"/>
      <c r="D293" s="198"/>
      <c r="F293" s="230"/>
      <c r="G293" s="198"/>
    </row>
    <row r="294" spans="1:7" ht="15.75" customHeight="1">
      <c r="A294" s="221"/>
      <c r="D294" s="198"/>
      <c r="F294" s="230"/>
      <c r="G294" s="198"/>
    </row>
    <row r="295" spans="1:7" ht="15.75" customHeight="1">
      <c r="A295" s="221"/>
      <c r="D295" s="198"/>
      <c r="F295" s="230"/>
      <c r="G295" s="198"/>
    </row>
    <row r="296" spans="1:7" ht="15.75" customHeight="1">
      <c r="A296" s="221"/>
      <c r="D296" s="198"/>
      <c r="F296" s="230"/>
      <c r="G296" s="198"/>
    </row>
    <row r="297" spans="1:7" ht="15.75" customHeight="1">
      <c r="A297" s="221"/>
      <c r="D297" s="198"/>
      <c r="F297" s="230"/>
      <c r="G297" s="198"/>
    </row>
    <row r="298" spans="1:7" ht="15.75" customHeight="1">
      <c r="A298" s="221"/>
      <c r="D298" s="198"/>
      <c r="F298" s="230"/>
      <c r="G298" s="198"/>
    </row>
    <row r="299" spans="1:7" ht="15.75" customHeight="1">
      <c r="A299" s="221"/>
      <c r="D299" s="198"/>
      <c r="F299" s="230"/>
      <c r="G299" s="198"/>
    </row>
    <row r="300" spans="1:7" ht="15.75" customHeight="1">
      <c r="A300" s="221"/>
      <c r="D300" s="198"/>
      <c r="F300" s="230"/>
      <c r="G300" s="198"/>
    </row>
    <row r="301" spans="1:7" ht="15.75" customHeight="1">
      <c r="A301" s="221"/>
      <c r="D301" s="198"/>
      <c r="F301" s="230"/>
      <c r="G301" s="198"/>
    </row>
    <row r="302" spans="1:7" ht="15.75" customHeight="1">
      <c r="A302" s="221"/>
      <c r="D302" s="198"/>
      <c r="F302" s="230"/>
      <c r="G302" s="198"/>
    </row>
    <row r="303" spans="1:7" ht="15.75" customHeight="1">
      <c r="A303" s="221"/>
      <c r="D303" s="198"/>
      <c r="F303" s="230"/>
      <c r="G303" s="198"/>
    </row>
    <row r="304" spans="1:7" ht="15.75" customHeight="1">
      <c r="A304" s="221"/>
      <c r="D304" s="198"/>
      <c r="F304" s="230"/>
      <c r="G304" s="198"/>
    </row>
    <row r="305" spans="1:7" ht="15.75" customHeight="1">
      <c r="A305" s="221"/>
      <c r="D305" s="198"/>
      <c r="F305" s="230"/>
      <c r="G305" s="198"/>
    </row>
    <row r="306" spans="1:7" ht="15.75" customHeight="1">
      <c r="A306" s="221"/>
      <c r="D306" s="198"/>
      <c r="F306" s="230"/>
      <c r="G306" s="198"/>
    </row>
    <row r="307" spans="1:7" ht="15.75" customHeight="1">
      <c r="A307" s="221"/>
      <c r="D307" s="198"/>
      <c r="F307" s="230"/>
      <c r="G307" s="198"/>
    </row>
    <row r="308" spans="1:7" ht="15.75" customHeight="1">
      <c r="A308" s="221"/>
      <c r="D308" s="198"/>
      <c r="F308" s="230"/>
      <c r="G308" s="198"/>
    </row>
    <row r="309" spans="1:7" ht="15.75" customHeight="1">
      <c r="A309" s="221"/>
      <c r="D309" s="198"/>
      <c r="F309" s="230"/>
      <c r="G309" s="198"/>
    </row>
    <row r="310" spans="1:7" ht="15.75" customHeight="1">
      <c r="A310" s="221"/>
      <c r="D310" s="198"/>
      <c r="F310" s="230"/>
      <c r="G310" s="198"/>
    </row>
    <row r="311" spans="1:7" ht="15.75" customHeight="1">
      <c r="A311" s="221"/>
      <c r="D311" s="198"/>
      <c r="F311" s="230"/>
      <c r="G311" s="198"/>
    </row>
    <row r="312" spans="1:7" ht="15.75" customHeight="1">
      <c r="A312" s="221"/>
      <c r="D312" s="198"/>
      <c r="F312" s="230"/>
      <c r="G312" s="198"/>
    </row>
    <row r="313" spans="1:7" ht="15.75" customHeight="1">
      <c r="A313" s="221"/>
      <c r="D313" s="198"/>
      <c r="F313" s="230"/>
      <c r="G313" s="198"/>
    </row>
    <row r="314" spans="1:7" ht="15.75" customHeight="1">
      <c r="A314" s="221"/>
      <c r="D314" s="198"/>
      <c r="F314" s="230"/>
      <c r="G314" s="198"/>
    </row>
    <row r="315" spans="1:7" ht="15.75" customHeight="1">
      <c r="A315" s="221"/>
      <c r="D315" s="198"/>
      <c r="F315" s="230"/>
      <c r="G315" s="198"/>
    </row>
    <row r="316" spans="1:7" ht="15.75" customHeight="1">
      <c r="A316" s="221"/>
      <c r="D316" s="198"/>
      <c r="F316" s="230"/>
      <c r="G316" s="198"/>
    </row>
    <row r="317" spans="1:7" ht="15.75" customHeight="1">
      <c r="A317" s="221"/>
      <c r="D317" s="198"/>
      <c r="F317" s="230"/>
      <c r="G317" s="198"/>
    </row>
    <row r="318" spans="1:7" ht="15.75" customHeight="1">
      <c r="A318" s="221"/>
      <c r="D318" s="198"/>
      <c r="F318" s="230"/>
      <c r="G318" s="198"/>
    </row>
    <row r="319" spans="1:7" ht="15.75" customHeight="1">
      <c r="A319" s="221"/>
      <c r="D319" s="198"/>
      <c r="F319" s="230"/>
      <c r="G319" s="198"/>
    </row>
    <row r="320" spans="1:7" ht="15.75" customHeight="1">
      <c r="A320" s="221"/>
      <c r="D320" s="198"/>
      <c r="F320" s="230"/>
      <c r="G320" s="198"/>
    </row>
    <row r="321" spans="1:7" ht="15.75" customHeight="1">
      <c r="A321" s="221"/>
      <c r="D321" s="198"/>
      <c r="F321" s="230"/>
      <c r="G321" s="198"/>
    </row>
    <row r="322" spans="1:7" ht="15.75" customHeight="1">
      <c r="A322" s="221"/>
      <c r="D322" s="198"/>
      <c r="F322" s="230"/>
      <c r="G322" s="198"/>
    </row>
    <row r="323" spans="1:7" ht="15.75" customHeight="1">
      <c r="A323" s="221"/>
      <c r="D323" s="198"/>
      <c r="F323" s="230"/>
      <c r="G323" s="198"/>
    </row>
    <row r="324" spans="1:7" ht="15.75" customHeight="1">
      <c r="A324" s="221"/>
      <c r="D324" s="198"/>
      <c r="F324" s="230"/>
      <c r="G324" s="198"/>
    </row>
    <row r="325" spans="1:7" ht="15.75" customHeight="1">
      <c r="A325" s="221"/>
      <c r="D325" s="198"/>
      <c r="F325" s="230"/>
      <c r="G325" s="198"/>
    </row>
    <row r="326" spans="1:7" ht="15.75" customHeight="1">
      <c r="A326" s="221"/>
      <c r="D326" s="198"/>
      <c r="F326" s="230"/>
      <c r="G326" s="198"/>
    </row>
    <row r="327" spans="1:7" ht="15.75" customHeight="1">
      <c r="A327" s="221"/>
      <c r="D327" s="198"/>
      <c r="F327" s="230"/>
      <c r="G327" s="198"/>
    </row>
    <row r="328" spans="1:7" ht="15.75" customHeight="1">
      <c r="A328" s="221"/>
      <c r="D328" s="198"/>
      <c r="F328" s="230"/>
      <c r="G328" s="198"/>
    </row>
    <row r="329" spans="1:7" ht="15.75" customHeight="1">
      <c r="A329" s="221"/>
      <c r="D329" s="198"/>
      <c r="F329" s="230"/>
      <c r="G329" s="198"/>
    </row>
    <row r="330" spans="1:7" ht="15.75" customHeight="1">
      <c r="A330" s="221"/>
      <c r="D330" s="198"/>
      <c r="F330" s="230"/>
      <c r="G330" s="198"/>
    </row>
    <row r="331" spans="1:7" ht="15.75" customHeight="1">
      <c r="A331" s="221"/>
      <c r="D331" s="198"/>
      <c r="F331" s="230"/>
      <c r="G331" s="198"/>
    </row>
    <row r="332" spans="1:7" ht="15.75" customHeight="1">
      <c r="A332" s="221"/>
      <c r="D332" s="198"/>
      <c r="F332" s="230"/>
      <c r="G332" s="198"/>
    </row>
    <row r="333" spans="1:7" ht="15.75" customHeight="1">
      <c r="A333" s="221"/>
      <c r="D333" s="198"/>
      <c r="F333" s="230"/>
      <c r="G333" s="198"/>
    </row>
    <row r="334" spans="1:7" ht="15.75" customHeight="1">
      <c r="A334" s="221"/>
      <c r="D334" s="198"/>
      <c r="F334" s="230"/>
      <c r="G334" s="198"/>
    </row>
    <row r="335" spans="1:7" ht="15.75" customHeight="1">
      <c r="A335" s="221"/>
      <c r="D335" s="198"/>
      <c r="F335" s="230"/>
      <c r="G335" s="198"/>
    </row>
    <row r="336" spans="1:7" ht="15.75" customHeight="1">
      <c r="A336" s="221"/>
      <c r="D336" s="198"/>
      <c r="F336" s="230"/>
      <c r="G336" s="198"/>
    </row>
    <row r="337" spans="1:7" ht="15.75" customHeight="1">
      <c r="A337" s="221"/>
      <c r="D337" s="198"/>
      <c r="F337" s="230"/>
      <c r="G337" s="198"/>
    </row>
    <row r="338" spans="1:7" ht="15.75" customHeight="1">
      <c r="A338" s="221"/>
      <c r="D338" s="198"/>
      <c r="F338" s="230"/>
      <c r="G338" s="198"/>
    </row>
    <row r="339" spans="1:7" ht="15.75" customHeight="1">
      <c r="A339" s="221"/>
      <c r="D339" s="198"/>
      <c r="F339" s="230"/>
      <c r="G339" s="198"/>
    </row>
    <row r="340" spans="1:7" ht="15.75" customHeight="1">
      <c r="A340" s="221"/>
      <c r="D340" s="198"/>
      <c r="F340" s="230"/>
      <c r="G340" s="198"/>
    </row>
    <row r="341" spans="1:7" ht="15.75" customHeight="1">
      <c r="A341" s="221"/>
      <c r="D341" s="198"/>
      <c r="F341" s="230"/>
      <c r="G341" s="198"/>
    </row>
    <row r="342" spans="1:7" ht="15.75" customHeight="1">
      <c r="A342" s="221"/>
      <c r="D342" s="198"/>
      <c r="F342" s="230"/>
      <c r="G342" s="198"/>
    </row>
    <row r="343" spans="1:7" ht="15.75" customHeight="1">
      <c r="A343" s="221"/>
      <c r="D343" s="198"/>
      <c r="F343" s="230"/>
      <c r="G343" s="198"/>
    </row>
    <row r="344" spans="1:7" ht="15.75" customHeight="1">
      <c r="A344" s="221"/>
      <c r="D344" s="198"/>
      <c r="F344" s="230"/>
      <c r="G344" s="198"/>
    </row>
    <row r="345" spans="1:7" ht="15.75" customHeight="1">
      <c r="A345" s="221"/>
      <c r="D345" s="198"/>
      <c r="F345" s="230"/>
      <c r="G345" s="198"/>
    </row>
    <row r="346" spans="1:7" ht="15.75" customHeight="1">
      <c r="A346" s="221"/>
      <c r="D346" s="198"/>
      <c r="F346" s="230"/>
      <c r="G346" s="198"/>
    </row>
    <row r="347" spans="1:7" ht="15.75" customHeight="1">
      <c r="A347" s="221"/>
      <c r="D347" s="198"/>
      <c r="F347" s="230"/>
      <c r="G347" s="198"/>
    </row>
    <row r="348" spans="1:7" ht="15.75" customHeight="1">
      <c r="A348" s="221"/>
      <c r="D348" s="198"/>
      <c r="F348" s="230"/>
      <c r="G348" s="198"/>
    </row>
    <row r="349" spans="1:7" ht="15.75" customHeight="1">
      <c r="A349" s="221"/>
      <c r="D349" s="198"/>
      <c r="F349" s="230"/>
      <c r="G349" s="198"/>
    </row>
    <row r="350" spans="1:7" ht="15.75" customHeight="1">
      <c r="A350" s="221"/>
      <c r="D350" s="198"/>
      <c r="F350" s="230"/>
      <c r="G350" s="198"/>
    </row>
    <row r="351" spans="1:7" ht="15.75" customHeight="1">
      <c r="A351" s="221"/>
      <c r="D351" s="198"/>
      <c r="F351" s="230"/>
      <c r="G351" s="198"/>
    </row>
    <row r="352" spans="1:7" ht="15.75" customHeight="1">
      <c r="A352" s="221"/>
      <c r="D352" s="198"/>
      <c r="F352" s="230"/>
      <c r="G352" s="198"/>
    </row>
    <row r="353" spans="1:7" ht="15.75" customHeight="1">
      <c r="A353" s="221"/>
      <c r="D353" s="198"/>
      <c r="F353" s="230"/>
      <c r="G353" s="198"/>
    </row>
    <row r="354" spans="1:7" ht="15.75" customHeight="1">
      <c r="A354" s="221"/>
      <c r="D354" s="198"/>
      <c r="F354" s="230"/>
      <c r="G354" s="198"/>
    </row>
    <row r="355" spans="1:7" ht="15.75" customHeight="1">
      <c r="A355" s="221"/>
      <c r="D355" s="198"/>
      <c r="F355" s="230"/>
      <c r="G355" s="198"/>
    </row>
    <row r="356" spans="1:7" ht="15.75" customHeight="1">
      <c r="A356" s="221"/>
      <c r="D356" s="198"/>
      <c r="F356" s="230"/>
      <c r="G356" s="198"/>
    </row>
    <row r="357" spans="1:7" ht="15.75" customHeight="1">
      <c r="A357" s="221"/>
      <c r="D357" s="198"/>
      <c r="F357" s="230"/>
      <c r="G357" s="198"/>
    </row>
    <row r="358" spans="1:7" ht="15.75" customHeight="1">
      <c r="A358" s="221"/>
      <c r="D358" s="198"/>
      <c r="F358" s="230"/>
      <c r="G358" s="198"/>
    </row>
    <row r="359" spans="1:7" ht="15.75" customHeight="1">
      <c r="A359" s="221"/>
      <c r="D359" s="198"/>
      <c r="F359" s="230"/>
      <c r="G359" s="198"/>
    </row>
    <row r="360" spans="1:7" ht="15.75" customHeight="1">
      <c r="A360" s="221"/>
      <c r="D360" s="198"/>
      <c r="F360" s="230"/>
      <c r="G360" s="198"/>
    </row>
    <row r="361" spans="1:7" ht="15.75" customHeight="1">
      <c r="A361" s="221"/>
      <c r="D361" s="198"/>
      <c r="F361" s="230"/>
      <c r="G361" s="198"/>
    </row>
    <row r="362" spans="1:7" ht="15.75" customHeight="1">
      <c r="A362" s="221"/>
      <c r="D362" s="198"/>
      <c r="F362" s="230"/>
      <c r="G362" s="198"/>
    </row>
    <row r="363" spans="1:7" ht="15.75" customHeight="1">
      <c r="A363" s="221"/>
      <c r="D363" s="198"/>
      <c r="F363" s="230"/>
      <c r="G363" s="198"/>
    </row>
    <row r="364" spans="1:7" ht="15.75" customHeight="1">
      <c r="A364" s="221"/>
      <c r="D364" s="198"/>
      <c r="F364" s="230"/>
      <c r="G364" s="198"/>
    </row>
    <row r="365" spans="1:7" ht="15.75" customHeight="1">
      <c r="A365" s="221"/>
      <c r="D365" s="198"/>
      <c r="F365" s="230"/>
      <c r="G365" s="198"/>
    </row>
    <row r="366" spans="1:7" ht="15.75" customHeight="1">
      <c r="A366" s="221"/>
      <c r="D366" s="198"/>
      <c r="F366" s="230"/>
      <c r="G366" s="198"/>
    </row>
    <row r="367" spans="1:7" ht="15.75" customHeight="1">
      <c r="A367" s="221"/>
      <c r="D367" s="198"/>
      <c r="F367" s="230"/>
      <c r="G367" s="198"/>
    </row>
    <row r="368" spans="1:7" ht="15.75" customHeight="1">
      <c r="A368" s="221"/>
      <c r="D368" s="198"/>
      <c r="F368" s="230"/>
      <c r="G368" s="198"/>
    </row>
    <row r="369" spans="1:7" ht="15.75" customHeight="1">
      <c r="A369" s="221"/>
      <c r="D369" s="198"/>
      <c r="F369" s="230"/>
      <c r="G369" s="198"/>
    </row>
    <row r="370" spans="1:7" ht="15.75" customHeight="1">
      <c r="A370" s="221"/>
      <c r="D370" s="198"/>
      <c r="F370" s="230"/>
      <c r="G370" s="198"/>
    </row>
    <row r="371" spans="1:7" ht="15.75" customHeight="1">
      <c r="A371" s="221"/>
      <c r="D371" s="198"/>
      <c r="F371" s="230"/>
      <c r="G371" s="198"/>
    </row>
    <row r="372" spans="1:7" ht="15.75" customHeight="1">
      <c r="A372" s="221"/>
      <c r="D372" s="198"/>
      <c r="F372" s="230"/>
      <c r="G372" s="198"/>
    </row>
    <row r="373" spans="1:7" ht="15.75" customHeight="1">
      <c r="A373" s="221"/>
      <c r="D373" s="198"/>
      <c r="F373" s="230"/>
      <c r="G373" s="198"/>
    </row>
    <row r="374" spans="1:7" ht="15.75" customHeight="1">
      <c r="A374" s="221"/>
      <c r="D374" s="198"/>
      <c r="F374" s="230"/>
      <c r="G374" s="198"/>
    </row>
    <row r="375" spans="1:7" ht="15.75" customHeight="1">
      <c r="A375" s="221"/>
      <c r="D375" s="198"/>
      <c r="F375" s="230"/>
      <c r="G375" s="198"/>
    </row>
    <row r="376" spans="1:7" ht="15.75" customHeight="1">
      <c r="A376" s="221"/>
      <c r="D376" s="198"/>
      <c r="F376" s="230"/>
      <c r="G376" s="198"/>
    </row>
    <row r="377" spans="1:7" ht="15.75" customHeight="1">
      <c r="A377" s="221"/>
      <c r="D377" s="198"/>
      <c r="F377" s="230"/>
      <c r="G377" s="198"/>
    </row>
    <row r="378" spans="1:7" ht="15.75" customHeight="1">
      <c r="A378" s="221"/>
      <c r="D378" s="198"/>
      <c r="F378" s="230"/>
      <c r="G378" s="198"/>
    </row>
    <row r="379" spans="1:7" ht="15.75" customHeight="1">
      <c r="A379" s="221"/>
      <c r="D379" s="198"/>
      <c r="F379" s="230"/>
      <c r="G379" s="198"/>
    </row>
    <row r="380" spans="1:7" ht="15.75" customHeight="1">
      <c r="A380" s="221"/>
      <c r="D380" s="198"/>
      <c r="F380" s="230"/>
      <c r="G380" s="198"/>
    </row>
    <row r="381" spans="1:7" ht="15.75" customHeight="1">
      <c r="A381" s="221"/>
      <c r="D381" s="198"/>
      <c r="F381" s="230"/>
      <c r="G381" s="198"/>
    </row>
    <row r="382" spans="1:7" ht="15.75" customHeight="1">
      <c r="A382" s="221"/>
      <c r="D382" s="198"/>
      <c r="F382" s="230"/>
      <c r="G382" s="198"/>
    </row>
    <row r="383" spans="1:7" ht="15.75" customHeight="1">
      <c r="A383" s="221"/>
      <c r="D383" s="198"/>
      <c r="F383" s="230"/>
      <c r="G383" s="198"/>
    </row>
    <row r="384" spans="1:7" ht="15.75" customHeight="1">
      <c r="A384" s="221"/>
      <c r="D384" s="198"/>
      <c r="F384" s="230"/>
      <c r="G384" s="198"/>
    </row>
    <row r="385" spans="1:7" ht="15.75" customHeight="1">
      <c r="A385" s="221"/>
      <c r="D385" s="198"/>
      <c r="F385" s="230"/>
      <c r="G385" s="198"/>
    </row>
    <row r="386" spans="1:7" ht="15.75" customHeight="1">
      <c r="A386" s="221"/>
      <c r="D386" s="198"/>
      <c r="F386" s="230"/>
      <c r="G386" s="198"/>
    </row>
    <row r="387" spans="1:7" ht="15.75" customHeight="1">
      <c r="A387" s="221"/>
      <c r="D387" s="198"/>
      <c r="F387" s="230"/>
      <c r="G387" s="198"/>
    </row>
    <row r="388" spans="1:7" ht="15.75" customHeight="1">
      <c r="A388" s="221"/>
      <c r="D388" s="198"/>
      <c r="F388" s="230"/>
      <c r="G388" s="198"/>
    </row>
    <row r="389" spans="1:7" ht="15.75" customHeight="1">
      <c r="A389" s="221"/>
      <c r="D389" s="198"/>
      <c r="F389" s="230"/>
      <c r="G389" s="198"/>
    </row>
    <row r="390" spans="1:7" ht="15.75" customHeight="1">
      <c r="A390" s="221"/>
      <c r="D390" s="198"/>
      <c r="F390" s="230"/>
      <c r="G390" s="198"/>
    </row>
    <row r="391" spans="1:7" ht="15.75" customHeight="1">
      <c r="A391" s="221"/>
      <c r="D391" s="198"/>
      <c r="F391" s="230"/>
      <c r="G391" s="198"/>
    </row>
    <row r="392" spans="1:7" ht="15.75" customHeight="1">
      <c r="A392" s="221"/>
      <c r="D392" s="198"/>
      <c r="F392" s="230"/>
      <c r="G392" s="198"/>
    </row>
    <row r="393" spans="1:7" ht="15.75" customHeight="1">
      <c r="A393" s="221"/>
      <c r="D393" s="198"/>
      <c r="F393" s="230"/>
      <c r="G393" s="198"/>
    </row>
    <row r="394" spans="1:7" ht="15.75" customHeight="1">
      <c r="A394" s="221"/>
      <c r="D394" s="198"/>
      <c r="F394" s="230"/>
      <c r="G394" s="198"/>
    </row>
    <row r="395" spans="1:7" ht="15.75" customHeight="1">
      <c r="A395" s="221"/>
      <c r="D395" s="198"/>
      <c r="F395" s="230"/>
      <c r="G395" s="198"/>
    </row>
    <row r="396" spans="1:7" ht="15.75" customHeight="1">
      <c r="A396" s="221"/>
      <c r="D396" s="198"/>
      <c r="F396" s="230"/>
      <c r="G396" s="198"/>
    </row>
    <row r="397" spans="1:7" ht="15.75" customHeight="1">
      <c r="A397" s="221"/>
      <c r="D397" s="198"/>
      <c r="F397" s="230"/>
      <c r="G397" s="198"/>
    </row>
    <row r="398" spans="1:7" ht="15.75" customHeight="1">
      <c r="A398" s="221"/>
      <c r="D398" s="198"/>
      <c r="F398" s="230"/>
      <c r="G398" s="198"/>
    </row>
    <row r="399" spans="1:7" ht="15.75" customHeight="1">
      <c r="A399" s="221"/>
      <c r="D399" s="198"/>
      <c r="F399" s="230"/>
      <c r="G399" s="198"/>
    </row>
    <row r="400" spans="1:7" ht="15.75" customHeight="1">
      <c r="A400" s="221"/>
      <c r="D400" s="198"/>
      <c r="F400" s="230"/>
      <c r="G400" s="198"/>
    </row>
    <row r="401" spans="1:7" ht="15.75" customHeight="1">
      <c r="A401" s="221"/>
      <c r="D401" s="198"/>
      <c r="F401" s="230"/>
      <c r="G401" s="198"/>
    </row>
    <row r="402" spans="1:7" ht="15.75" customHeight="1">
      <c r="A402" s="221"/>
      <c r="D402" s="198"/>
      <c r="F402" s="230"/>
      <c r="G402" s="198"/>
    </row>
    <row r="403" spans="1:7" ht="15.75" customHeight="1">
      <c r="A403" s="221"/>
      <c r="D403" s="198"/>
      <c r="F403" s="230"/>
      <c r="G403" s="198"/>
    </row>
    <row r="404" spans="1:7" ht="15.75" customHeight="1">
      <c r="A404" s="221"/>
      <c r="D404" s="198"/>
      <c r="F404" s="230"/>
      <c r="G404" s="198"/>
    </row>
    <row r="405" spans="1:7" ht="15.75" customHeight="1">
      <c r="A405" s="221"/>
      <c r="D405" s="198"/>
      <c r="F405" s="230"/>
      <c r="G405" s="198"/>
    </row>
    <row r="406" spans="1:7" ht="15.75" customHeight="1">
      <c r="A406" s="221"/>
      <c r="D406" s="198"/>
      <c r="F406" s="230"/>
      <c r="G406" s="198"/>
    </row>
    <row r="407" spans="1:7" ht="15.75" customHeight="1">
      <c r="A407" s="221"/>
      <c r="D407" s="198"/>
      <c r="F407" s="230"/>
      <c r="G407" s="198"/>
    </row>
    <row r="408" spans="1:7" ht="15.75" customHeight="1">
      <c r="A408" s="221"/>
      <c r="D408" s="198"/>
      <c r="F408" s="230"/>
      <c r="G408" s="198"/>
    </row>
    <row r="409" spans="1:7" ht="15.75" customHeight="1">
      <c r="A409" s="221"/>
      <c r="D409" s="198"/>
      <c r="F409" s="230"/>
      <c r="G409" s="198"/>
    </row>
    <row r="410" spans="1:7" ht="15.75" customHeight="1">
      <c r="A410" s="221"/>
      <c r="D410" s="198"/>
      <c r="F410" s="230"/>
      <c r="G410" s="198"/>
    </row>
    <row r="411" spans="1:7" ht="15.75" customHeight="1">
      <c r="A411" s="221"/>
      <c r="D411" s="198"/>
      <c r="F411" s="230"/>
      <c r="G411" s="198"/>
    </row>
    <row r="412" spans="1:7" ht="15.75" customHeight="1">
      <c r="A412" s="221"/>
      <c r="D412" s="198"/>
      <c r="F412" s="230"/>
      <c r="G412" s="198"/>
    </row>
    <row r="413" spans="1:7" ht="15.75" customHeight="1">
      <c r="A413" s="221"/>
      <c r="D413" s="198"/>
      <c r="F413" s="230"/>
      <c r="G413" s="198"/>
    </row>
    <row r="414" spans="1:7" ht="15.75" customHeight="1">
      <c r="A414" s="221"/>
      <c r="D414" s="198"/>
      <c r="F414" s="230"/>
      <c r="G414" s="198"/>
    </row>
    <row r="415" spans="1:7" ht="15.75" customHeight="1">
      <c r="A415" s="221"/>
      <c r="D415" s="198"/>
      <c r="F415" s="230"/>
      <c r="G415" s="198"/>
    </row>
    <row r="416" spans="1:7" ht="15.75" customHeight="1">
      <c r="A416" s="221"/>
      <c r="D416" s="198"/>
      <c r="F416" s="230"/>
      <c r="G416" s="198"/>
    </row>
    <row r="417" spans="1:7" ht="15.75" customHeight="1">
      <c r="A417" s="221"/>
      <c r="D417" s="198"/>
      <c r="F417" s="230"/>
      <c r="G417" s="198"/>
    </row>
    <row r="418" spans="1:7" ht="15.75" customHeight="1">
      <c r="A418" s="221"/>
      <c r="D418" s="198"/>
      <c r="F418" s="230"/>
      <c r="G418" s="198"/>
    </row>
    <row r="419" spans="1:7" ht="15.75" customHeight="1">
      <c r="A419" s="221"/>
      <c r="D419" s="198"/>
      <c r="F419" s="230"/>
      <c r="G419" s="198"/>
    </row>
    <row r="420" spans="1:7" ht="15.75" customHeight="1">
      <c r="A420" s="221"/>
      <c r="D420" s="198"/>
      <c r="F420" s="230"/>
      <c r="G420" s="198"/>
    </row>
    <row r="421" spans="1:7" ht="15.75" customHeight="1">
      <c r="A421" s="221"/>
      <c r="D421" s="198"/>
      <c r="F421" s="230"/>
      <c r="G421" s="198"/>
    </row>
    <row r="422" spans="1:7" ht="15.75" customHeight="1">
      <c r="A422" s="221"/>
      <c r="D422" s="198"/>
      <c r="F422" s="230"/>
      <c r="G422" s="198"/>
    </row>
    <row r="423" spans="1:7" ht="15.75" customHeight="1">
      <c r="A423" s="221"/>
      <c r="D423" s="198"/>
      <c r="F423" s="230"/>
      <c r="G423" s="198"/>
    </row>
    <row r="424" spans="1:7" ht="15.75" customHeight="1">
      <c r="A424" s="221"/>
      <c r="D424" s="198"/>
      <c r="F424" s="230"/>
      <c r="G424" s="198"/>
    </row>
    <row r="425" spans="1:7" ht="15.75" customHeight="1">
      <c r="A425" s="221"/>
      <c r="D425" s="198"/>
      <c r="F425" s="230"/>
      <c r="G425" s="198"/>
    </row>
    <row r="426" spans="1:7" ht="15.75" customHeight="1">
      <c r="A426" s="221"/>
      <c r="D426" s="198"/>
      <c r="F426" s="230"/>
      <c r="G426" s="198"/>
    </row>
    <row r="427" spans="1:7" ht="15.75" customHeight="1">
      <c r="A427" s="221"/>
      <c r="D427" s="198"/>
      <c r="F427" s="230"/>
      <c r="G427" s="198"/>
    </row>
    <row r="428" spans="1:7" ht="15.75" customHeight="1">
      <c r="A428" s="221"/>
      <c r="D428" s="198"/>
      <c r="F428" s="230"/>
      <c r="G428" s="198"/>
    </row>
    <row r="429" spans="1:7" ht="15.75" customHeight="1">
      <c r="A429" s="221"/>
      <c r="D429" s="198"/>
      <c r="F429" s="230"/>
      <c r="G429" s="198"/>
    </row>
    <row r="430" spans="1:7" ht="15.75" customHeight="1">
      <c r="A430" s="221"/>
      <c r="D430" s="198"/>
      <c r="F430" s="230"/>
      <c r="G430" s="198"/>
    </row>
    <row r="431" spans="1:7" ht="15.75" customHeight="1">
      <c r="A431" s="221"/>
      <c r="D431" s="198"/>
      <c r="F431" s="230"/>
      <c r="G431" s="198"/>
    </row>
    <row r="432" spans="1:7" ht="15.75" customHeight="1">
      <c r="A432" s="221"/>
      <c r="D432" s="198"/>
      <c r="F432" s="230"/>
      <c r="G432" s="198"/>
    </row>
    <row r="433" spans="1:7" ht="15.75" customHeight="1">
      <c r="A433" s="221"/>
      <c r="D433" s="198"/>
      <c r="F433" s="230"/>
      <c r="G433" s="198"/>
    </row>
    <row r="434" spans="1:7" ht="15.75" customHeight="1">
      <c r="A434" s="221"/>
      <c r="D434" s="198"/>
      <c r="F434" s="230"/>
      <c r="G434" s="198"/>
    </row>
    <row r="435" spans="1:7" ht="15.75" customHeight="1">
      <c r="A435" s="221"/>
      <c r="D435" s="198"/>
      <c r="F435" s="230"/>
      <c r="G435" s="198"/>
    </row>
    <row r="436" spans="1:7" ht="15.75" customHeight="1">
      <c r="A436" s="221"/>
      <c r="D436" s="198"/>
      <c r="F436" s="230"/>
      <c r="G436" s="198"/>
    </row>
    <row r="437" spans="1:7" ht="15.75" customHeight="1">
      <c r="A437" s="221"/>
      <c r="D437" s="198"/>
      <c r="F437" s="230"/>
      <c r="G437" s="198"/>
    </row>
    <row r="438" spans="1:7" ht="15.75" customHeight="1">
      <c r="A438" s="221"/>
      <c r="D438" s="198"/>
      <c r="F438" s="230"/>
      <c r="G438" s="198"/>
    </row>
    <row r="439" spans="1:7" ht="15.75" customHeight="1">
      <c r="A439" s="221"/>
      <c r="D439" s="198"/>
      <c r="F439" s="230"/>
      <c r="G439" s="198"/>
    </row>
    <row r="440" spans="1:7" ht="15.75" customHeight="1">
      <c r="A440" s="221"/>
      <c r="D440" s="198"/>
      <c r="F440" s="230"/>
      <c r="G440" s="198"/>
    </row>
    <row r="441" spans="1:7" ht="15.75" customHeight="1">
      <c r="A441" s="221"/>
      <c r="D441" s="198"/>
      <c r="F441" s="230"/>
      <c r="G441" s="198"/>
    </row>
    <row r="442" spans="1:7" ht="15.75" customHeight="1">
      <c r="A442" s="221"/>
      <c r="D442" s="198"/>
      <c r="F442" s="230"/>
      <c r="G442" s="198"/>
    </row>
    <row r="443" spans="1:7" ht="15.75" customHeight="1">
      <c r="A443" s="221"/>
      <c r="D443" s="198"/>
      <c r="F443" s="230"/>
      <c r="G443" s="198"/>
    </row>
    <row r="444" spans="1:7" ht="15.75" customHeight="1">
      <c r="A444" s="221"/>
      <c r="D444" s="198"/>
      <c r="F444" s="230"/>
      <c r="G444" s="198"/>
    </row>
    <row r="445" spans="1:7" ht="15.75" customHeight="1">
      <c r="A445" s="221"/>
      <c r="D445" s="198"/>
      <c r="F445" s="230"/>
      <c r="G445" s="198"/>
    </row>
    <row r="446" spans="1:7" ht="15.75" customHeight="1">
      <c r="A446" s="221"/>
      <c r="D446" s="198"/>
      <c r="F446" s="230"/>
      <c r="G446" s="198"/>
    </row>
    <row r="447" spans="1:7" ht="15.75" customHeight="1">
      <c r="A447" s="221"/>
      <c r="D447" s="198"/>
      <c r="F447" s="230"/>
      <c r="G447" s="198"/>
    </row>
    <row r="448" spans="1:7" ht="15.75" customHeight="1">
      <c r="A448" s="221"/>
      <c r="D448" s="198"/>
      <c r="F448" s="230"/>
      <c r="G448" s="198"/>
    </row>
    <row r="449" spans="1:7" ht="15.75" customHeight="1">
      <c r="A449" s="221"/>
      <c r="D449" s="198"/>
      <c r="F449" s="230"/>
      <c r="G449" s="198"/>
    </row>
    <row r="450" spans="1:7" ht="15.75" customHeight="1">
      <c r="A450" s="221"/>
      <c r="D450" s="198"/>
      <c r="F450" s="230"/>
      <c r="G450" s="198"/>
    </row>
    <row r="451" spans="1:7" ht="15.75" customHeight="1">
      <c r="A451" s="221"/>
      <c r="D451" s="198"/>
      <c r="F451" s="230"/>
      <c r="G451" s="198"/>
    </row>
    <row r="452" spans="1:7" ht="15.75" customHeight="1">
      <c r="A452" s="221"/>
      <c r="D452" s="198"/>
      <c r="F452" s="230"/>
      <c r="G452" s="198"/>
    </row>
    <row r="453" spans="1:7" ht="15.75" customHeight="1">
      <c r="A453" s="221"/>
      <c r="D453" s="198"/>
      <c r="F453" s="230"/>
      <c r="G453" s="198"/>
    </row>
    <row r="454" spans="1:7" ht="15.75" customHeight="1">
      <c r="A454" s="221"/>
      <c r="D454" s="198"/>
      <c r="F454" s="230"/>
      <c r="G454" s="198"/>
    </row>
    <row r="455" spans="1:7" ht="15.75" customHeight="1">
      <c r="A455" s="221"/>
      <c r="D455" s="198"/>
      <c r="F455" s="230"/>
      <c r="G455" s="198"/>
    </row>
    <row r="456" spans="1:7" ht="15.75" customHeight="1">
      <c r="A456" s="221"/>
      <c r="D456" s="198"/>
      <c r="F456" s="230"/>
      <c r="G456" s="198"/>
    </row>
    <row r="457" spans="1:7" ht="15.75" customHeight="1">
      <c r="A457" s="221"/>
      <c r="D457" s="198"/>
      <c r="F457" s="230"/>
      <c r="G457" s="198"/>
    </row>
    <row r="458" spans="1:7" ht="15.75" customHeight="1">
      <c r="A458" s="221"/>
      <c r="D458" s="198"/>
      <c r="F458" s="230"/>
      <c r="G458" s="198"/>
    </row>
    <row r="459" spans="1:7" ht="15.75" customHeight="1">
      <c r="A459" s="221"/>
      <c r="D459" s="198"/>
      <c r="F459" s="230"/>
      <c r="G459" s="198"/>
    </row>
    <row r="460" spans="1:7" ht="15.75" customHeight="1">
      <c r="A460" s="221"/>
      <c r="D460" s="198"/>
      <c r="F460" s="230"/>
      <c r="G460" s="198"/>
    </row>
    <row r="461" spans="1:7" ht="15.75" customHeight="1">
      <c r="A461" s="221"/>
      <c r="D461" s="198"/>
      <c r="F461" s="230"/>
      <c r="G461" s="198"/>
    </row>
    <row r="462" spans="1:7" ht="15.75" customHeight="1">
      <c r="A462" s="221"/>
      <c r="D462" s="198"/>
      <c r="F462" s="230"/>
      <c r="G462" s="198"/>
    </row>
    <row r="463" spans="1:7" ht="15.75" customHeight="1">
      <c r="A463" s="221"/>
      <c r="D463" s="198"/>
      <c r="F463" s="230"/>
      <c r="G463" s="198"/>
    </row>
    <row r="464" spans="1:7" ht="15.75" customHeight="1">
      <c r="A464" s="221"/>
      <c r="D464" s="198"/>
      <c r="F464" s="230"/>
      <c r="G464" s="198"/>
    </row>
    <row r="465" spans="1:7" ht="15.75" customHeight="1">
      <c r="A465" s="221"/>
      <c r="D465" s="198"/>
      <c r="F465" s="230"/>
      <c r="G465" s="198"/>
    </row>
    <row r="466" spans="1:7" ht="15.75" customHeight="1">
      <c r="A466" s="221"/>
      <c r="D466" s="198"/>
      <c r="F466" s="230"/>
      <c r="G466" s="198"/>
    </row>
    <row r="467" spans="1:7" ht="15.75" customHeight="1">
      <c r="A467" s="221"/>
      <c r="D467" s="198"/>
      <c r="F467" s="230"/>
      <c r="G467" s="198"/>
    </row>
    <row r="468" spans="1:7" ht="15.75" customHeight="1">
      <c r="A468" s="221"/>
      <c r="D468" s="198"/>
      <c r="F468" s="230"/>
      <c r="G468" s="198"/>
    </row>
    <row r="469" spans="1:7" ht="15.75" customHeight="1">
      <c r="A469" s="221"/>
      <c r="D469" s="198"/>
      <c r="F469" s="230"/>
      <c r="G469" s="198"/>
    </row>
    <row r="470" spans="1:7" ht="15.75" customHeight="1">
      <c r="A470" s="221"/>
      <c r="D470" s="198"/>
      <c r="F470" s="230"/>
      <c r="G470" s="198"/>
    </row>
    <row r="471" spans="1:7" ht="15.75" customHeight="1">
      <c r="A471" s="221"/>
      <c r="D471" s="198"/>
      <c r="F471" s="230"/>
      <c r="G471" s="198"/>
    </row>
    <row r="472" spans="1:7" ht="15.75" customHeight="1">
      <c r="A472" s="221"/>
      <c r="D472" s="198"/>
      <c r="F472" s="230"/>
      <c r="G472" s="198"/>
    </row>
    <row r="473" spans="1:7" ht="15.75" customHeight="1">
      <c r="A473" s="221"/>
      <c r="D473" s="198"/>
      <c r="F473" s="230"/>
      <c r="G473" s="198"/>
    </row>
    <row r="474" spans="1:7" ht="15.75" customHeight="1">
      <c r="A474" s="221"/>
      <c r="D474" s="198"/>
      <c r="F474" s="230"/>
      <c r="G474" s="198"/>
    </row>
    <row r="475" spans="1:7" ht="15.75" customHeight="1">
      <c r="A475" s="221"/>
      <c r="D475" s="198"/>
      <c r="F475" s="230"/>
      <c r="G475" s="198"/>
    </row>
    <row r="476" spans="1:7" ht="15.75" customHeight="1">
      <c r="A476" s="221"/>
      <c r="D476" s="198"/>
      <c r="F476" s="230"/>
      <c r="G476" s="198"/>
    </row>
    <row r="477" spans="1:7" ht="15.75" customHeight="1">
      <c r="A477" s="221"/>
      <c r="D477" s="198"/>
      <c r="F477" s="230"/>
      <c r="G477" s="198"/>
    </row>
    <row r="478" spans="1:7" ht="15.75" customHeight="1">
      <c r="A478" s="221"/>
      <c r="D478" s="198"/>
      <c r="F478" s="230"/>
      <c r="G478" s="198"/>
    </row>
    <row r="479" spans="1:7" ht="15.75" customHeight="1">
      <c r="A479" s="221"/>
      <c r="D479" s="198"/>
      <c r="F479" s="230"/>
      <c r="G479" s="198"/>
    </row>
    <row r="480" spans="1:7" ht="15.75" customHeight="1">
      <c r="A480" s="221"/>
      <c r="D480" s="198"/>
      <c r="F480" s="230"/>
      <c r="G480" s="198"/>
    </row>
    <row r="481" spans="1:7" ht="15.75" customHeight="1">
      <c r="A481" s="221"/>
      <c r="D481" s="198"/>
      <c r="F481" s="230"/>
      <c r="G481" s="198"/>
    </row>
    <row r="482" spans="1:7" ht="15.75" customHeight="1">
      <c r="A482" s="221"/>
      <c r="D482" s="198"/>
      <c r="F482" s="230"/>
      <c r="G482" s="198"/>
    </row>
    <row r="483" spans="1:7" ht="15.75" customHeight="1">
      <c r="A483" s="221"/>
      <c r="D483" s="198"/>
      <c r="F483" s="230"/>
      <c r="G483" s="198"/>
    </row>
    <row r="484" spans="1:7" ht="15.75" customHeight="1">
      <c r="A484" s="221"/>
      <c r="D484" s="198"/>
      <c r="F484" s="230"/>
      <c r="G484" s="198"/>
    </row>
    <row r="485" spans="1:7" ht="15.75" customHeight="1">
      <c r="A485" s="221"/>
      <c r="D485" s="198"/>
      <c r="F485" s="230"/>
      <c r="G485" s="198"/>
    </row>
    <row r="486" spans="1:7" ht="15.75" customHeight="1">
      <c r="A486" s="221"/>
      <c r="D486" s="198"/>
      <c r="F486" s="230"/>
      <c r="G486" s="198"/>
    </row>
    <row r="487" spans="1:7" ht="15.75" customHeight="1">
      <c r="A487" s="221"/>
      <c r="D487" s="198"/>
      <c r="F487" s="230"/>
      <c r="G487" s="198"/>
    </row>
    <row r="488" spans="1:7" ht="15.75" customHeight="1">
      <c r="A488" s="221"/>
      <c r="D488" s="198"/>
      <c r="F488" s="230"/>
      <c r="G488" s="198"/>
    </row>
    <row r="489" spans="1:7" ht="15.75" customHeight="1">
      <c r="A489" s="221"/>
      <c r="D489" s="198"/>
      <c r="F489" s="230"/>
      <c r="G489" s="198"/>
    </row>
    <row r="490" spans="1:7" ht="15.75" customHeight="1">
      <c r="A490" s="221"/>
      <c r="D490" s="198"/>
      <c r="F490" s="230"/>
      <c r="G490" s="198"/>
    </row>
    <row r="491" spans="1:7" ht="15.75" customHeight="1">
      <c r="A491" s="221"/>
      <c r="D491" s="198"/>
      <c r="F491" s="230"/>
      <c r="G491" s="198"/>
    </row>
    <row r="492" spans="1:7" ht="15.75" customHeight="1">
      <c r="A492" s="221"/>
      <c r="D492" s="198"/>
      <c r="F492" s="230"/>
      <c r="G492" s="198"/>
    </row>
    <row r="493" spans="1:7" ht="15.75" customHeight="1">
      <c r="A493" s="221"/>
      <c r="D493" s="198"/>
      <c r="F493" s="230"/>
      <c r="G493" s="198"/>
    </row>
    <row r="494" spans="1:7" ht="15.75" customHeight="1">
      <c r="A494" s="221"/>
      <c r="D494" s="198"/>
      <c r="F494" s="230"/>
      <c r="G494" s="198"/>
    </row>
    <row r="495" spans="1:7" ht="15.75" customHeight="1">
      <c r="A495" s="221"/>
      <c r="D495" s="198"/>
      <c r="F495" s="230"/>
      <c r="G495" s="198"/>
    </row>
    <row r="496" spans="1:7" ht="15.75" customHeight="1">
      <c r="A496" s="221"/>
      <c r="D496" s="198"/>
      <c r="F496" s="230"/>
      <c r="G496" s="198"/>
    </row>
    <row r="497" spans="1:7" ht="15.75" customHeight="1">
      <c r="A497" s="221"/>
      <c r="D497" s="198"/>
      <c r="F497" s="230"/>
      <c r="G497" s="198"/>
    </row>
    <row r="498" spans="1:7" ht="15.75" customHeight="1">
      <c r="A498" s="221"/>
      <c r="D498" s="198"/>
      <c r="F498" s="230"/>
      <c r="G498" s="198"/>
    </row>
    <row r="499" spans="1:7" ht="15.75" customHeight="1">
      <c r="A499" s="221"/>
      <c r="D499" s="198"/>
      <c r="F499" s="230"/>
      <c r="G499" s="198"/>
    </row>
    <row r="500" spans="1:7" ht="15.75" customHeight="1">
      <c r="A500" s="221"/>
      <c r="D500" s="198"/>
      <c r="F500" s="230"/>
      <c r="G500" s="198"/>
    </row>
    <row r="501" spans="1:7" ht="15.75" customHeight="1">
      <c r="A501" s="221"/>
      <c r="D501" s="198"/>
      <c r="F501" s="230"/>
      <c r="G501" s="198"/>
    </row>
    <row r="502" spans="1:7" ht="15.75" customHeight="1">
      <c r="A502" s="221"/>
      <c r="D502" s="198"/>
      <c r="F502" s="230"/>
      <c r="G502" s="198"/>
    </row>
    <row r="503" spans="1:7" ht="15.75" customHeight="1">
      <c r="A503" s="221"/>
      <c r="D503" s="198"/>
      <c r="F503" s="230"/>
      <c r="G503" s="198"/>
    </row>
    <row r="504" spans="1:7" ht="15.75" customHeight="1">
      <c r="A504" s="221"/>
      <c r="D504" s="198"/>
      <c r="F504" s="230"/>
      <c r="G504" s="198"/>
    </row>
    <row r="505" spans="1:7" ht="15.75" customHeight="1">
      <c r="A505" s="221"/>
      <c r="D505" s="198"/>
      <c r="F505" s="230"/>
      <c r="G505" s="198"/>
    </row>
    <row r="506" spans="1:7" ht="15.75" customHeight="1">
      <c r="A506" s="221"/>
      <c r="D506" s="198"/>
      <c r="F506" s="230"/>
      <c r="G506" s="198"/>
    </row>
    <row r="507" spans="1:7" ht="15.75" customHeight="1">
      <c r="A507" s="221"/>
      <c r="D507" s="198"/>
      <c r="F507" s="230"/>
      <c r="G507" s="198"/>
    </row>
    <row r="508" spans="1:7" ht="15.75" customHeight="1">
      <c r="A508" s="221"/>
      <c r="D508" s="198"/>
      <c r="F508" s="230"/>
      <c r="G508" s="198"/>
    </row>
    <row r="509" spans="1:7" ht="15.75" customHeight="1">
      <c r="A509" s="221"/>
      <c r="D509" s="198"/>
      <c r="F509" s="230"/>
      <c r="G509" s="198"/>
    </row>
    <row r="510" spans="1:7" ht="15.75" customHeight="1">
      <c r="A510" s="221"/>
      <c r="D510" s="198"/>
      <c r="F510" s="230"/>
      <c r="G510" s="198"/>
    </row>
    <row r="511" spans="1:7" ht="15.75" customHeight="1">
      <c r="A511" s="221"/>
      <c r="D511" s="198"/>
      <c r="F511" s="230"/>
      <c r="G511" s="198"/>
    </row>
    <row r="512" spans="1:7" ht="15.75" customHeight="1">
      <c r="A512" s="221"/>
      <c r="D512" s="198"/>
      <c r="F512" s="230"/>
      <c r="G512" s="198"/>
    </row>
    <row r="513" spans="1:7" ht="15.75" customHeight="1">
      <c r="A513" s="221"/>
      <c r="D513" s="198"/>
      <c r="F513" s="230"/>
      <c r="G513" s="198"/>
    </row>
    <row r="514" spans="1:7" ht="15.75" customHeight="1">
      <c r="A514" s="221"/>
      <c r="D514" s="198"/>
      <c r="F514" s="230"/>
      <c r="G514" s="198"/>
    </row>
    <row r="515" spans="1:7" ht="15.75" customHeight="1">
      <c r="A515" s="221"/>
      <c r="D515" s="198"/>
      <c r="F515" s="230"/>
      <c r="G515" s="198"/>
    </row>
    <row r="516" spans="1:7" ht="15.75" customHeight="1">
      <c r="A516" s="221"/>
      <c r="D516" s="198"/>
      <c r="F516" s="230"/>
      <c r="G516" s="198"/>
    </row>
    <row r="517" spans="1:7" ht="15.75" customHeight="1">
      <c r="A517" s="221"/>
      <c r="D517" s="198"/>
      <c r="F517" s="230"/>
      <c r="G517" s="198"/>
    </row>
    <row r="518" spans="1:7" ht="15.75" customHeight="1">
      <c r="A518" s="221"/>
      <c r="D518" s="198"/>
      <c r="F518" s="230"/>
      <c r="G518" s="198"/>
    </row>
    <row r="519" spans="1:7" ht="15.75" customHeight="1">
      <c r="A519" s="221"/>
      <c r="D519" s="198"/>
      <c r="F519" s="230"/>
      <c r="G519" s="198"/>
    </row>
    <row r="520" spans="1:7" ht="15.75" customHeight="1">
      <c r="A520" s="221"/>
      <c r="D520" s="198"/>
      <c r="F520" s="230"/>
      <c r="G520" s="198"/>
    </row>
    <row r="521" spans="1:7" ht="15.75" customHeight="1">
      <c r="A521" s="221"/>
      <c r="D521" s="198"/>
      <c r="F521" s="230"/>
      <c r="G521" s="198"/>
    </row>
    <row r="522" spans="1:7" ht="15.75" customHeight="1">
      <c r="A522" s="221"/>
      <c r="D522" s="198"/>
      <c r="F522" s="230"/>
      <c r="G522" s="198"/>
    </row>
    <row r="523" spans="1:7" ht="15.75" customHeight="1">
      <c r="A523" s="221"/>
      <c r="D523" s="198"/>
      <c r="F523" s="230"/>
      <c r="G523" s="198"/>
    </row>
    <row r="524" spans="1:7" ht="15.75" customHeight="1">
      <c r="A524" s="221"/>
      <c r="D524" s="198"/>
      <c r="F524" s="230"/>
      <c r="G524" s="198"/>
    </row>
    <row r="525" spans="1:7" ht="15.75" customHeight="1">
      <c r="A525" s="221"/>
      <c r="D525" s="198"/>
      <c r="F525" s="230"/>
      <c r="G525" s="198"/>
    </row>
    <row r="526" spans="1:7" ht="15.75" customHeight="1">
      <c r="A526" s="221"/>
      <c r="D526" s="198"/>
      <c r="F526" s="230"/>
      <c r="G526" s="198"/>
    </row>
    <row r="527" spans="1:7" ht="15.75" customHeight="1">
      <c r="A527" s="221"/>
      <c r="D527" s="198"/>
      <c r="F527" s="230"/>
      <c r="G527" s="198"/>
    </row>
    <row r="528" spans="1:7" ht="15.75" customHeight="1">
      <c r="A528" s="221"/>
      <c r="D528" s="198"/>
      <c r="F528" s="230"/>
      <c r="G528" s="198"/>
    </row>
    <row r="529" spans="1:7" ht="15.75" customHeight="1">
      <c r="A529" s="221"/>
      <c r="D529" s="198"/>
      <c r="F529" s="230"/>
      <c r="G529" s="198"/>
    </row>
    <row r="530" spans="1:7" ht="15.75" customHeight="1">
      <c r="A530" s="221"/>
      <c r="D530" s="198"/>
      <c r="F530" s="230"/>
      <c r="G530" s="198"/>
    </row>
    <row r="531" spans="1:7" ht="15.75" customHeight="1">
      <c r="A531" s="221"/>
      <c r="D531" s="198"/>
      <c r="F531" s="230"/>
      <c r="G531" s="198"/>
    </row>
    <row r="532" spans="1:7" ht="15.75" customHeight="1">
      <c r="A532" s="221"/>
      <c r="D532" s="198"/>
      <c r="F532" s="230"/>
      <c r="G532" s="198"/>
    </row>
    <row r="533" spans="1:7" ht="15.75" customHeight="1">
      <c r="A533" s="221"/>
      <c r="D533" s="198"/>
      <c r="F533" s="230"/>
      <c r="G533" s="198"/>
    </row>
    <row r="534" spans="1:7" ht="15.75" customHeight="1">
      <c r="A534" s="221"/>
      <c r="D534" s="198"/>
      <c r="F534" s="230"/>
      <c r="G534" s="198"/>
    </row>
    <row r="535" spans="1:7" ht="15.75" customHeight="1">
      <c r="A535" s="221"/>
      <c r="D535" s="198"/>
      <c r="F535" s="230"/>
      <c r="G535" s="198"/>
    </row>
    <row r="536" spans="1:7" ht="15.75" customHeight="1">
      <c r="A536" s="221"/>
      <c r="D536" s="198"/>
      <c r="F536" s="230"/>
      <c r="G536" s="198"/>
    </row>
    <row r="537" spans="1:7" ht="15.75" customHeight="1">
      <c r="A537" s="221"/>
      <c r="D537" s="198"/>
      <c r="F537" s="230"/>
      <c r="G537" s="198"/>
    </row>
    <row r="538" spans="1:7" ht="15.75" customHeight="1">
      <c r="A538" s="221"/>
      <c r="D538" s="198"/>
      <c r="F538" s="230"/>
      <c r="G538" s="198"/>
    </row>
    <row r="539" spans="1:7" ht="15.75" customHeight="1">
      <c r="A539" s="221"/>
      <c r="D539" s="198"/>
      <c r="F539" s="230"/>
      <c r="G539" s="198"/>
    </row>
    <row r="540" spans="1:7" ht="15.75" customHeight="1">
      <c r="A540" s="221"/>
      <c r="D540" s="198"/>
      <c r="F540" s="230"/>
      <c r="G540" s="198"/>
    </row>
    <row r="541" spans="1:7" ht="15.75" customHeight="1">
      <c r="A541" s="221"/>
      <c r="D541" s="198"/>
      <c r="F541" s="230"/>
      <c r="G541" s="198"/>
    </row>
    <row r="542" spans="1:7" ht="15.75" customHeight="1">
      <c r="A542" s="221"/>
      <c r="D542" s="198"/>
      <c r="F542" s="230"/>
      <c r="G542" s="198"/>
    </row>
    <row r="543" spans="1:7" ht="15.75" customHeight="1">
      <c r="A543" s="221"/>
      <c r="D543" s="198"/>
      <c r="F543" s="230"/>
      <c r="G543" s="198"/>
    </row>
    <row r="544" spans="1:7" ht="15.75" customHeight="1">
      <c r="A544" s="221"/>
      <c r="D544" s="198"/>
      <c r="F544" s="230"/>
      <c r="G544" s="198"/>
    </row>
    <row r="545" spans="1:7" ht="15.75" customHeight="1">
      <c r="A545" s="221"/>
      <c r="D545" s="198"/>
      <c r="F545" s="230"/>
      <c r="G545" s="198"/>
    </row>
    <row r="546" spans="1:7" ht="15.75" customHeight="1">
      <c r="A546" s="221"/>
      <c r="D546" s="198"/>
      <c r="F546" s="230"/>
      <c r="G546" s="198"/>
    </row>
    <row r="547" spans="1:7" ht="15.75" customHeight="1">
      <c r="A547" s="221"/>
      <c r="D547" s="198"/>
      <c r="F547" s="230"/>
      <c r="G547" s="198"/>
    </row>
    <row r="548" spans="1:7" ht="15.75" customHeight="1">
      <c r="A548" s="221"/>
      <c r="D548" s="198"/>
      <c r="F548" s="230"/>
      <c r="G548" s="198"/>
    </row>
    <row r="549" spans="1:7" ht="15.75" customHeight="1">
      <c r="A549" s="221"/>
      <c r="D549" s="198"/>
      <c r="F549" s="230"/>
      <c r="G549" s="198"/>
    </row>
    <row r="550" spans="1:7" ht="15.75" customHeight="1">
      <c r="A550" s="221"/>
      <c r="D550" s="198"/>
      <c r="F550" s="230"/>
      <c r="G550" s="198"/>
    </row>
    <row r="551" spans="1:7" ht="15.75" customHeight="1">
      <c r="A551" s="221"/>
      <c r="D551" s="198"/>
      <c r="F551" s="230"/>
      <c r="G551" s="198"/>
    </row>
    <row r="552" spans="1:7" ht="15.75" customHeight="1">
      <c r="A552" s="221"/>
      <c r="D552" s="198"/>
      <c r="F552" s="230"/>
      <c r="G552" s="198"/>
    </row>
    <row r="553" spans="1:7" ht="15.75" customHeight="1">
      <c r="A553" s="221"/>
      <c r="D553" s="198"/>
      <c r="F553" s="230"/>
      <c r="G553" s="198"/>
    </row>
    <row r="554" spans="1:7" ht="15.75" customHeight="1">
      <c r="A554" s="221"/>
      <c r="D554" s="198"/>
      <c r="F554" s="230"/>
      <c r="G554" s="198"/>
    </row>
    <row r="555" spans="1:7" ht="15.75" customHeight="1">
      <c r="A555" s="221"/>
      <c r="D555" s="198"/>
      <c r="F555" s="230"/>
      <c r="G555" s="198"/>
    </row>
    <row r="556" spans="1:7" ht="15.75" customHeight="1">
      <c r="A556" s="221"/>
      <c r="D556" s="198"/>
      <c r="F556" s="230"/>
      <c r="G556" s="198"/>
    </row>
    <row r="557" spans="1:7" ht="15.75" customHeight="1">
      <c r="A557" s="221"/>
      <c r="D557" s="198"/>
      <c r="F557" s="230"/>
      <c r="G557" s="198"/>
    </row>
    <row r="558" spans="1:7" ht="15.75" customHeight="1">
      <c r="A558" s="221"/>
      <c r="D558" s="198"/>
      <c r="F558" s="230"/>
      <c r="G558" s="198"/>
    </row>
    <row r="559" spans="1:7" ht="15.75" customHeight="1">
      <c r="A559" s="221"/>
      <c r="D559" s="198"/>
      <c r="F559" s="230"/>
      <c r="G559" s="198"/>
    </row>
    <row r="560" spans="1:7" ht="15.75" customHeight="1">
      <c r="A560" s="221"/>
      <c r="D560" s="198"/>
      <c r="F560" s="230"/>
      <c r="G560" s="198"/>
    </row>
    <row r="561" spans="1:7" ht="15.75" customHeight="1">
      <c r="A561" s="221"/>
      <c r="D561" s="198"/>
      <c r="F561" s="230"/>
      <c r="G561" s="198"/>
    </row>
    <row r="562" spans="1:7" ht="15.75" customHeight="1">
      <c r="A562" s="221"/>
      <c r="D562" s="198"/>
      <c r="F562" s="230"/>
      <c r="G562" s="198"/>
    </row>
    <row r="563" spans="1:7" ht="15.75" customHeight="1">
      <c r="A563" s="221"/>
      <c r="D563" s="198"/>
      <c r="F563" s="230"/>
      <c r="G563" s="198"/>
    </row>
    <row r="564" spans="1:7" ht="15.75" customHeight="1">
      <c r="A564" s="221"/>
      <c r="D564" s="198"/>
      <c r="F564" s="230"/>
      <c r="G564" s="198"/>
    </row>
    <row r="565" spans="1:7" ht="15.75" customHeight="1">
      <c r="A565" s="221"/>
      <c r="D565" s="198"/>
      <c r="F565" s="230"/>
      <c r="G565" s="198"/>
    </row>
    <row r="566" spans="1:7" ht="15.75" customHeight="1">
      <c r="A566" s="221"/>
      <c r="D566" s="198"/>
      <c r="F566" s="230"/>
      <c r="G566" s="198"/>
    </row>
    <row r="567" spans="1:7" ht="15.75" customHeight="1">
      <c r="A567" s="221"/>
      <c r="D567" s="198"/>
      <c r="F567" s="230"/>
      <c r="G567" s="198"/>
    </row>
    <row r="568" spans="1:7" ht="15.75" customHeight="1">
      <c r="A568" s="221"/>
      <c r="D568" s="198"/>
      <c r="F568" s="230"/>
      <c r="G568" s="198"/>
    </row>
    <row r="569" spans="1:7" ht="15.75" customHeight="1">
      <c r="A569" s="221"/>
      <c r="D569" s="198"/>
      <c r="F569" s="230"/>
      <c r="G569" s="198"/>
    </row>
    <row r="570" spans="1:7" ht="15.75" customHeight="1">
      <c r="A570" s="221"/>
      <c r="D570" s="198"/>
      <c r="F570" s="230"/>
      <c r="G570" s="198"/>
    </row>
    <row r="571" spans="1:7" ht="15.75" customHeight="1">
      <c r="A571" s="221"/>
      <c r="D571" s="198"/>
      <c r="F571" s="230"/>
      <c r="G571" s="198"/>
    </row>
    <row r="572" spans="1:7" ht="15.75" customHeight="1">
      <c r="A572" s="221"/>
      <c r="D572" s="198"/>
      <c r="F572" s="230"/>
      <c r="G572" s="198"/>
    </row>
    <row r="573" spans="1:7" ht="15.75" customHeight="1">
      <c r="A573" s="221"/>
      <c r="D573" s="198"/>
      <c r="F573" s="230"/>
      <c r="G573" s="198"/>
    </row>
    <row r="574" spans="1:7" ht="15.75" customHeight="1">
      <c r="A574" s="221"/>
      <c r="D574" s="198"/>
      <c r="F574" s="230"/>
      <c r="G574" s="198"/>
    </row>
    <row r="575" spans="1:7" ht="15.75" customHeight="1">
      <c r="A575" s="221"/>
      <c r="D575" s="198"/>
      <c r="F575" s="230"/>
      <c r="G575" s="198"/>
    </row>
    <row r="576" spans="1:7" ht="15.75" customHeight="1">
      <c r="A576" s="221"/>
      <c r="D576" s="198"/>
      <c r="F576" s="230"/>
      <c r="G576" s="198"/>
    </row>
    <row r="577" spans="1:7" ht="15.75" customHeight="1">
      <c r="A577" s="221"/>
      <c r="D577" s="198"/>
      <c r="F577" s="230"/>
      <c r="G577" s="198"/>
    </row>
    <row r="578" spans="1:7" ht="15.75" customHeight="1">
      <c r="A578" s="221"/>
      <c r="D578" s="198"/>
      <c r="F578" s="230"/>
      <c r="G578" s="198"/>
    </row>
    <row r="579" spans="1:7" ht="15.75" customHeight="1">
      <c r="A579" s="221"/>
      <c r="D579" s="198"/>
      <c r="F579" s="230"/>
      <c r="G579" s="198"/>
    </row>
    <row r="580" spans="1:7" ht="15.75" customHeight="1">
      <c r="A580" s="221"/>
      <c r="D580" s="198"/>
      <c r="F580" s="230"/>
      <c r="G580" s="198"/>
    </row>
    <row r="581" spans="1:7" ht="15.75" customHeight="1">
      <c r="A581" s="221"/>
      <c r="D581" s="198"/>
      <c r="F581" s="230"/>
      <c r="G581" s="198"/>
    </row>
    <row r="582" spans="1:7" ht="15.75" customHeight="1">
      <c r="A582" s="221"/>
      <c r="D582" s="198"/>
      <c r="F582" s="230"/>
      <c r="G582" s="198"/>
    </row>
    <row r="583" spans="1:7" ht="15.75" customHeight="1">
      <c r="A583" s="221"/>
      <c r="D583" s="198"/>
      <c r="F583" s="230"/>
      <c r="G583" s="198"/>
    </row>
    <row r="584" spans="1:7" ht="15.75" customHeight="1">
      <c r="A584" s="221"/>
      <c r="D584" s="198"/>
      <c r="F584" s="230"/>
      <c r="G584" s="198"/>
    </row>
    <row r="585" spans="1:7" ht="15.75" customHeight="1">
      <c r="A585" s="221"/>
      <c r="D585" s="198"/>
      <c r="F585" s="230"/>
      <c r="G585" s="198"/>
    </row>
    <row r="586" spans="1:7" ht="15.75" customHeight="1">
      <c r="A586" s="221"/>
      <c r="D586" s="198"/>
      <c r="F586" s="230"/>
      <c r="G586" s="198"/>
    </row>
    <row r="587" spans="1:7" ht="15.75" customHeight="1">
      <c r="A587" s="221"/>
      <c r="D587" s="198"/>
      <c r="F587" s="230"/>
      <c r="G587" s="198"/>
    </row>
    <row r="588" spans="1:7" ht="15.75" customHeight="1">
      <c r="A588" s="221"/>
      <c r="D588" s="198"/>
      <c r="F588" s="230"/>
      <c r="G588" s="198"/>
    </row>
    <row r="589" spans="1:7" ht="15.75" customHeight="1">
      <c r="A589" s="221"/>
      <c r="D589" s="198"/>
      <c r="F589" s="230"/>
      <c r="G589" s="198"/>
    </row>
    <row r="590" spans="1:7" ht="15.75" customHeight="1">
      <c r="A590" s="221"/>
      <c r="D590" s="198"/>
      <c r="F590" s="230"/>
      <c r="G590" s="198"/>
    </row>
    <row r="591" spans="1:7" ht="15.75" customHeight="1">
      <c r="A591" s="221"/>
      <c r="D591" s="198"/>
      <c r="F591" s="230"/>
      <c r="G591" s="198"/>
    </row>
    <row r="592" spans="1:7" ht="15.75" customHeight="1">
      <c r="A592" s="221"/>
      <c r="D592" s="198"/>
      <c r="F592" s="230"/>
      <c r="G592" s="198"/>
    </row>
    <row r="593" spans="1:7" ht="15.75" customHeight="1">
      <c r="A593" s="221"/>
      <c r="D593" s="198"/>
      <c r="F593" s="230"/>
      <c r="G593" s="198"/>
    </row>
    <row r="594" spans="1:7" ht="15.75" customHeight="1">
      <c r="A594" s="221"/>
      <c r="D594" s="198"/>
      <c r="F594" s="230"/>
      <c r="G594" s="198"/>
    </row>
    <row r="595" spans="1:7" ht="15.75" customHeight="1">
      <c r="A595" s="221"/>
      <c r="D595" s="198"/>
      <c r="F595" s="230"/>
      <c r="G595" s="198"/>
    </row>
    <row r="596" spans="1:7" ht="15.75" customHeight="1">
      <c r="A596" s="221"/>
      <c r="D596" s="198"/>
      <c r="F596" s="230"/>
      <c r="G596" s="198"/>
    </row>
    <row r="597" spans="1:7" ht="15.75" customHeight="1">
      <c r="A597" s="221"/>
      <c r="D597" s="198"/>
      <c r="F597" s="230"/>
      <c r="G597" s="198"/>
    </row>
    <row r="598" spans="1:7" ht="15.75" customHeight="1">
      <c r="A598" s="221"/>
      <c r="D598" s="198"/>
      <c r="F598" s="230"/>
      <c r="G598" s="198"/>
    </row>
    <row r="599" spans="1:7" ht="15.75" customHeight="1">
      <c r="A599" s="221"/>
      <c r="D599" s="198"/>
      <c r="F599" s="230"/>
      <c r="G599" s="198"/>
    </row>
    <row r="600" spans="1:7" ht="15.75" customHeight="1">
      <c r="A600" s="221"/>
      <c r="D600" s="198"/>
      <c r="F600" s="230"/>
      <c r="G600" s="198"/>
    </row>
    <row r="601" spans="1:7" ht="15.75" customHeight="1">
      <c r="A601" s="221"/>
      <c r="D601" s="198"/>
      <c r="F601" s="230"/>
      <c r="G601" s="198"/>
    </row>
    <row r="602" spans="1:7" ht="15.75" customHeight="1">
      <c r="A602" s="221"/>
      <c r="D602" s="198"/>
      <c r="F602" s="230"/>
      <c r="G602" s="198"/>
    </row>
    <row r="603" spans="1:7" ht="15.75" customHeight="1">
      <c r="A603" s="221"/>
      <c r="D603" s="198"/>
      <c r="F603" s="230"/>
      <c r="G603" s="198"/>
    </row>
    <row r="604" spans="1:7" ht="15.75" customHeight="1">
      <c r="A604" s="221"/>
      <c r="D604" s="198"/>
      <c r="F604" s="230"/>
      <c r="G604" s="198"/>
    </row>
    <row r="605" spans="1:7" ht="15.75" customHeight="1">
      <c r="A605" s="221"/>
      <c r="D605" s="198"/>
      <c r="F605" s="230"/>
      <c r="G605" s="198"/>
    </row>
    <row r="606" spans="1:7" ht="15.75" customHeight="1">
      <c r="A606" s="221"/>
      <c r="D606" s="198"/>
      <c r="F606" s="230"/>
      <c r="G606" s="198"/>
    </row>
    <row r="607" spans="1:7" ht="15.75" customHeight="1">
      <c r="A607" s="221"/>
      <c r="D607" s="198"/>
      <c r="F607" s="230"/>
      <c r="G607" s="198"/>
    </row>
    <row r="608" spans="1:7" ht="15.75" customHeight="1">
      <c r="A608" s="221"/>
      <c r="D608" s="198"/>
      <c r="F608" s="230"/>
      <c r="G608" s="198"/>
    </row>
    <row r="609" spans="1:7" ht="15.75" customHeight="1">
      <c r="A609" s="221"/>
      <c r="D609" s="198"/>
      <c r="F609" s="230"/>
      <c r="G609" s="198"/>
    </row>
    <row r="610" spans="1:7" ht="15.75" customHeight="1">
      <c r="A610" s="221"/>
      <c r="D610" s="198"/>
      <c r="F610" s="230"/>
      <c r="G610" s="198"/>
    </row>
    <row r="611" spans="1:7" ht="15.75" customHeight="1">
      <c r="A611" s="221"/>
      <c r="D611" s="198"/>
      <c r="F611" s="230"/>
      <c r="G611" s="198"/>
    </row>
    <row r="612" spans="1:7" ht="15.75" customHeight="1">
      <c r="A612" s="221"/>
      <c r="D612" s="198"/>
      <c r="F612" s="230"/>
      <c r="G612" s="198"/>
    </row>
    <row r="613" spans="1:7" ht="15.75" customHeight="1">
      <c r="A613" s="221"/>
      <c r="D613" s="198"/>
      <c r="F613" s="230"/>
      <c r="G613" s="198"/>
    </row>
    <row r="614" spans="1:7" ht="15.75" customHeight="1">
      <c r="A614" s="221"/>
      <c r="D614" s="198"/>
      <c r="F614" s="230"/>
      <c r="G614" s="198"/>
    </row>
    <row r="615" spans="1:7" ht="15.75" customHeight="1">
      <c r="A615" s="221"/>
      <c r="D615" s="198"/>
      <c r="F615" s="230"/>
      <c r="G615" s="198"/>
    </row>
    <row r="616" spans="1:7" ht="15.75" customHeight="1">
      <c r="A616" s="221"/>
      <c r="D616" s="198"/>
      <c r="F616" s="230"/>
      <c r="G616" s="198"/>
    </row>
    <row r="617" spans="1:7" ht="15.75" customHeight="1">
      <c r="A617" s="221"/>
      <c r="D617" s="198"/>
      <c r="F617" s="230"/>
      <c r="G617" s="198"/>
    </row>
    <row r="618" spans="1:7" ht="15.75" customHeight="1">
      <c r="A618" s="221"/>
      <c r="D618" s="198"/>
      <c r="F618" s="230"/>
      <c r="G618" s="198"/>
    </row>
    <row r="619" spans="1:7" ht="15.75" customHeight="1">
      <c r="A619" s="221"/>
      <c r="D619" s="198"/>
      <c r="F619" s="230"/>
      <c r="G619" s="198"/>
    </row>
    <row r="620" spans="1:7" ht="15.75" customHeight="1">
      <c r="A620" s="221"/>
      <c r="D620" s="198"/>
      <c r="F620" s="230"/>
      <c r="G620" s="198"/>
    </row>
    <row r="621" spans="1:7" ht="15.75" customHeight="1">
      <c r="A621" s="221"/>
      <c r="D621" s="198"/>
      <c r="F621" s="230"/>
      <c r="G621" s="198"/>
    </row>
    <row r="622" spans="1:7" ht="15.75" customHeight="1">
      <c r="A622" s="221"/>
      <c r="D622" s="198"/>
      <c r="F622" s="230"/>
      <c r="G622" s="198"/>
    </row>
    <row r="623" spans="1:7" ht="15.75" customHeight="1">
      <c r="A623" s="221"/>
      <c r="D623" s="198"/>
      <c r="F623" s="230"/>
      <c r="G623" s="198"/>
    </row>
    <row r="624" spans="1:7" ht="15.75" customHeight="1">
      <c r="A624" s="221"/>
      <c r="D624" s="198"/>
      <c r="F624" s="230"/>
      <c r="G624" s="198"/>
    </row>
    <row r="625" spans="1:7" ht="15.75" customHeight="1">
      <c r="A625" s="221"/>
      <c r="D625" s="198"/>
      <c r="F625" s="230"/>
      <c r="G625" s="198"/>
    </row>
    <row r="626" spans="1:7" ht="15.75" customHeight="1">
      <c r="A626" s="221"/>
      <c r="D626" s="198"/>
      <c r="F626" s="230"/>
      <c r="G626" s="198"/>
    </row>
    <row r="627" spans="1:7" ht="15.75" customHeight="1">
      <c r="A627" s="221"/>
      <c r="D627" s="198"/>
      <c r="F627" s="230"/>
      <c r="G627" s="198"/>
    </row>
    <row r="628" spans="1:7" ht="15.75" customHeight="1">
      <c r="A628" s="221"/>
      <c r="D628" s="198"/>
      <c r="F628" s="230"/>
      <c r="G628" s="198"/>
    </row>
    <row r="629" spans="1:7" ht="15.75" customHeight="1">
      <c r="A629" s="221"/>
      <c r="D629" s="198"/>
      <c r="F629" s="230"/>
      <c r="G629" s="198"/>
    </row>
    <row r="630" spans="1:7" ht="15.75" customHeight="1">
      <c r="A630" s="221"/>
      <c r="D630" s="198"/>
      <c r="F630" s="230"/>
      <c r="G630" s="198"/>
    </row>
    <row r="631" spans="1:7" ht="15.75" customHeight="1">
      <c r="A631" s="221"/>
      <c r="D631" s="198"/>
      <c r="F631" s="230"/>
      <c r="G631" s="198"/>
    </row>
    <row r="632" spans="1:7" ht="15.75" customHeight="1">
      <c r="A632" s="221"/>
      <c r="D632" s="198"/>
      <c r="F632" s="230"/>
      <c r="G632" s="198"/>
    </row>
    <row r="633" spans="1:7" ht="15.75" customHeight="1">
      <c r="A633" s="221"/>
      <c r="D633" s="198"/>
      <c r="F633" s="230"/>
      <c r="G633" s="198"/>
    </row>
    <row r="634" spans="1:7" ht="15.75" customHeight="1">
      <c r="A634" s="221"/>
      <c r="D634" s="198"/>
      <c r="F634" s="230"/>
      <c r="G634" s="198"/>
    </row>
    <row r="635" spans="1:7" ht="15.75" customHeight="1">
      <c r="A635" s="221"/>
      <c r="D635" s="198"/>
      <c r="F635" s="230"/>
      <c r="G635" s="198"/>
    </row>
    <row r="636" spans="1:7" ht="15.75" customHeight="1">
      <c r="A636" s="221"/>
      <c r="D636" s="198"/>
      <c r="F636" s="230"/>
      <c r="G636" s="198"/>
    </row>
    <row r="637" spans="1:7" ht="15.75" customHeight="1">
      <c r="A637" s="221"/>
      <c r="D637" s="198"/>
      <c r="F637" s="230"/>
      <c r="G637" s="198"/>
    </row>
    <row r="638" spans="1:7" ht="15.75" customHeight="1">
      <c r="A638" s="221"/>
      <c r="D638" s="198"/>
      <c r="F638" s="230"/>
      <c r="G638" s="198"/>
    </row>
    <row r="639" spans="1:7" ht="15.75" customHeight="1">
      <c r="A639" s="221"/>
      <c r="D639" s="198"/>
      <c r="F639" s="230"/>
      <c r="G639" s="198"/>
    </row>
    <row r="640" spans="1:7" ht="15.75" customHeight="1">
      <c r="A640" s="221"/>
      <c r="D640" s="198"/>
      <c r="F640" s="230"/>
      <c r="G640" s="198"/>
    </row>
    <row r="641" spans="1:7" ht="15.75" customHeight="1">
      <c r="A641" s="221"/>
      <c r="D641" s="198"/>
      <c r="F641" s="230"/>
      <c r="G641" s="198"/>
    </row>
    <row r="642" spans="1:7" ht="15.75" customHeight="1">
      <c r="A642" s="221"/>
      <c r="D642" s="198"/>
      <c r="F642" s="230"/>
      <c r="G642" s="198"/>
    </row>
    <row r="643" spans="1:7" ht="15.75" customHeight="1">
      <c r="A643" s="221"/>
      <c r="D643" s="198"/>
      <c r="F643" s="230"/>
      <c r="G643" s="198"/>
    </row>
    <row r="644" spans="1:7" ht="15.75" customHeight="1">
      <c r="A644" s="221"/>
      <c r="D644" s="198"/>
      <c r="F644" s="230"/>
      <c r="G644" s="198"/>
    </row>
    <row r="645" spans="1:7" ht="15.75" customHeight="1">
      <c r="A645" s="221"/>
      <c r="D645" s="198"/>
      <c r="F645" s="230"/>
      <c r="G645" s="198"/>
    </row>
    <row r="646" spans="1:7" ht="15.75" customHeight="1">
      <c r="A646" s="221"/>
      <c r="D646" s="198"/>
      <c r="F646" s="230"/>
      <c r="G646" s="198"/>
    </row>
    <row r="647" spans="1:7" ht="15.75" customHeight="1">
      <c r="A647" s="221"/>
      <c r="D647" s="198"/>
      <c r="F647" s="230"/>
      <c r="G647" s="198"/>
    </row>
    <row r="648" spans="1:7" ht="15.75" customHeight="1">
      <c r="A648" s="221"/>
      <c r="D648" s="198"/>
      <c r="F648" s="230"/>
      <c r="G648" s="198"/>
    </row>
    <row r="649" spans="1:7" ht="15.75" customHeight="1">
      <c r="A649" s="221"/>
      <c r="D649" s="198"/>
      <c r="F649" s="230"/>
      <c r="G649" s="198"/>
    </row>
    <row r="650" spans="1:7" ht="15.75" customHeight="1">
      <c r="A650" s="221"/>
      <c r="D650" s="198"/>
      <c r="F650" s="230"/>
      <c r="G650" s="198"/>
    </row>
    <row r="651" spans="1:7" ht="15.75" customHeight="1">
      <c r="A651" s="221"/>
      <c r="D651" s="198"/>
      <c r="F651" s="230"/>
      <c r="G651" s="198"/>
    </row>
    <row r="652" spans="1:7" ht="15.75" customHeight="1">
      <c r="A652" s="221"/>
      <c r="D652" s="198"/>
      <c r="F652" s="230"/>
      <c r="G652" s="198"/>
    </row>
    <row r="653" spans="1:7" ht="15.75" customHeight="1">
      <c r="A653" s="221"/>
      <c r="D653" s="198"/>
      <c r="F653" s="230"/>
      <c r="G653" s="198"/>
    </row>
    <row r="654" spans="1:7" ht="15.75" customHeight="1">
      <c r="A654" s="221"/>
      <c r="D654" s="198"/>
      <c r="F654" s="230"/>
      <c r="G654" s="198"/>
    </row>
    <row r="655" spans="1:7" ht="15.75" customHeight="1">
      <c r="A655" s="221"/>
      <c r="D655" s="198"/>
      <c r="F655" s="230"/>
      <c r="G655" s="198"/>
    </row>
    <row r="656" spans="1:7" ht="15.75" customHeight="1">
      <c r="A656" s="221"/>
      <c r="D656" s="198"/>
      <c r="F656" s="230"/>
      <c r="G656" s="198"/>
    </row>
    <row r="657" spans="1:7" ht="15.75" customHeight="1">
      <c r="A657" s="221"/>
      <c r="D657" s="198"/>
      <c r="F657" s="230"/>
      <c r="G657" s="198"/>
    </row>
    <row r="658" spans="1:7" ht="15.75" customHeight="1">
      <c r="A658" s="221"/>
      <c r="D658" s="198"/>
      <c r="F658" s="230"/>
      <c r="G658" s="198"/>
    </row>
    <row r="659" spans="1:7" ht="15.75" customHeight="1">
      <c r="A659" s="221"/>
      <c r="D659" s="198"/>
      <c r="F659" s="230"/>
      <c r="G659" s="198"/>
    </row>
    <row r="660" spans="1:7" ht="15.75" customHeight="1">
      <c r="A660" s="221"/>
      <c r="D660" s="198"/>
      <c r="F660" s="230"/>
      <c r="G660" s="198"/>
    </row>
    <row r="661" spans="1:7" ht="15.75" customHeight="1">
      <c r="A661" s="221"/>
      <c r="D661" s="198"/>
      <c r="F661" s="230"/>
      <c r="G661" s="198"/>
    </row>
    <row r="662" spans="1:7" ht="15.75" customHeight="1">
      <c r="A662" s="221"/>
      <c r="D662" s="198"/>
      <c r="F662" s="230"/>
      <c r="G662" s="198"/>
    </row>
    <row r="663" spans="1:7" ht="15.75" customHeight="1">
      <c r="A663" s="221"/>
      <c r="D663" s="198"/>
      <c r="F663" s="230"/>
      <c r="G663" s="198"/>
    </row>
    <row r="664" spans="1:7" ht="15.75" customHeight="1">
      <c r="A664" s="221"/>
      <c r="D664" s="198"/>
      <c r="F664" s="230"/>
      <c r="G664" s="198"/>
    </row>
    <row r="665" spans="1:7" ht="15.75" customHeight="1">
      <c r="A665" s="221"/>
      <c r="D665" s="198"/>
      <c r="F665" s="230"/>
      <c r="G665" s="198"/>
    </row>
    <row r="666" spans="1:7" ht="15.75" customHeight="1">
      <c r="A666" s="221"/>
      <c r="D666" s="198"/>
      <c r="F666" s="230"/>
      <c r="G666" s="198"/>
    </row>
    <row r="667" spans="1:7" ht="15.75" customHeight="1">
      <c r="A667" s="221"/>
      <c r="D667" s="198"/>
      <c r="F667" s="230"/>
      <c r="G667" s="198"/>
    </row>
    <row r="668" spans="1:7" ht="15.75" customHeight="1">
      <c r="A668" s="221"/>
      <c r="D668" s="198"/>
      <c r="F668" s="230"/>
      <c r="G668" s="198"/>
    </row>
    <row r="669" spans="1:7" ht="15.75" customHeight="1">
      <c r="A669" s="221"/>
      <c r="D669" s="198"/>
      <c r="F669" s="230"/>
      <c r="G669" s="198"/>
    </row>
    <row r="670" spans="1:7" ht="15.75" customHeight="1">
      <c r="A670" s="221"/>
      <c r="D670" s="198"/>
      <c r="F670" s="230"/>
      <c r="G670" s="198"/>
    </row>
    <row r="671" spans="1:7" ht="15.75" customHeight="1">
      <c r="A671" s="221"/>
      <c r="D671" s="198"/>
      <c r="F671" s="230"/>
      <c r="G671" s="198"/>
    </row>
    <row r="672" spans="1:7" ht="15.75" customHeight="1">
      <c r="A672" s="221"/>
      <c r="D672" s="198"/>
      <c r="F672" s="230"/>
      <c r="G672" s="198"/>
    </row>
    <row r="673" spans="1:7" ht="15.75" customHeight="1">
      <c r="A673" s="221"/>
      <c r="D673" s="198"/>
      <c r="F673" s="230"/>
      <c r="G673" s="198"/>
    </row>
    <row r="674" spans="1:7" ht="15.75" customHeight="1">
      <c r="A674" s="221"/>
      <c r="D674" s="198"/>
      <c r="F674" s="230"/>
      <c r="G674" s="198"/>
    </row>
    <row r="675" spans="1:7" ht="15.75" customHeight="1">
      <c r="A675" s="221"/>
      <c r="D675" s="198"/>
      <c r="F675" s="230"/>
      <c r="G675" s="198"/>
    </row>
    <row r="676" spans="1:7" ht="15.75" customHeight="1">
      <c r="A676" s="221"/>
      <c r="D676" s="198"/>
      <c r="F676" s="230"/>
      <c r="G676" s="198"/>
    </row>
    <row r="677" spans="1:7" ht="15.75" customHeight="1">
      <c r="A677" s="221"/>
      <c r="D677" s="198"/>
      <c r="F677" s="230"/>
      <c r="G677" s="198"/>
    </row>
    <row r="678" spans="1:7" ht="15.75" customHeight="1">
      <c r="A678" s="221"/>
      <c r="D678" s="198"/>
      <c r="F678" s="230"/>
      <c r="G678" s="198"/>
    </row>
    <row r="679" spans="1:7" ht="15.75" customHeight="1">
      <c r="A679" s="221"/>
      <c r="D679" s="198"/>
      <c r="F679" s="230"/>
      <c r="G679" s="198"/>
    </row>
    <row r="680" spans="1:7" ht="15.75" customHeight="1">
      <c r="A680" s="221"/>
      <c r="D680" s="198"/>
      <c r="F680" s="230"/>
      <c r="G680" s="198"/>
    </row>
    <row r="681" spans="1:7" ht="15.75" customHeight="1">
      <c r="A681" s="221"/>
      <c r="D681" s="198"/>
      <c r="F681" s="230"/>
      <c r="G681" s="198"/>
    </row>
    <row r="682" spans="1:7" ht="15.75" customHeight="1">
      <c r="A682" s="221"/>
      <c r="D682" s="198"/>
      <c r="F682" s="230"/>
      <c r="G682" s="198"/>
    </row>
    <row r="683" spans="1:7" ht="15.75" customHeight="1">
      <c r="A683" s="221"/>
      <c r="D683" s="198"/>
      <c r="F683" s="230"/>
      <c r="G683" s="198"/>
    </row>
    <row r="684" spans="1:7" ht="15.75" customHeight="1">
      <c r="A684" s="221"/>
      <c r="D684" s="198"/>
      <c r="F684" s="230"/>
      <c r="G684" s="198"/>
    </row>
    <row r="685" spans="1:7" ht="15.75" customHeight="1">
      <c r="A685" s="221"/>
      <c r="D685" s="198"/>
      <c r="F685" s="230"/>
      <c r="G685" s="198"/>
    </row>
    <row r="686" spans="1:7" ht="15.75" customHeight="1">
      <c r="A686" s="221"/>
      <c r="D686" s="198"/>
      <c r="F686" s="230"/>
      <c r="G686" s="198"/>
    </row>
    <row r="687" spans="1:7" ht="15.75" customHeight="1">
      <c r="A687" s="221"/>
      <c r="D687" s="198"/>
      <c r="F687" s="230"/>
      <c r="G687" s="198"/>
    </row>
    <row r="688" spans="1:7" ht="15.75" customHeight="1">
      <c r="A688" s="221"/>
      <c r="D688" s="198"/>
      <c r="F688" s="230"/>
      <c r="G688" s="198"/>
    </row>
    <row r="689" spans="1:7" ht="15.75" customHeight="1">
      <c r="A689" s="221"/>
      <c r="D689" s="198"/>
      <c r="F689" s="230"/>
      <c r="G689" s="198"/>
    </row>
    <row r="690" spans="1:7" ht="15.75" customHeight="1">
      <c r="A690" s="221"/>
      <c r="D690" s="198"/>
      <c r="F690" s="230"/>
      <c r="G690" s="198"/>
    </row>
    <row r="691" spans="1:7" ht="15.75" customHeight="1">
      <c r="A691" s="221"/>
      <c r="D691" s="198"/>
      <c r="F691" s="230"/>
      <c r="G691" s="198"/>
    </row>
    <row r="692" spans="1:7" ht="15.75" customHeight="1">
      <c r="A692" s="221"/>
      <c r="D692" s="198"/>
      <c r="F692" s="230"/>
      <c r="G692" s="198"/>
    </row>
    <row r="693" spans="1:7" ht="15.75" customHeight="1">
      <c r="A693" s="221"/>
      <c r="D693" s="198"/>
      <c r="F693" s="230"/>
      <c r="G693" s="198"/>
    </row>
    <row r="694" spans="1:7" ht="15.75" customHeight="1">
      <c r="A694" s="221"/>
      <c r="D694" s="198"/>
      <c r="F694" s="230"/>
      <c r="G694" s="198"/>
    </row>
    <row r="695" spans="1:7" ht="15.75" customHeight="1">
      <c r="A695" s="221"/>
      <c r="D695" s="198"/>
      <c r="F695" s="230"/>
      <c r="G695" s="198"/>
    </row>
    <row r="696" spans="1:7" ht="15.75" customHeight="1">
      <c r="A696" s="221"/>
      <c r="D696" s="198"/>
      <c r="F696" s="230"/>
      <c r="G696" s="198"/>
    </row>
    <row r="697" spans="1:7" ht="15.75" customHeight="1">
      <c r="A697" s="221"/>
      <c r="D697" s="198"/>
      <c r="F697" s="230"/>
      <c r="G697" s="198"/>
    </row>
    <row r="698" spans="1:7" ht="15.75" customHeight="1">
      <c r="A698" s="221"/>
      <c r="D698" s="198"/>
      <c r="F698" s="230"/>
      <c r="G698" s="198"/>
    </row>
    <row r="699" spans="1:7" ht="15.75" customHeight="1">
      <c r="A699" s="221"/>
      <c r="D699" s="198"/>
      <c r="F699" s="230"/>
      <c r="G699" s="198"/>
    </row>
    <row r="700" spans="1:7" ht="15.75" customHeight="1">
      <c r="A700" s="221"/>
      <c r="D700" s="198"/>
      <c r="F700" s="230"/>
      <c r="G700" s="198"/>
    </row>
    <row r="701" spans="1:7" ht="15.75" customHeight="1">
      <c r="A701" s="221"/>
      <c r="D701" s="198"/>
      <c r="F701" s="230"/>
      <c r="G701" s="198"/>
    </row>
    <row r="702" spans="1:7" ht="15.75" customHeight="1">
      <c r="A702" s="221"/>
      <c r="D702" s="198"/>
      <c r="F702" s="230"/>
      <c r="G702" s="198"/>
    </row>
    <row r="703" spans="1:7" ht="15.75" customHeight="1">
      <c r="A703" s="221"/>
      <c r="D703" s="198"/>
      <c r="F703" s="230"/>
      <c r="G703" s="198"/>
    </row>
    <row r="704" spans="1:7" ht="15.75" customHeight="1">
      <c r="A704" s="221"/>
      <c r="D704" s="198"/>
      <c r="F704" s="230"/>
      <c r="G704" s="198"/>
    </row>
    <row r="705" spans="1:7" ht="15.75" customHeight="1">
      <c r="A705" s="221"/>
      <c r="D705" s="198"/>
      <c r="F705" s="230"/>
      <c r="G705" s="198"/>
    </row>
    <row r="706" spans="1:7" ht="15.75" customHeight="1">
      <c r="A706" s="221"/>
      <c r="D706" s="198"/>
      <c r="F706" s="230"/>
      <c r="G706" s="198"/>
    </row>
    <row r="707" spans="1:7" ht="15.75" customHeight="1">
      <c r="A707" s="221"/>
      <c r="D707" s="198"/>
      <c r="F707" s="230"/>
      <c r="G707" s="198"/>
    </row>
    <row r="708" spans="1:7" ht="15.75" customHeight="1">
      <c r="A708" s="221"/>
      <c r="D708" s="198"/>
      <c r="F708" s="230"/>
      <c r="G708" s="198"/>
    </row>
    <row r="709" spans="1:7" ht="15.75" customHeight="1">
      <c r="A709" s="221"/>
      <c r="D709" s="198"/>
      <c r="F709" s="230"/>
      <c r="G709" s="198"/>
    </row>
    <row r="710" spans="1:7" ht="15.75" customHeight="1">
      <c r="A710" s="221"/>
      <c r="D710" s="198"/>
      <c r="F710" s="230"/>
      <c r="G710" s="198"/>
    </row>
    <row r="711" spans="1:7" ht="15.75" customHeight="1">
      <c r="A711" s="221"/>
      <c r="D711" s="198"/>
      <c r="F711" s="230"/>
      <c r="G711" s="198"/>
    </row>
    <row r="712" spans="1:7" ht="15.75" customHeight="1">
      <c r="A712" s="221"/>
      <c r="D712" s="198"/>
      <c r="F712" s="230"/>
      <c r="G712" s="198"/>
    </row>
    <row r="713" spans="1:7" ht="15.75" customHeight="1">
      <c r="A713" s="221"/>
      <c r="D713" s="198"/>
      <c r="F713" s="230"/>
      <c r="G713" s="198"/>
    </row>
    <row r="714" spans="1:7" ht="15.75" customHeight="1">
      <c r="A714" s="221"/>
      <c r="D714" s="198"/>
      <c r="F714" s="230"/>
      <c r="G714" s="198"/>
    </row>
    <row r="715" spans="1:7" ht="15.75" customHeight="1">
      <c r="A715" s="221"/>
      <c r="D715" s="198"/>
      <c r="F715" s="230"/>
      <c r="G715" s="198"/>
    </row>
    <row r="716" spans="1:7" ht="15.75" customHeight="1">
      <c r="A716" s="221"/>
      <c r="D716" s="198"/>
      <c r="F716" s="230"/>
      <c r="G716" s="198"/>
    </row>
    <row r="717" spans="1:7" ht="15.75" customHeight="1">
      <c r="A717" s="221"/>
      <c r="D717" s="198"/>
      <c r="F717" s="230"/>
      <c r="G717" s="198"/>
    </row>
    <row r="718" spans="1:7" ht="15.75" customHeight="1">
      <c r="A718" s="221"/>
      <c r="D718" s="198"/>
      <c r="F718" s="230"/>
      <c r="G718" s="198"/>
    </row>
    <row r="719" spans="1:7" ht="15.75" customHeight="1">
      <c r="A719" s="221"/>
      <c r="D719" s="198"/>
      <c r="F719" s="230"/>
      <c r="G719" s="198"/>
    </row>
    <row r="720" spans="1:7" ht="15.75" customHeight="1">
      <c r="A720" s="221"/>
      <c r="D720" s="198"/>
      <c r="F720" s="230"/>
      <c r="G720" s="198"/>
    </row>
    <row r="721" spans="1:7" ht="15.75" customHeight="1">
      <c r="A721" s="221"/>
      <c r="D721" s="198"/>
      <c r="F721" s="230"/>
      <c r="G721" s="198"/>
    </row>
    <row r="722" spans="1:7" ht="15.75" customHeight="1">
      <c r="A722" s="221"/>
      <c r="D722" s="198"/>
      <c r="F722" s="230"/>
      <c r="G722" s="198"/>
    </row>
    <row r="723" spans="1:7" ht="15.75" customHeight="1">
      <c r="A723" s="221"/>
      <c r="D723" s="198"/>
      <c r="F723" s="230"/>
      <c r="G723" s="198"/>
    </row>
    <row r="724" spans="1:7" ht="15.75" customHeight="1">
      <c r="A724" s="221"/>
      <c r="D724" s="198"/>
      <c r="F724" s="230"/>
      <c r="G724" s="198"/>
    </row>
    <row r="725" spans="1:7" ht="15.75" customHeight="1">
      <c r="A725" s="221"/>
      <c r="D725" s="198"/>
      <c r="F725" s="230"/>
      <c r="G725" s="198"/>
    </row>
    <row r="726" spans="1:7" ht="15.75" customHeight="1">
      <c r="A726" s="221"/>
      <c r="D726" s="198"/>
      <c r="F726" s="230"/>
      <c r="G726" s="198"/>
    </row>
    <row r="727" spans="1:7" ht="15.75" customHeight="1">
      <c r="A727" s="221"/>
      <c r="D727" s="198"/>
      <c r="F727" s="230"/>
      <c r="G727" s="198"/>
    </row>
    <row r="728" spans="1:7" ht="15.75" customHeight="1">
      <c r="A728" s="221"/>
      <c r="D728" s="198"/>
      <c r="F728" s="230"/>
      <c r="G728" s="198"/>
    </row>
    <row r="729" spans="1:7" ht="15.75" customHeight="1">
      <c r="A729" s="221"/>
      <c r="D729" s="198"/>
      <c r="F729" s="230"/>
      <c r="G729" s="198"/>
    </row>
    <row r="730" spans="1:7" ht="15.75" customHeight="1">
      <c r="A730" s="221"/>
      <c r="D730" s="198"/>
      <c r="F730" s="230"/>
      <c r="G730" s="198"/>
    </row>
    <row r="731" spans="1:7" ht="15.75" customHeight="1">
      <c r="A731" s="221"/>
      <c r="D731" s="198"/>
      <c r="F731" s="230"/>
      <c r="G731" s="198"/>
    </row>
    <row r="732" spans="1:7" ht="15.75" customHeight="1">
      <c r="A732" s="221"/>
      <c r="D732" s="198"/>
      <c r="F732" s="230"/>
      <c r="G732" s="198"/>
    </row>
    <row r="733" spans="1:7" ht="15.75" customHeight="1">
      <c r="A733" s="221"/>
      <c r="D733" s="198"/>
      <c r="F733" s="230"/>
      <c r="G733" s="198"/>
    </row>
    <row r="734" spans="1:7" ht="15.75" customHeight="1">
      <c r="A734" s="221"/>
      <c r="D734" s="198"/>
      <c r="F734" s="230"/>
      <c r="G734" s="198"/>
    </row>
    <row r="735" spans="1:7" ht="15.75" customHeight="1">
      <c r="A735" s="221"/>
      <c r="D735" s="198"/>
      <c r="F735" s="230"/>
      <c r="G735" s="198"/>
    </row>
    <row r="736" spans="1:7" ht="15.75" customHeight="1">
      <c r="A736" s="221"/>
      <c r="D736" s="198"/>
      <c r="F736" s="230"/>
      <c r="G736" s="198"/>
    </row>
    <row r="737" spans="1:7" ht="15.75" customHeight="1">
      <c r="A737" s="221"/>
      <c r="D737" s="198"/>
      <c r="F737" s="230"/>
      <c r="G737" s="198"/>
    </row>
    <row r="738" spans="1:7" ht="15.75" customHeight="1">
      <c r="A738" s="221"/>
      <c r="D738" s="198"/>
      <c r="F738" s="230"/>
      <c r="G738" s="198"/>
    </row>
    <row r="739" spans="1:7" ht="15.75" customHeight="1">
      <c r="A739" s="221"/>
      <c r="D739" s="198"/>
      <c r="F739" s="230"/>
      <c r="G739" s="198"/>
    </row>
    <row r="740" spans="1:7" ht="15.75" customHeight="1">
      <c r="A740" s="221"/>
      <c r="D740" s="198"/>
      <c r="F740" s="230"/>
      <c r="G740" s="198"/>
    </row>
    <row r="741" spans="1:7" ht="15.75" customHeight="1">
      <c r="A741" s="221"/>
      <c r="D741" s="198"/>
      <c r="F741" s="230"/>
      <c r="G741" s="198"/>
    </row>
    <row r="742" spans="1:7" ht="15.75" customHeight="1">
      <c r="A742" s="221"/>
      <c r="D742" s="198"/>
      <c r="F742" s="230"/>
      <c r="G742" s="198"/>
    </row>
    <row r="743" spans="1:7" ht="15.75" customHeight="1">
      <c r="A743" s="221"/>
      <c r="D743" s="198"/>
      <c r="F743" s="230"/>
      <c r="G743" s="198"/>
    </row>
    <row r="744" spans="1:7" ht="15.75" customHeight="1">
      <c r="A744" s="221"/>
      <c r="D744" s="198"/>
      <c r="F744" s="230"/>
      <c r="G744" s="198"/>
    </row>
    <row r="745" spans="1:7" ht="15.75" customHeight="1">
      <c r="A745" s="221"/>
      <c r="D745" s="198"/>
      <c r="F745" s="230"/>
      <c r="G745" s="198"/>
    </row>
    <row r="746" spans="1:7" ht="15.75" customHeight="1">
      <c r="A746" s="221"/>
      <c r="D746" s="198"/>
      <c r="F746" s="230"/>
      <c r="G746" s="198"/>
    </row>
    <row r="747" spans="1:7" ht="15.75" customHeight="1">
      <c r="A747" s="221"/>
      <c r="D747" s="198"/>
      <c r="F747" s="230"/>
      <c r="G747" s="198"/>
    </row>
    <row r="748" spans="1:7" ht="15.75" customHeight="1">
      <c r="A748" s="221"/>
      <c r="D748" s="198"/>
      <c r="F748" s="230"/>
      <c r="G748" s="198"/>
    </row>
    <row r="749" spans="1:7" ht="15.75" customHeight="1">
      <c r="A749" s="221"/>
      <c r="D749" s="198"/>
      <c r="F749" s="230"/>
      <c r="G749" s="198"/>
    </row>
    <row r="750" spans="1:7" ht="15.75" customHeight="1">
      <c r="A750" s="221"/>
      <c r="D750" s="198"/>
      <c r="F750" s="230"/>
      <c r="G750" s="198"/>
    </row>
    <row r="751" spans="1:7" ht="15.75" customHeight="1">
      <c r="A751" s="221"/>
      <c r="D751" s="198"/>
      <c r="F751" s="230"/>
      <c r="G751" s="198"/>
    </row>
    <row r="752" spans="1:7" ht="15.75" customHeight="1">
      <c r="A752" s="221"/>
      <c r="D752" s="198"/>
      <c r="F752" s="230"/>
      <c r="G752" s="198"/>
    </row>
    <row r="753" spans="1:7" ht="15.75" customHeight="1">
      <c r="A753" s="221"/>
      <c r="D753" s="198"/>
      <c r="F753" s="230"/>
      <c r="G753" s="198"/>
    </row>
    <row r="754" spans="1:7" ht="15.75" customHeight="1">
      <c r="A754" s="221"/>
      <c r="D754" s="198"/>
      <c r="F754" s="230"/>
      <c r="G754" s="198"/>
    </row>
    <row r="755" spans="1:7" ht="15.75" customHeight="1">
      <c r="A755" s="221"/>
      <c r="D755" s="198"/>
      <c r="F755" s="230"/>
      <c r="G755" s="198"/>
    </row>
    <row r="756" spans="1:7" ht="15.75" customHeight="1">
      <c r="A756" s="221"/>
      <c r="D756" s="198"/>
      <c r="F756" s="230"/>
      <c r="G756" s="198"/>
    </row>
    <row r="757" spans="1:7" ht="15.75" customHeight="1">
      <c r="A757" s="221"/>
      <c r="D757" s="198"/>
      <c r="F757" s="230"/>
      <c r="G757" s="198"/>
    </row>
    <row r="758" spans="1:7" ht="15.75" customHeight="1">
      <c r="A758" s="221"/>
      <c r="D758" s="198"/>
      <c r="F758" s="230"/>
      <c r="G758" s="198"/>
    </row>
    <row r="759" spans="1:7" ht="15.75" customHeight="1">
      <c r="A759" s="221"/>
      <c r="D759" s="198"/>
      <c r="F759" s="230"/>
      <c r="G759" s="198"/>
    </row>
    <row r="760" spans="1:7" ht="15.75" customHeight="1">
      <c r="A760" s="221"/>
      <c r="D760" s="198"/>
      <c r="F760" s="230"/>
      <c r="G760" s="198"/>
    </row>
    <row r="761" spans="1:7" ht="15.75" customHeight="1">
      <c r="A761" s="221"/>
      <c r="D761" s="198"/>
      <c r="F761" s="230"/>
      <c r="G761" s="198"/>
    </row>
    <row r="762" spans="1:7" ht="15.75" customHeight="1">
      <c r="A762" s="221"/>
      <c r="D762" s="198"/>
      <c r="F762" s="230"/>
      <c r="G762" s="198"/>
    </row>
    <row r="763" spans="1:7" ht="15.75" customHeight="1">
      <c r="A763" s="221"/>
      <c r="D763" s="198"/>
      <c r="F763" s="230"/>
      <c r="G763" s="198"/>
    </row>
    <row r="764" spans="1:7" ht="15.75" customHeight="1">
      <c r="A764" s="221"/>
      <c r="D764" s="198"/>
      <c r="F764" s="230"/>
      <c r="G764" s="198"/>
    </row>
    <row r="765" spans="1:7" ht="15.75" customHeight="1">
      <c r="A765" s="221"/>
      <c r="D765" s="198"/>
      <c r="F765" s="230"/>
      <c r="G765" s="198"/>
    </row>
    <row r="766" spans="1:7" ht="15.75" customHeight="1">
      <c r="A766" s="221"/>
      <c r="D766" s="198"/>
      <c r="F766" s="230"/>
      <c r="G766" s="198"/>
    </row>
    <row r="767" spans="1:7" ht="15.75" customHeight="1">
      <c r="A767" s="221"/>
      <c r="D767" s="198"/>
      <c r="F767" s="230"/>
      <c r="G767" s="198"/>
    </row>
    <row r="768" spans="1:7" ht="15.75" customHeight="1">
      <c r="A768" s="221"/>
      <c r="D768" s="198"/>
      <c r="F768" s="230"/>
      <c r="G768" s="198"/>
    </row>
    <row r="769" spans="1:7" ht="15.75" customHeight="1">
      <c r="A769" s="221"/>
      <c r="D769" s="198"/>
      <c r="F769" s="230"/>
      <c r="G769" s="198"/>
    </row>
    <row r="770" spans="1:7" ht="15.75" customHeight="1">
      <c r="A770" s="221"/>
      <c r="D770" s="198"/>
      <c r="F770" s="230"/>
      <c r="G770" s="198"/>
    </row>
    <row r="771" spans="1:7" ht="15.75" customHeight="1">
      <c r="A771" s="221"/>
      <c r="D771" s="198"/>
      <c r="F771" s="230"/>
      <c r="G771" s="198"/>
    </row>
    <row r="772" spans="1:7" ht="15.75" customHeight="1">
      <c r="A772" s="221"/>
      <c r="D772" s="198"/>
      <c r="F772" s="230"/>
      <c r="G772" s="198"/>
    </row>
    <row r="773" spans="1:7" ht="15.75" customHeight="1">
      <c r="A773" s="221"/>
      <c r="D773" s="198"/>
      <c r="F773" s="230"/>
      <c r="G773" s="198"/>
    </row>
    <row r="774" spans="1:7" ht="15.75" customHeight="1">
      <c r="A774" s="221"/>
      <c r="D774" s="198"/>
      <c r="F774" s="230"/>
      <c r="G774" s="198"/>
    </row>
    <row r="775" spans="1:7" ht="15.75" customHeight="1">
      <c r="A775" s="221"/>
      <c r="D775" s="198"/>
      <c r="F775" s="230"/>
      <c r="G775" s="198"/>
    </row>
    <row r="776" spans="1:7" ht="15.75" customHeight="1">
      <c r="A776" s="221"/>
      <c r="D776" s="198"/>
      <c r="F776" s="230"/>
      <c r="G776" s="198"/>
    </row>
    <row r="777" spans="1:7" ht="15.75" customHeight="1">
      <c r="A777" s="221"/>
      <c r="D777" s="198"/>
      <c r="F777" s="230"/>
      <c r="G777" s="198"/>
    </row>
    <row r="778" spans="1:7" ht="15.75" customHeight="1">
      <c r="A778" s="221"/>
      <c r="D778" s="198"/>
      <c r="F778" s="230"/>
      <c r="G778" s="198"/>
    </row>
    <row r="779" spans="1:7" ht="15.75" customHeight="1">
      <c r="A779" s="221"/>
      <c r="D779" s="198"/>
      <c r="F779" s="230"/>
      <c r="G779" s="198"/>
    </row>
    <row r="780" spans="1:7" ht="15.75" customHeight="1">
      <c r="A780" s="221"/>
      <c r="D780" s="198"/>
      <c r="F780" s="230"/>
      <c r="G780" s="198"/>
    </row>
    <row r="781" spans="1:7" ht="15.75" customHeight="1">
      <c r="A781" s="221"/>
      <c r="D781" s="198"/>
      <c r="F781" s="230"/>
      <c r="G781" s="198"/>
    </row>
    <row r="782" spans="1:7" ht="15.75" customHeight="1">
      <c r="A782" s="221"/>
      <c r="D782" s="198"/>
      <c r="F782" s="230"/>
      <c r="G782" s="198"/>
    </row>
    <row r="783" spans="1:7" ht="15.75" customHeight="1">
      <c r="A783" s="221"/>
      <c r="D783" s="198"/>
      <c r="F783" s="230"/>
      <c r="G783" s="198"/>
    </row>
    <row r="784" spans="1:7" ht="15.75" customHeight="1">
      <c r="A784" s="221"/>
      <c r="D784" s="198"/>
      <c r="F784" s="230"/>
      <c r="G784" s="198"/>
    </row>
    <row r="785" spans="1:7" ht="15.75" customHeight="1">
      <c r="A785" s="221"/>
      <c r="D785" s="198"/>
      <c r="F785" s="230"/>
      <c r="G785" s="198"/>
    </row>
    <row r="786" spans="1:7" ht="15.75" customHeight="1">
      <c r="A786" s="221"/>
      <c r="D786" s="198"/>
      <c r="F786" s="230"/>
      <c r="G786" s="198"/>
    </row>
    <row r="787" spans="1:7" ht="15.75" customHeight="1">
      <c r="A787" s="221"/>
      <c r="D787" s="198"/>
      <c r="F787" s="230"/>
      <c r="G787" s="198"/>
    </row>
    <row r="788" spans="1:7" ht="15.75" customHeight="1">
      <c r="A788" s="221"/>
      <c r="D788" s="198"/>
      <c r="F788" s="230"/>
      <c r="G788" s="198"/>
    </row>
    <row r="789" spans="1:7" ht="15.75" customHeight="1">
      <c r="A789" s="221"/>
      <c r="D789" s="198"/>
      <c r="F789" s="230"/>
      <c r="G789" s="198"/>
    </row>
    <row r="790" spans="1:7" ht="15.75" customHeight="1">
      <c r="A790" s="221"/>
      <c r="D790" s="198"/>
      <c r="F790" s="230"/>
      <c r="G790" s="198"/>
    </row>
    <row r="791" spans="1:7" ht="15.75" customHeight="1">
      <c r="A791" s="221"/>
      <c r="D791" s="198"/>
      <c r="F791" s="230"/>
      <c r="G791" s="198"/>
    </row>
    <row r="792" spans="1:7" ht="15.75" customHeight="1">
      <c r="A792" s="221"/>
      <c r="D792" s="198"/>
      <c r="F792" s="230"/>
      <c r="G792" s="198"/>
    </row>
    <row r="793" spans="1:7" ht="15.75" customHeight="1">
      <c r="A793" s="221"/>
      <c r="D793" s="198"/>
      <c r="F793" s="230"/>
      <c r="G793" s="198"/>
    </row>
    <row r="794" spans="1:7" ht="15.75" customHeight="1">
      <c r="A794" s="221"/>
      <c r="D794" s="198"/>
      <c r="F794" s="230"/>
      <c r="G794" s="198"/>
    </row>
    <row r="795" spans="1:7" ht="15.75" customHeight="1">
      <c r="A795" s="221"/>
      <c r="D795" s="198"/>
      <c r="F795" s="230"/>
      <c r="G795" s="198"/>
    </row>
    <row r="796" spans="1:7" ht="15.75" customHeight="1">
      <c r="A796" s="221"/>
      <c r="D796" s="198"/>
      <c r="F796" s="230"/>
      <c r="G796" s="198"/>
    </row>
    <row r="797" spans="1:7" ht="15.75" customHeight="1">
      <c r="A797" s="221"/>
      <c r="D797" s="198"/>
      <c r="F797" s="230"/>
      <c r="G797" s="198"/>
    </row>
    <row r="798" spans="1:7" ht="15.75" customHeight="1">
      <c r="A798" s="221"/>
      <c r="D798" s="198"/>
      <c r="F798" s="230"/>
      <c r="G798" s="198"/>
    </row>
    <row r="799" spans="1:7" ht="15.75" customHeight="1">
      <c r="A799" s="221"/>
      <c r="D799" s="198"/>
      <c r="F799" s="230"/>
      <c r="G799" s="198"/>
    </row>
    <row r="800" spans="1:7" ht="15.75" customHeight="1">
      <c r="A800" s="221"/>
      <c r="D800" s="198"/>
      <c r="F800" s="230"/>
      <c r="G800" s="198"/>
    </row>
    <row r="801" spans="1:7" ht="15.75" customHeight="1">
      <c r="A801" s="221"/>
      <c r="D801" s="198"/>
      <c r="F801" s="230"/>
      <c r="G801" s="198"/>
    </row>
    <row r="802" spans="1:7" ht="15.75" customHeight="1">
      <c r="A802" s="221"/>
      <c r="D802" s="198"/>
      <c r="F802" s="230"/>
      <c r="G802" s="198"/>
    </row>
    <row r="803" spans="1:7" ht="15.75" customHeight="1">
      <c r="A803" s="221"/>
      <c r="D803" s="198"/>
      <c r="F803" s="230"/>
      <c r="G803" s="198"/>
    </row>
    <row r="804" spans="1:7" ht="15.75" customHeight="1">
      <c r="A804" s="221"/>
      <c r="D804" s="198"/>
      <c r="F804" s="230"/>
      <c r="G804" s="198"/>
    </row>
    <row r="805" spans="1:7" ht="15.75" customHeight="1">
      <c r="A805" s="221"/>
      <c r="D805" s="198"/>
      <c r="F805" s="230"/>
      <c r="G805" s="198"/>
    </row>
    <row r="806" spans="1:7" ht="15.75" customHeight="1">
      <c r="A806" s="221"/>
      <c r="D806" s="198"/>
      <c r="F806" s="230"/>
      <c r="G806" s="198"/>
    </row>
    <row r="807" spans="1:7" ht="15.75" customHeight="1">
      <c r="A807" s="221"/>
      <c r="D807" s="198"/>
      <c r="F807" s="230"/>
      <c r="G807" s="198"/>
    </row>
    <row r="808" spans="1:7" ht="15.75" customHeight="1">
      <c r="A808" s="221"/>
      <c r="D808" s="198"/>
      <c r="F808" s="230"/>
      <c r="G808" s="198"/>
    </row>
    <row r="809" spans="1:7" ht="15.75" customHeight="1">
      <c r="A809" s="221"/>
      <c r="D809" s="198"/>
      <c r="F809" s="230"/>
      <c r="G809" s="198"/>
    </row>
    <row r="810" spans="1:7" ht="15.75" customHeight="1">
      <c r="A810" s="221"/>
      <c r="D810" s="198"/>
      <c r="F810" s="230"/>
      <c r="G810" s="198"/>
    </row>
    <row r="811" spans="1:7" ht="15.75" customHeight="1">
      <c r="A811" s="221"/>
      <c r="D811" s="198"/>
      <c r="F811" s="230"/>
      <c r="G811" s="198"/>
    </row>
    <row r="812" spans="1:7" ht="15.75" customHeight="1">
      <c r="A812" s="221"/>
      <c r="D812" s="198"/>
      <c r="F812" s="230"/>
      <c r="G812" s="198"/>
    </row>
    <row r="813" spans="1:7" ht="15.75" customHeight="1">
      <c r="A813" s="221"/>
      <c r="D813" s="198"/>
      <c r="F813" s="230"/>
      <c r="G813" s="198"/>
    </row>
    <row r="814" spans="1:7" ht="15.75" customHeight="1">
      <c r="A814" s="221"/>
      <c r="D814" s="198"/>
      <c r="F814" s="230"/>
      <c r="G814" s="198"/>
    </row>
    <row r="815" spans="1:7" ht="15.75" customHeight="1">
      <c r="A815" s="221"/>
      <c r="D815" s="198"/>
      <c r="F815" s="230"/>
      <c r="G815" s="198"/>
    </row>
    <row r="816" spans="1:7" ht="15.75" customHeight="1">
      <c r="A816" s="221"/>
      <c r="D816" s="198"/>
      <c r="F816" s="230"/>
      <c r="G816" s="198"/>
    </row>
    <row r="817" spans="1:7" ht="15.75" customHeight="1">
      <c r="A817" s="221"/>
      <c r="D817" s="198"/>
      <c r="F817" s="230"/>
      <c r="G817" s="198"/>
    </row>
    <row r="818" spans="1:7" ht="15.75" customHeight="1">
      <c r="A818" s="221"/>
      <c r="D818" s="198"/>
      <c r="F818" s="230"/>
      <c r="G818" s="198"/>
    </row>
    <row r="819" spans="1:7" ht="15.75" customHeight="1">
      <c r="A819" s="221"/>
      <c r="D819" s="198"/>
      <c r="F819" s="230"/>
      <c r="G819" s="198"/>
    </row>
    <row r="820" spans="1:7" ht="15.75" customHeight="1">
      <c r="A820" s="221"/>
      <c r="D820" s="198"/>
      <c r="F820" s="230"/>
      <c r="G820" s="198"/>
    </row>
    <row r="821" spans="1:7" ht="15.75" customHeight="1">
      <c r="A821" s="221"/>
      <c r="D821" s="198"/>
      <c r="F821" s="230"/>
      <c r="G821" s="198"/>
    </row>
    <row r="822" spans="1:7" ht="15.75" customHeight="1">
      <c r="A822" s="221"/>
      <c r="D822" s="198"/>
      <c r="F822" s="230"/>
      <c r="G822" s="198"/>
    </row>
    <row r="823" spans="1:7" ht="15.75" customHeight="1">
      <c r="A823" s="221"/>
      <c r="D823" s="198"/>
      <c r="F823" s="230"/>
      <c r="G823" s="198"/>
    </row>
    <row r="824" spans="1:7" ht="15.75" customHeight="1">
      <c r="A824" s="221"/>
      <c r="D824" s="198"/>
      <c r="F824" s="230"/>
      <c r="G824" s="198"/>
    </row>
    <row r="825" spans="1:7" ht="15.75" customHeight="1">
      <c r="A825" s="221"/>
      <c r="D825" s="198"/>
      <c r="F825" s="230"/>
      <c r="G825" s="198"/>
    </row>
    <row r="826" spans="1:7" ht="15.75" customHeight="1">
      <c r="A826" s="221"/>
      <c r="D826" s="198"/>
      <c r="F826" s="230"/>
      <c r="G826" s="198"/>
    </row>
    <row r="827" spans="1:7" ht="15.75" customHeight="1">
      <c r="A827" s="221"/>
      <c r="D827" s="198"/>
      <c r="F827" s="230"/>
      <c r="G827" s="198"/>
    </row>
    <row r="828" spans="1:7" ht="15.75" customHeight="1">
      <c r="A828" s="221"/>
      <c r="D828" s="198"/>
      <c r="F828" s="230"/>
      <c r="G828" s="198"/>
    </row>
    <row r="829" spans="1:7" ht="15.75" customHeight="1">
      <c r="A829" s="221"/>
      <c r="D829" s="198"/>
      <c r="F829" s="230"/>
      <c r="G829" s="198"/>
    </row>
    <row r="830" spans="1:7" ht="15.75" customHeight="1">
      <c r="A830" s="221"/>
      <c r="D830" s="198"/>
      <c r="F830" s="230"/>
      <c r="G830" s="198"/>
    </row>
    <row r="831" spans="1:7" ht="15.75" customHeight="1">
      <c r="A831" s="221"/>
      <c r="D831" s="198"/>
      <c r="F831" s="230"/>
      <c r="G831" s="198"/>
    </row>
    <row r="832" spans="1:7" ht="15.75" customHeight="1">
      <c r="A832" s="221"/>
      <c r="D832" s="198"/>
      <c r="F832" s="230"/>
      <c r="G832" s="198"/>
    </row>
    <row r="833" spans="1:7" ht="15.75" customHeight="1">
      <c r="A833" s="221"/>
      <c r="D833" s="198"/>
      <c r="F833" s="230"/>
      <c r="G833" s="198"/>
    </row>
    <row r="834" spans="1:7" ht="15.75" customHeight="1">
      <c r="A834" s="221"/>
      <c r="D834" s="198"/>
      <c r="F834" s="230"/>
      <c r="G834" s="198"/>
    </row>
    <row r="835" spans="1:7" ht="15.75" customHeight="1">
      <c r="A835" s="221"/>
      <c r="D835" s="198"/>
      <c r="F835" s="230"/>
      <c r="G835" s="198"/>
    </row>
    <row r="836" spans="1:7" ht="15.75" customHeight="1">
      <c r="A836" s="221"/>
      <c r="D836" s="198"/>
      <c r="F836" s="230"/>
      <c r="G836" s="198"/>
    </row>
    <row r="837" spans="1:7" ht="15.75" customHeight="1">
      <c r="A837" s="221"/>
      <c r="D837" s="198"/>
      <c r="F837" s="230"/>
      <c r="G837" s="198"/>
    </row>
    <row r="838" spans="1:7" ht="15.75" customHeight="1">
      <c r="A838" s="221"/>
      <c r="D838" s="198"/>
      <c r="F838" s="230"/>
      <c r="G838" s="198"/>
    </row>
    <row r="839" spans="1:7" ht="15.75" customHeight="1">
      <c r="A839" s="221"/>
      <c r="D839" s="198"/>
      <c r="F839" s="230"/>
      <c r="G839" s="198"/>
    </row>
    <row r="840" spans="1:7" ht="15.75" customHeight="1">
      <c r="A840" s="221"/>
      <c r="D840" s="198"/>
      <c r="F840" s="230"/>
      <c r="G840" s="198"/>
    </row>
    <row r="841" spans="1:7" ht="15.75" customHeight="1">
      <c r="A841" s="221"/>
      <c r="D841" s="198"/>
      <c r="F841" s="230"/>
      <c r="G841" s="198"/>
    </row>
    <row r="842" spans="1:7" ht="15.75" customHeight="1">
      <c r="A842" s="221"/>
      <c r="D842" s="198"/>
      <c r="F842" s="230"/>
      <c r="G842" s="198"/>
    </row>
    <row r="843" spans="1:7" ht="15.75" customHeight="1">
      <c r="A843" s="221"/>
      <c r="D843" s="198"/>
      <c r="F843" s="230"/>
      <c r="G843" s="198"/>
    </row>
    <row r="844" spans="1:7" ht="15.75" customHeight="1">
      <c r="A844" s="221"/>
      <c r="D844" s="198"/>
      <c r="F844" s="230"/>
      <c r="G844" s="198"/>
    </row>
    <row r="845" spans="1:7" ht="15.75" customHeight="1">
      <c r="A845" s="221"/>
      <c r="D845" s="198"/>
      <c r="F845" s="230"/>
      <c r="G845" s="198"/>
    </row>
    <row r="846" spans="1:7" ht="15.75" customHeight="1">
      <c r="A846" s="221"/>
      <c r="D846" s="198"/>
      <c r="F846" s="230"/>
      <c r="G846" s="198"/>
    </row>
    <row r="847" spans="1:7" ht="15.75" customHeight="1">
      <c r="A847" s="221"/>
      <c r="D847" s="198"/>
      <c r="F847" s="230"/>
      <c r="G847" s="198"/>
    </row>
    <row r="848" spans="1:7" ht="15.75" customHeight="1">
      <c r="A848" s="221"/>
      <c r="D848" s="198"/>
      <c r="F848" s="230"/>
      <c r="G848" s="198"/>
    </row>
    <row r="849" spans="1:7" ht="15.75" customHeight="1">
      <c r="A849" s="221"/>
      <c r="D849" s="198"/>
      <c r="F849" s="230"/>
      <c r="G849" s="198"/>
    </row>
    <row r="850" spans="1:7" ht="15.75" customHeight="1">
      <c r="A850" s="221"/>
      <c r="D850" s="198"/>
      <c r="F850" s="230"/>
      <c r="G850" s="198"/>
    </row>
    <row r="851" spans="1:7" ht="15.75" customHeight="1">
      <c r="A851" s="221"/>
      <c r="D851" s="198"/>
      <c r="F851" s="230"/>
      <c r="G851" s="198"/>
    </row>
    <row r="852" spans="1:7" ht="15.75" customHeight="1">
      <c r="A852" s="221"/>
      <c r="D852" s="198"/>
      <c r="F852" s="230"/>
      <c r="G852" s="198"/>
    </row>
    <row r="853" spans="1:7" ht="15.75" customHeight="1">
      <c r="A853" s="221"/>
      <c r="D853" s="198"/>
      <c r="F853" s="230"/>
      <c r="G853" s="198"/>
    </row>
    <row r="854" spans="1:7" ht="15.75" customHeight="1">
      <c r="A854" s="221"/>
      <c r="D854" s="198"/>
      <c r="F854" s="230"/>
      <c r="G854" s="198"/>
    </row>
    <row r="855" spans="1:7" ht="15.75" customHeight="1">
      <c r="A855" s="221"/>
      <c r="D855" s="198"/>
      <c r="F855" s="230"/>
      <c r="G855" s="198"/>
    </row>
    <row r="856" spans="1:7" ht="15.75" customHeight="1">
      <c r="A856" s="221"/>
      <c r="D856" s="198"/>
      <c r="F856" s="230"/>
      <c r="G856" s="198"/>
    </row>
    <row r="857" spans="1:7" ht="15.75" customHeight="1">
      <c r="A857" s="221"/>
      <c r="D857" s="198"/>
      <c r="F857" s="230"/>
      <c r="G857" s="198"/>
    </row>
    <row r="858" spans="1:7" ht="15.75" customHeight="1">
      <c r="A858" s="221"/>
      <c r="D858" s="198"/>
      <c r="F858" s="230"/>
      <c r="G858" s="198"/>
    </row>
    <row r="859" spans="1:7" ht="15.75" customHeight="1">
      <c r="A859" s="221"/>
      <c r="D859" s="198"/>
      <c r="F859" s="230"/>
      <c r="G859" s="198"/>
    </row>
    <row r="860" spans="1:7" ht="15.75" customHeight="1">
      <c r="A860" s="221"/>
      <c r="D860" s="198"/>
      <c r="F860" s="230"/>
      <c r="G860" s="198"/>
    </row>
    <row r="861" spans="1:7" ht="15.75" customHeight="1">
      <c r="A861" s="221"/>
      <c r="D861" s="198"/>
      <c r="F861" s="230"/>
      <c r="G861" s="198"/>
    </row>
    <row r="862" spans="1:7" ht="15.75" customHeight="1">
      <c r="A862" s="221"/>
      <c r="D862" s="198"/>
      <c r="F862" s="230"/>
      <c r="G862" s="198"/>
    </row>
    <row r="863" spans="1:7" ht="15.75" customHeight="1">
      <c r="A863" s="221"/>
      <c r="D863" s="198"/>
      <c r="F863" s="230"/>
      <c r="G863" s="198"/>
    </row>
    <row r="864" spans="1:7" ht="15.75" customHeight="1">
      <c r="A864" s="221"/>
      <c r="D864" s="198"/>
      <c r="F864" s="230"/>
      <c r="G864" s="198"/>
    </row>
    <row r="865" spans="1:7" ht="15.75" customHeight="1">
      <c r="A865" s="221"/>
      <c r="D865" s="198"/>
      <c r="F865" s="230"/>
      <c r="G865" s="198"/>
    </row>
    <row r="866" spans="1:7" ht="15.75" customHeight="1">
      <c r="A866" s="221"/>
      <c r="D866" s="198"/>
      <c r="F866" s="230"/>
      <c r="G866" s="198"/>
    </row>
    <row r="867" spans="1:7" ht="15.75" customHeight="1">
      <c r="A867" s="221"/>
      <c r="D867" s="198"/>
      <c r="F867" s="230"/>
      <c r="G867" s="198"/>
    </row>
    <row r="868" spans="1:7" ht="15.75" customHeight="1">
      <c r="A868" s="221"/>
      <c r="D868" s="198"/>
      <c r="F868" s="230"/>
      <c r="G868" s="198"/>
    </row>
    <row r="869" spans="1:7" ht="15.75" customHeight="1">
      <c r="A869" s="221"/>
      <c r="D869" s="198"/>
      <c r="F869" s="230"/>
      <c r="G869" s="198"/>
    </row>
    <row r="870" spans="1:7" ht="15.75" customHeight="1">
      <c r="A870" s="221"/>
      <c r="D870" s="198"/>
      <c r="F870" s="230"/>
      <c r="G870" s="198"/>
    </row>
    <row r="871" spans="1:7" ht="15.75" customHeight="1">
      <c r="A871" s="221"/>
      <c r="D871" s="198"/>
      <c r="F871" s="230"/>
      <c r="G871" s="198"/>
    </row>
    <row r="872" spans="1:7" ht="15.75" customHeight="1">
      <c r="A872" s="221"/>
      <c r="D872" s="198"/>
      <c r="F872" s="230"/>
      <c r="G872" s="198"/>
    </row>
    <row r="873" spans="1:7" ht="15.75" customHeight="1">
      <c r="A873" s="221"/>
      <c r="D873" s="198"/>
      <c r="F873" s="230"/>
      <c r="G873" s="198"/>
    </row>
    <row r="874" spans="1:7" ht="15.75" customHeight="1">
      <c r="A874" s="221"/>
      <c r="D874" s="198"/>
      <c r="F874" s="230"/>
      <c r="G874" s="198"/>
    </row>
    <row r="875" spans="1:7" ht="15.75" customHeight="1">
      <c r="A875" s="221"/>
      <c r="D875" s="198"/>
      <c r="F875" s="230"/>
      <c r="G875" s="198"/>
    </row>
    <row r="876" spans="1:7" ht="15.75" customHeight="1">
      <c r="A876" s="221"/>
      <c r="D876" s="198"/>
      <c r="F876" s="230"/>
      <c r="G876" s="198"/>
    </row>
    <row r="877" spans="1:7" ht="15.75" customHeight="1">
      <c r="A877" s="221"/>
      <c r="D877" s="198"/>
      <c r="F877" s="230"/>
      <c r="G877" s="198"/>
    </row>
    <row r="878" spans="1:7" ht="15.75" customHeight="1">
      <c r="A878" s="221"/>
      <c r="D878" s="198"/>
      <c r="F878" s="230"/>
      <c r="G878" s="198"/>
    </row>
    <row r="879" spans="1:7" ht="15.75" customHeight="1">
      <c r="A879" s="221"/>
      <c r="D879" s="198"/>
      <c r="F879" s="230"/>
      <c r="G879" s="198"/>
    </row>
    <row r="880" spans="1:7" ht="15.75" customHeight="1">
      <c r="A880" s="221"/>
      <c r="D880" s="198"/>
      <c r="F880" s="230"/>
      <c r="G880" s="198"/>
    </row>
    <row r="881" spans="1:7" ht="15.75" customHeight="1">
      <c r="A881" s="221"/>
      <c r="D881" s="198"/>
      <c r="F881" s="230"/>
      <c r="G881" s="198"/>
    </row>
    <row r="882" spans="1:7" ht="15.75" customHeight="1">
      <c r="A882" s="221"/>
      <c r="D882" s="198"/>
      <c r="F882" s="230"/>
      <c r="G882" s="198"/>
    </row>
    <row r="883" spans="1:7" ht="15.75" customHeight="1">
      <c r="A883" s="221"/>
      <c r="D883" s="198"/>
      <c r="F883" s="230"/>
      <c r="G883" s="198"/>
    </row>
    <row r="884" spans="1:7" ht="15.75" customHeight="1">
      <c r="A884" s="221"/>
      <c r="D884" s="198"/>
      <c r="F884" s="230"/>
      <c r="G884" s="198"/>
    </row>
    <row r="885" spans="1:7" ht="15.75" customHeight="1">
      <c r="A885" s="221"/>
      <c r="D885" s="198"/>
      <c r="F885" s="230"/>
      <c r="G885" s="198"/>
    </row>
    <row r="886" spans="1:7" ht="15.75" customHeight="1">
      <c r="A886" s="221"/>
      <c r="D886" s="198"/>
      <c r="F886" s="230"/>
      <c r="G886" s="198"/>
    </row>
    <row r="887" spans="1:7" ht="15.75" customHeight="1">
      <c r="A887" s="221"/>
      <c r="D887" s="198"/>
      <c r="F887" s="230"/>
      <c r="G887" s="198"/>
    </row>
    <row r="888" spans="1:7" ht="15.75" customHeight="1">
      <c r="A888" s="221"/>
      <c r="D888" s="198"/>
      <c r="F888" s="230"/>
      <c r="G888" s="198"/>
    </row>
    <row r="889" spans="1:7" ht="15.75" customHeight="1">
      <c r="A889" s="221"/>
      <c r="D889" s="198"/>
      <c r="F889" s="230"/>
      <c r="G889" s="198"/>
    </row>
    <row r="890" spans="1:7" ht="15.75" customHeight="1">
      <c r="A890" s="221"/>
      <c r="D890" s="198"/>
      <c r="F890" s="230"/>
      <c r="G890" s="198"/>
    </row>
    <row r="891" spans="1:7" ht="15.75" customHeight="1">
      <c r="A891" s="221"/>
      <c r="D891" s="198"/>
      <c r="F891" s="230"/>
      <c r="G891" s="198"/>
    </row>
    <row r="892" spans="1:7" ht="15.75" customHeight="1">
      <c r="A892" s="221"/>
      <c r="D892" s="198"/>
      <c r="F892" s="230"/>
      <c r="G892" s="198"/>
    </row>
    <row r="893" spans="1:7" ht="15.75" customHeight="1">
      <c r="A893" s="221"/>
      <c r="D893" s="198"/>
      <c r="F893" s="230"/>
      <c r="G893" s="198"/>
    </row>
    <row r="894" spans="1:7" ht="15.75" customHeight="1">
      <c r="A894" s="221"/>
      <c r="D894" s="198"/>
      <c r="F894" s="230"/>
      <c r="G894" s="198"/>
    </row>
    <row r="895" spans="1:7" ht="15.75" customHeight="1">
      <c r="A895" s="221"/>
      <c r="D895" s="198"/>
      <c r="F895" s="230"/>
      <c r="G895" s="198"/>
    </row>
    <row r="896" spans="1:7" ht="15.75" customHeight="1">
      <c r="A896" s="221"/>
      <c r="D896" s="198"/>
      <c r="F896" s="230"/>
      <c r="G896" s="198"/>
    </row>
    <row r="897" spans="1:7" ht="15.75" customHeight="1">
      <c r="A897" s="221"/>
      <c r="D897" s="198"/>
      <c r="F897" s="230"/>
      <c r="G897" s="198"/>
    </row>
    <row r="898" spans="1:7" ht="15.75" customHeight="1">
      <c r="A898" s="221"/>
      <c r="D898" s="198"/>
      <c r="F898" s="230"/>
      <c r="G898" s="198"/>
    </row>
    <row r="899" spans="1:7" ht="15.75" customHeight="1">
      <c r="A899" s="221"/>
      <c r="D899" s="198"/>
      <c r="F899" s="230"/>
      <c r="G899" s="198"/>
    </row>
    <row r="900" spans="1:7" ht="15.75" customHeight="1">
      <c r="A900" s="221"/>
      <c r="D900" s="198"/>
      <c r="F900" s="230"/>
      <c r="G900" s="198"/>
    </row>
    <row r="901" spans="1:7" ht="15.75" customHeight="1">
      <c r="A901" s="221"/>
      <c r="D901" s="198"/>
      <c r="F901" s="230"/>
      <c r="G901" s="198"/>
    </row>
    <row r="902" spans="1:7" ht="15.75" customHeight="1">
      <c r="A902" s="221"/>
      <c r="D902" s="198"/>
      <c r="F902" s="230"/>
      <c r="G902" s="198"/>
    </row>
    <row r="903" spans="1:7" ht="15.75" customHeight="1">
      <c r="A903" s="221"/>
      <c r="D903" s="198"/>
      <c r="F903" s="230"/>
      <c r="G903" s="198"/>
    </row>
    <row r="904" spans="1:7" ht="15.75" customHeight="1">
      <c r="A904" s="221"/>
      <c r="D904" s="198"/>
      <c r="F904" s="230"/>
      <c r="G904" s="198"/>
    </row>
    <row r="905" spans="1:7" ht="15.75" customHeight="1">
      <c r="A905" s="221"/>
      <c r="D905" s="198"/>
      <c r="F905" s="230"/>
      <c r="G905" s="198"/>
    </row>
    <row r="906" spans="1:7" ht="15.75" customHeight="1">
      <c r="A906" s="221"/>
      <c r="D906" s="198"/>
      <c r="F906" s="230"/>
      <c r="G906" s="198"/>
    </row>
    <row r="907" spans="1:7" ht="15.75" customHeight="1">
      <c r="A907" s="221"/>
      <c r="D907" s="198"/>
      <c r="F907" s="230"/>
      <c r="G907" s="198"/>
    </row>
    <row r="908" spans="1:7" ht="15.75" customHeight="1">
      <c r="A908" s="221"/>
      <c r="D908" s="198"/>
      <c r="F908" s="230"/>
      <c r="G908" s="198"/>
    </row>
    <row r="909" spans="1:7" ht="15.75" customHeight="1">
      <c r="A909" s="221"/>
      <c r="D909" s="198"/>
      <c r="F909" s="230"/>
      <c r="G909" s="198"/>
    </row>
    <row r="910" spans="1:7" ht="15.75" customHeight="1">
      <c r="A910" s="221"/>
      <c r="D910" s="198"/>
      <c r="F910" s="230"/>
      <c r="G910" s="198"/>
    </row>
    <row r="911" spans="1:7" ht="15.75" customHeight="1">
      <c r="A911" s="221"/>
      <c r="D911" s="198"/>
      <c r="F911" s="230"/>
      <c r="G911" s="198"/>
    </row>
    <row r="912" spans="1:7" ht="15.75" customHeight="1">
      <c r="A912" s="221"/>
      <c r="D912" s="198"/>
      <c r="F912" s="230"/>
      <c r="G912" s="198"/>
    </row>
    <row r="913" spans="1:7" ht="15.75" customHeight="1">
      <c r="A913" s="221"/>
      <c r="D913" s="198"/>
      <c r="F913" s="230"/>
      <c r="G913" s="198"/>
    </row>
    <row r="914" spans="1:7" ht="15.75" customHeight="1">
      <c r="A914" s="221"/>
      <c r="D914" s="198"/>
      <c r="F914" s="230"/>
      <c r="G914" s="198"/>
    </row>
    <row r="915" spans="1:7" ht="15.75" customHeight="1">
      <c r="A915" s="221"/>
      <c r="D915" s="198"/>
      <c r="F915" s="230"/>
      <c r="G915" s="198"/>
    </row>
    <row r="916" spans="1:7" ht="15.75" customHeight="1">
      <c r="A916" s="221"/>
      <c r="D916" s="198"/>
      <c r="F916" s="230"/>
      <c r="G916" s="198"/>
    </row>
    <row r="917" spans="1:7" ht="15.75" customHeight="1">
      <c r="A917" s="221"/>
      <c r="D917" s="198"/>
      <c r="F917" s="230"/>
      <c r="G917" s="198"/>
    </row>
    <row r="918" spans="1:7" ht="15.75" customHeight="1">
      <c r="A918" s="221"/>
      <c r="D918" s="198"/>
      <c r="F918" s="230"/>
      <c r="G918" s="198"/>
    </row>
    <row r="919" spans="1:7" ht="15.75" customHeight="1">
      <c r="A919" s="221"/>
      <c r="D919" s="198"/>
      <c r="F919" s="230"/>
      <c r="G919" s="198"/>
    </row>
    <row r="920" spans="1:7" ht="15.75" customHeight="1">
      <c r="A920" s="221"/>
      <c r="D920" s="198"/>
      <c r="F920" s="230"/>
      <c r="G920" s="198"/>
    </row>
    <row r="921" spans="1:7" ht="15.75" customHeight="1">
      <c r="A921" s="221"/>
      <c r="D921" s="198"/>
      <c r="F921" s="230"/>
      <c r="G921" s="198"/>
    </row>
    <row r="922" spans="1:7" ht="15.75" customHeight="1">
      <c r="A922" s="221"/>
      <c r="D922" s="198"/>
      <c r="F922" s="230"/>
      <c r="G922" s="198"/>
    </row>
    <row r="923" spans="1:7" ht="15.75" customHeight="1">
      <c r="A923" s="221"/>
      <c r="D923" s="198"/>
      <c r="F923" s="230"/>
      <c r="G923" s="198"/>
    </row>
    <row r="924" spans="1:7" ht="15.75" customHeight="1">
      <c r="A924" s="221"/>
      <c r="D924" s="198"/>
      <c r="F924" s="230"/>
      <c r="G924" s="198"/>
    </row>
    <row r="925" spans="1:7" ht="15.75" customHeight="1">
      <c r="A925" s="221"/>
      <c r="D925" s="198"/>
      <c r="F925" s="230"/>
      <c r="G925" s="198"/>
    </row>
    <row r="926" spans="1:7" ht="15.75" customHeight="1">
      <c r="A926" s="221"/>
      <c r="D926" s="198"/>
      <c r="F926" s="230"/>
      <c r="G926" s="198"/>
    </row>
    <row r="927" spans="1:7" ht="15.75" customHeight="1">
      <c r="A927" s="221"/>
      <c r="D927" s="198"/>
      <c r="F927" s="230"/>
      <c r="G927" s="198"/>
    </row>
    <row r="928" spans="1:7" ht="15.75" customHeight="1">
      <c r="A928" s="221"/>
      <c r="D928" s="198"/>
      <c r="F928" s="230"/>
      <c r="G928" s="198"/>
    </row>
    <row r="929" spans="1:7" ht="15.75" customHeight="1">
      <c r="A929" s="221"/>
      <c r="D929" s="198"/>
      <c r="F929" s="230"/>
      <c r="G929" s="198"/>
    </row>
    <row r="930" spans="1:7" ht="15.75" customHeight="1">
      <c r="A930" s="221"/>
      <c r="D930" s="198"/>
      <c r="F930" s="230"/>
      <c r="G930" s="198"/>
    </row>
    <row r="931" spans="1:7" ht="15.75" customHeight="1">
      <c r="A931" s="221"/>
      <c r="D931" s="198"/>
      <c r="F931" s="230"/>
      <c r="G931" s="198"/>
    </row>
    <row r="932" spans="1:7" ht="15.75" customHeight="1">
      <c r="A932" s="221"/>
      <c r="D932" s="198"/>
      <c r="F932" s="230"/>
      <c r="G932" s="198"/>
    </row>
    <row r="933" spans="1:7" ht="15.75" customHeight="1">
      <c r="A933" s="221"/>
      <c r="D933" s="198"/>
      <c r="F933" s="230"/>
      <c r="G933" s="198"/>
    </row>
    <row r="934" spans="1:7" ht="15.75" customHeight="1">
      <c r="A934" s="221"/>
      <c r="D934" s="198"/>
      <c r="F934" s="230"/>
      <c r="G934" s="198"/>
    </row>
    <row r="935" spans="1:7" ht="15.75" customHeight="1">
      <c r="A935" s="221"/>
      <c r="D935" s="198"/>
      <c r="F935" s="230"/>
      <c r="G935" s="198"/>
    </row>
    <row r="936" spans="1:7" ht="15.75" customHeight="1">
      <c r="A936" s="221"/>
      <c r="D936" s="198"/>
      <c r="F936" s="230"/>
      <c r="G936" s="198"/>
    </row>
    <row r="937" spans="1:7" ht="15.75" customHeight="1">
      <c r="A937" s="221"/>
      <c r="D937" s="198"/>
      <c r="F937" s="230"/>
      <c r="G937" s="198"/>
    </row>
    <row r="938" spans="1:7" ht="15.75" customHeight="1">
      <c r="A938" s="221"/>
      <c r="D938" s="198"/>
      <c r="F938" s="230"/>
      <c r="G938" s="198"/>
    </row>
    <row r="939" spans="1:7" ht="15.75" customHeight="1">
      <c r="A939" s="221"/>
      <c r="D939" s="198"/>
      <c r="F939" s="230"/>
      <c r="G939" s="198"/>
    </row>
    <row r="940" spans="1:7" ht="15.75" customHeight="1">
      <c r="A940" s="221"/>
      <c r="D940" s="198"/>
      <c r="F940" s="230"/>
      <c r="G940" s="198"/>
    </row>
    <row r="941" spans="1:7" ht="15.75" customHeight="1">
      <c r="A941" s="221"/>
      <c r="D941" s="198"/>
      <c r="F941" s="230"/>
      <c r="G941" s="198"/>
    </row>
    <row r="942" spans="1:7" ht="15.75" customHeight="1">
      <c r="A942" s="221"/>
      <c r="D942" s="198"/>
      <c r="F942" s="230"/>
      <c r="G942" s="198"/>
    </row>
    <row r="943" spans="1:7" ht="15.75" customHeight="1">
      <c r="A943" s="221"/>
      <c r="D943" s="198"/>
      <c r="F943" s="230"/>
      <c r="G943" s="198"/>
    </row>
    <row r="944" spans="1:7" ht="15.75" customHeight="1">
      <c r="A944" s="221"/>
      <c r="D944" s="198"/>
      <c r="F944" s="230"/>
      <c r="G944" s="198"/>
    </row>
    <row r="945" spans="1:7" ht="15.75" customHeight="1">
      <c r="A945" s="221"/>
      <c r="D945" s="198"/>
      <c r="F945" s="230"/>
      <c r="G945" s="198"/>
    </row>
    <row r="946" spans="1:7" ht="15.75" customHeight="1">
      <c r="A946" s="221"/>
      <c r="D946" s="198"/>
      <c r="F946" s="230"/>
      <c r="G946" s="198"/>
    </row>
    <row r="947" spans="1:7" ht="15.75" customHeight="1">
      <c r="A947" s="221"/>
      <c r="D947" s="198"/>
      <c r="F947" s="230"/>
      <c r="G947" s="198"/>
    </row>
    <row r="948" spans="1:7" ht="15.75" customHeight="1">
      <c r="A948" s="221"/>
      <c r="D948" s="198"/>
      <c r="F948" s="230"/>
      <c r="G948" s="198"/>
    </row>
    <row r="949" spans="1:7" ht="15.75" customHeight="1">
      <c r="A949" s="221"/>
      <c r="D949" s="198"/>
      <c r="F949" s="230"/>
      <c r="G949" s="198"/>
    </row>
    <row r="950" spans="1:7" ht="15.75" customHeight="1">
      <c r="A950" s="221"/>
      <c r="D950" s="198"/>
      <c r="F950" s="230"/>
      <c r="G950" s="198"/>
    </row>
    <row r="951" spans="1:7" ht="15.75" customHeight="1">
      <c r="A951" s="221"/>
      <c r="D951" s="198"/>
      <c r="F951" s="230"/>
      <c r="G951" s="198"/>
    </row>
    <row r="952" spans="1:7" ht="15.75" customHeight="1">
      <c r="A952" s="221"/>
      <c r="D952" s="198"/>
      <c r="F952" s="230"/>
      <c r="G952" s="198"/>
    </row>
    <row r="953" spans="1:7" ht="15.75" customHeight="1">
      <c r="A953" s="221"/>
      <c r="D953" s="198"/>
      <c r="F953" s="230"/>
      <c r="G953" s="198"/>
    </row>
    <row r="954" spans="1:7" ht="15.75" customHeight="1">
      <c r="A954" s="221"/>
      <c r="D954" s="198"/>
      <c r="F954" s="230"/>
      <c r="G954" s="198"/>
    </row>
    <row r="955" spans="1:7" ht="15.75" customHeight="1">
      <c r="A955" s="221"/>
      <c r="D955" s="198"/>
      <c r="F955" s="230"/>
      <c r="G955" s="198"/>
    </row>
    <row r="956" spans="1:7" ht="15.75" customHeight="1">
      <c r="A956" s="221"/>
      <c r="D956" s="198"/>
      <c r="F956" s="230"/>
      <c r="G956" s="198"/>
    </row>
    <row r="957" spans="1:7" ht="15.75" customHeight="1">
      <c r="A957" s="221"/>
      <c r="D957" s="198"/>
      <c r="F957" s="230"/>
      <c r="G957" s="198"/>
    </row>
    <row r="958" spans="1:7" ht="15.75" customHeight="1">
      <c r="A958" s="221"/>
      <c r="D958" s="198"/>
      <c r="F958" s="230"/>
      <c r="G958" s="198"/>
    </row>
    <row r="959" spans="1:7" ht="15.75" customHeight="1">
      <c r="A959" s="221"/>
      <c r="D959" s="198"/>
      <c r="F959" s="230"/>
      <c r="G959" s="198"/>
    </row>
    <row r="960" spans="1:7" ht="15.75" customHeight="1">
      <c r="A960" s="221"/>
      <c r="D960" s="198"/>
      <c r="F960" s="230"/>
      <c r="G960" s="198"/>
    </row>
    <row r="961" spans="1:7" ht="15.75" customHeight="1">
      <c r="A961" s="221"/>
      <c r="D961" s="198"/>
      <c r="F961" s="230"/>
      <c r="G961" s="198"/>
    </row>
    <row r="962" spans="1:7" ht="15.75" customHeight="1">
      <c r="A962" s="221"/>
      <c r="D962" s="198"/>
      <c r="F962" s="230"/>
      <c r="G962" s="198"/>
    </row>
    <row r="963" spans="1:7" ht="15.75" customHeight="1">
      <c r="A963" s="221"/>
      <c r="D963" s="198"/>
      <c r="F963" s="230"/>
      <c r="G963" s="198"/>
    </row>
    <row r="964" spans="1:7" ht="15.75" customHeight="1">
      <c r="A964" s="221"/>
      <c r="D964" s="198"/>
      <c r="F964" s="230"/>
      <c r="G964" s="198"/>
    </row>
    <row r="965" spans="1:7" ht="15.75" customHeight="1">
      <c r="A965" s="221"/>
      <c r="D965" s="198"/>
      <c r="F965" s="230"/>
      <c r="G965" s="198"/>
    </row>
    <row r="966" spans="1:7" ht="15.75" customHeight="1">
      <c r="A966" s="221"/>
      <c r="D966" s="198"/>
      <c r="F966" s="230"/>
      <c r="G966" s="198"/>
    </row>
    <row r="967" spans="1:7" ht="15.75" customHeight="1">
      <c r="A967" s="221"/>
      <c r="D967" s="198"/>
      <c r="F967" s="230"/>
      <c r="G967" s="198"/>
    </row>
    <row r="968" spans="1:7" ht="15.75" customHeight="1">
      <c r="A968" s="221"/>
      <c r="D968" s="198"/>
      <c r="F968" s="230"/>
      <c r="G968" s="198"/>
    </row>
    <row r="969" spans="1:7" ht="15.75" customHeight="1">
      <c r="A969" s="221"/>
      <c r="D969" s="198"/>
      <c r="F969" s="230"/>
      <c r="G969" s="198"/>
    </row>
    <row r="970" spans="1:7" ht="15.75" customHeight="1">
      <c r="A970" s="221"/>
      <c r="D970" s="198"/>
      <c r="F970" s="230"/>
      <c r="G970" s="198"/>
    </row>
    <row r="971" spans="1:7" ht="15.75" customHeight="1">
      <c r="A971" s="221"/>
      <c r="D971" s="198"/>
      <c r="F971" s="230"/>
      <c r="G971" s="198"/>
    </row>
    <row r="972" spans="1:7" ht="15.75" customHeight="1">
      <c r="A972" s="221"/>
      <c r="D972" s="198"/>
      <c r="F972" s="230"/>
      <c r="G972" s="198"/>
    </row>
    <row r="973" spans="1:7" ht="15.75" customHeight="1">
      <c r="A973" s="221"/>
      <c r="D973" s="198"/>
      <c r="F973" s="230"/>
      <c r="G973" s="198"/>
    </row>
    <row r="974" spans="1:7" ht="15.75" customHeight="1">
      <c r="A974" s="221"/>
      <c r="D974" s="198"/>
      <c r="F974" s="230"/>
      <c r="G974" s="198"/>
    </row>
    <row r="975" spans="1:7" ht="15.75" customHeight="1">
      <c r="A975" s="221"/>
      <c r="D975" s="198"/>
      <c r="F975" s="230"/>
      <c r="G975" s="198"/>
    </row>
    <row r="976" spans="1:7" ht="15.75" customHeight="1">
      <c r="A976" s="221"/>
      <c r="D976" s="198"/>
      <c r="F976" s="230"/>
      <c r="G976" s="198"/>
    </row>
    <row r="977" spans="1:7" ht="15.75" customHeight="1">
      <c r="A977" s="221"/>
      <c r="D977" s="198"/>
      <c r="F977" s="230"/>
      <c r="G977" s="198"/>
    </row>
    <row r="978" spans="1:7" ht="15.75" customHeight="1">
      <c r="A978" s="221"/>
      <c r="D978" s="198"/>
      <c r="F978" s="230"/>
      <c r="G978" s="198"/>
    </row>
    <row r="979" spans="1:7" ht="15.75" customHeight="1">
      <c r="A979" s="221"/>
      <c r="D979" s="198"/>
      <c r="F979" s="230"/>
      <c r="G979" s="198"/>
    </row>
    <row r="980" spans="1:7" ht="15.75" customHeight="1">
      <c r="A980" s="221"/>
      <c r="D980" s="198"/>
      <c r="F980" s="230"/>
      <c r="G980" s="198"/>
    </row>
    <row r="981" spans="1:7" ht="15.75" customHeight="1">
      <c r="A981" s="221"/>
      <c r="D981" s="198"/>
      <c r="F981" s="230"/>
      <c r="G981" s="198"/>
    </row>
    <row r="982" spans="1:7" ht="15.75" customHeight="1">
      <c r="A982" s="221"/>
      <c r="D982" s="198"/>
      <c r="F982" s="230"/>
      <c r="G982" s="198"/>
    </row>
    <row r="983" spans="1:7" ht="15.75" customHeight="1">
      <c r="A983" s="221"/>
      <c r="D983" s="198"/>
      <c r="F983" s="230"/>
      <c r="G983" s="198"/>
    </row>
    <row r="984" spans="1:7" ht="15.75" customHeight="1">
      <c r="A984" s="221"/>
      <c r="D984" s="198"/>
      <c r="F984" s="230"/>
      <c r="G984" s="198"/>
    </row>
    <row r="985" spans="1:7" ht="15.75" customHeight="1">
      <c r="A985" s="221"/>
      <c r="D985" s="198"/>
      <c r="F985" s="230"/>
      <c r="G985" s="198"/>
    </row>
    <row r="986" spans="1:7" ht="15.75" customHeight="1">
      <c r="A986" s="221"/>
      <c r="D986" s="198"/>
      <c r="F986" s="230"/>
      <c r="G986" s="198"/>
    </row>
    <row r="987" spans="1:7" ht="15.75" customHeight="1">
      <c r="A987" s="221"/>
      <c r="D987" s="198"/>
      <c r="F987" s="230"/>
      <c r="G987" s="198"/>
    </row>
    <row r="988" spans="1:7" ht="15.75" customHeight="1">
      <c r="A988" s="221"/>
      <c r="D988" s="198"/>
      <c r="F988" s="230"/>
      <c r="G988" s="198"/>
    </row>
    <row r="989" spans="1:7" ht="15.75" customHeight="1">
      <c r="A989" s="221"/>
      <c r="D989" s="198"/>
      <c r="F989" s="230"/>
      <c r="G989" s="198"/>
    </row>
    <row r="990" spans="1:7" ht="15.75" customHeight="1">
      <c r="A990" s="221"/>
      <c r="D990" s="198"/>
      <c r="F990" s="230"/>
      <c r="G990" s="198"/>
    </row>
    <row r="991" spans="1:7" ht="15.75" customHeight="1">
      <c r="A991" s="221"/>
      <c r="D991" s="198"/>
      <c r="F991" s="230"/>
      <c r="G991" s="198"/>
    </row>
    <row r="992" spans="1:7" ht="15.75" customHeight="1">
      <c r="A992" s="221"/>
      <c r="D992" s="198"/>
      <c r="F992" s="230"/>
      <c r="G992" s="198"/>
    </row>
    <row r="993" spans="1:7" ht="15.75" customHeight="1">
      <c r="A993" s="221"/>
      <c r="D993" s="198"/>
      <c r="F993" s="230"/>
      <c r="G993" s="198"/>
    </row>
    <row r="994" spans="1:7" ht="15.75" customHeight="1">
      <c r="A994" s="221"/>
      <c r="D994" s="198"/>
      <c r="F994" s="230"/>
      <c r="G994" s="198"/>
    </row>
    <row r="995" spans="1:7" ht="15.75" customHeight="1">
      <c r="A995" s="221"/>
      <c r="D995" s="198"/>
      <c r="F995" s="230"/>
      <c r="G995" s="198"/>
    </row>
    <row r="996" spans="1:7" ht="15.75" customHeight="1">
      <c r="A996" s="221"/>
      <c r="D996" s="198"/>
      <c r="F996" s="230"/>
      <c r="G996" s="198"/>
    </row>
    <row r="997" spans="1:7" ht="15.75" customHeight="1">
      <c r="A997" s="221"/>
      <c r="D997" s="198"/>
      <c r="F997" s="230"/>
      <c r="G997" s="198"/>
    </row>
    <row r="998" spans="1:7" ht="15.75" customHeight="1">
      <c r="A998" s="221"/>
      <c r="D998" s="198"/>
      <c r="F998" s="230"/>
      <c r="G998" s="198"/>
    </row>
    <row r="999" spans="1:7" ht="15.75" customHeight="1">
      <c r="A999" s="221"/>
      <c r="D999" s="198"/>
      <c r="F999" s="230"/>
      <c r="G999" s="198"/>
    </row>
    <row r="1000" spans="1:7" ht="15.75" customHeight="1">
      <c r="A1000" s="221"/>
      <c r="D1000" s="198"/>
      <c r="F1000" s="230"/>
      <c r="G1000" s="198"/>
    </row>
  </sheetData>
  <sheetProtection sheet="1" objects="1" scenarios="1" selectLockedCells="1"/>
  <mergeCells count="11">
    <mergeCell ref="U13:V13"/>
    <mergeCell ref="H2:I2"/>
    <mergeCell ref="H3:I3"/>
    <mergeCell ref="U10:V10"/>
    <mergeCell ref="U11:V11"/>
    <mergeCell ref="U12:V12"/>
    <mergeCell ref="K16:K20"/>
    <mergeCell ref="K4:K8"/>
    <mergeCell ref="K10:K14"/>
    <mergeCell ref="H14:I14"/>
    <mergeCell ref="H4:I4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6.25" style="199" customWidth="1"/>
    <col min="3" max="3" width="24.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25" style="289" customWidth="1"/>
    <col min="8" max="8" width="4.625" style="158" customWidth="1"/>
    <col min="9" max="9" width="1.375" style="199" hidden="1" customWidth="1"/>
    <col min="10" max="10" width="2.87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73" t="s">
        <v>35</v>
      </c>
      <c r="B1" s="273" t="s">
        <v>36</v>
      </c>
      <c r="C1" s="273" t="s">
        <v>37</v>
      </c>
      <c r="D1" s="274" t="s">
        <v>65</v>
      </c>
      <c r="E1" s="275"/>
      <c r="F1" s="276" t="s">
        <v>56</v>
      </c>
      <c r="G1" s="277"/>
      <c r="H1" s="160"/>
      <c r="K1" s="278" t="s">
        <v>88</v>
      </c>
    </row>
    <row r="2" spans="1:12" ht="15.75" customHeight="1">
      <c r="A2" s="279" t="str">
        <f t="array" ref="A2">IFERROR(IF(D2="","",INDEX(Poles!$A:$F,MATCH('Poles Results'!$E2,Poles!$F:$F,0),1)),"")</f>
        <v/>
      </c>
      <c r="B2" s="280" t="str">
        <f t="array" ref="B2">IFERROR(IF(D2="","",INDEX(Poles!$A:$F,MATCH('Poles Results'!$E2,Poles!$F:$F,0),2)),"")</f>
        <v/>
      </c>
      <c r="C2" s="280" t="str">
        <f t="array" ref="C2">IFERROR(IF(D2="","",INDEX(Poles!$A:$F,MATCH('Poles Results'!E2,Poles!$F:$F,0),3)),"")</f>
        <v/>
      </c>
      <c r="D2" s="281" t="str">
        <f>IFERROR(IF(AND(SMALL(Poles!F:F,L2)&gt;1000,SMALL(Poles!F:F,L2)&lt;3000),"nt",IF(SMALL(Poles!F:F,L2)&gt;3000,"",SMALL(Poles!F:F,L2))),"")</f>
        <v/>
      </c>
      <c r="E2" s="282" t="str">
        <f>IF(D2="nt",IFERROR(SMALL(Poles!F:F,L2),""),IF(D2&gt;3000,"",IFERROR(SMALL(Poles!F:F,L2),"")))</f>
        <v/>
      </c>
      <c r="F2" s="283" t="str">
        <f t="shared" ref="F2:F51" si="0">IFERROR(VLOOKUP(D2,$I$3:$J$5,2,TRUE),"")</f>
        <v/>
      </c>
      <c r="G2" s="284" t="str">
        <f t="shared" ref="G2:G251" si="1">IFERROR(VLOOKUP(D2,$I$3:$J$5,2,FALSE),"")</f>
        <v/>
      </c>
      <c r="H2" s="161" t="str">
        <f>IFERROR(VLOOKUP(D2,Poles!$O$4:$R$20,4,FALSE),"")</f>
        <v/>
      </c>
      <c r="K2" s="285"/>
      <c r="L2" s="221">
        <v>1</v>
      </c>
    </row>
    <row r="3" spans="1:12" ht="15.75" customHeight="1">
      <c r="A3" s="279" t="str">
        <f t="array" ref="A3">IFERROR(IF(D3="","",INDEX(Poles!$A:$F,MATCH('Poles Results'!$E3,Poles!$F:$F,0),1)),"")</f>
        <v/>
      </c>
      <c r="B3" s="280" t="str">
        <f t="array" ref="B3">IFERROR(IF(D3="","",INDEX(Poles!$A:$F,MATCH('Poles Results'!$E3,Poles!$F:$F,0),2)),"")</f>
        <v/>
      </c>
      <c r="C3" s="280" t="str">
        <f t="array" ref="C3">IFERROR(IF(D3="","",INDEX(Poles!$A:$F,MATCH('Poles Results'!E3,Poles!$F:$F,0),3)),"")</f>
        <v/>
      </c>
      <c r="D3" s="281" t="str">
        <f>IFERROR(IF(AND(SMALL(Poles!F:F,L3)&gt;1000,SMALL(Poles!F:F,L3)&lt;3000),"nt",IF(SMALL(Poles!F:F,L3)&gt;3000,"",SMALL(Poles!F:F,L3))),"")</f>
        <v/>
      </c>
      <c r="E3" s="282" t="str">
        <f>IF(D3="nt",IFERROR(SMALL(Poles!F:F,L3),""),IF(D3&gt;3000,"",IFERROR(SMALL(Poles!F:F,L3),"")))</f>
        <v/>
      </c>
      <c r="F3" s="283" t="str">
        <f t="shared" si="0"/>
        <v/>
      </c>
      <c r="G3" s="284" t="str">
        <f t="shared" si="1"/>
        <v/>
      </c>
      <c r="H3" s="161" t="str">
        <f>IFERROR(VLOOKUP(D3,Poles!$O$4:$R$20,4,FALSE),"")</f>
        <v/>
      </c>
      <c r="I3" s="198" t="str">
        <f>Poles!O4</f>
        <v>-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IFERROR(IF(D4="","",INDEX(Poles!$A:$F,MATCH('Poles Results'!$E4,Poles!$F:$F,0),1)),"")</f>
        <v/>
      </c>
      <c r="B4" s="280" t="str">
        <f t="array" ref="B4">IFERROR(IF(D4="","",INDEX(Poles!$A:$F,MATCH('Poles Results'!$E4,Poles!$F:$F,0),2)),"")</f>
        <v/>
      </c>
      <c r="C4" s="280" t="str">
        <f t="array" ref="C4">IFERROR(IF(D4="","",INDEX(Poles!$A:$F,MATCH('Poles Results'!E4,Poles!$F:$F,0),3)),"")</f>
        <v/>
      </c>
      <c r="D4" s="281" t="str">
        <f>IFERROR(IF(AND(SMALL(Poles!F:F,L4)&gt;1000,SMALL(Poles!F:F,L4)&lt;3000),"nt",IF(SMALL(Poles!F:F,L4)&gt;3000,"",SMALL(Poles!F:F,L4))),"")</f>
        <v/>
      </c>
      <c r="E4" s="282" t="str">
        <f>IF(D4="nt",IFERROR(SMALL(Poles!F:F,L4),""),IF(D4&gt;3000,"",IFERROR(SMALL(Poles!F:F,L4),"")))</f>
        <v/>
      </c>
      <c r="F4" s="283" t="str">
        <f t="shared" si="0"/>
        <v/>
      </c>
      <c r="G4" s="284" t="str">
        <f t="shared" si="1"/>
        <v/>
      </c>
      <c r="H4" s="161" t="str">
        <f>IFERROR(VLOOKUP(D4,Poles!$O$4:$R$20,4,FALSE),"")</f>
        <v/>
      </c>
      <c r="I4" s="198" t="str">
        <f>Poles!O10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IFERROR(IF(D5="","",INDEX(Poles!$A:$F,MATCH('Poles Results'!$E5,Poles!$F:$F,0),1)),"")</f>
        <v/>
      </c>
      <c r="B5" s="280" t="str">
        <f t="array" ref="B5">IFERROR(IF(D5="","",INDEX(Poles!$A:$F,MATCH('Poles Results'!$E5,Poles!$F:$F,0),2)),"")</f>
        <v/>
      </c>
      <c r="C5" s="280" t="str">
        <f t="array" ref="C5">IFERROR(IF(D5="","",INDEX(Poles!$A:$F,MATCH('Poles Results'!E5,Poles!$F:$F,0),3)),"")</f>
        <v/>
      </c>
      <c r="D5" s="281" t="str">
        <f>IFERROR(IF(AND(SMALL(Poles!F:F,L5)&gt;1000,SMALL(Poles!F:F,L5)&lt;3000),"nt",IF(SMALL(Poles!F:F,L5)&gt;3000,"",SMALL(Poles!F:F,L5))),"")</f>
        <v/>
      </c>
      <c r="E5" s="282" t="str">
        <f>IF(D5="nt",IFERROR(SMALL(Poles!F:F,L5),""),IF(D5&gt;3000,"",IFERROR(SMALL(Poles!F:F,L5),"")))</f>
        <v/>
      </c>
      <c r="F5" s="283" t="str">
        <f t="shared" si="0"/>
        <v/>
      </c>
      <c r="G5" s="284" t="str">
        <f t="shared" si="1"/>
        <v/>
      </c>
      <c r="H5" s="161" t="str">
        <f>IFERROR(VLOOKUP(D5,Poles!$O$4:$R$20,4,FALSE),"")</f>
        <v/>
      </c>
      <c r="I5" s="198" t="str">
        <f>Poles!O16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IFERROR(IF(D6="","",INDEX(Poles!$A:$F,MATCH('Poles Results'!$E6,Poles!$F:$F,0),1)),"")</f>
        <v/>
      </c>
      <c r="B6" s="280" t="str">
        <f t="array" ref="B6">IFERROR(IF(D6="","",INDEX(Poles!$A:$F,MATCH('Poles Results'!$E6,Poles!$F:$F,0),2)),"")</f>
        <v/>
      </c>
      <c r="C6" s="280" t="str">
        <f t="array" ref="C6">IFERROR(IF(D6="","",INDEX(Poles!$A:$F,MATCH('Poles Results'!E6,Poles!$F:$F,0),3)),"")</f>
        <v/>
      </c>
      <c r="D6" s="281" t="str">
        <f>IFERROR(IF(AND(SMALL(Poles!F:F,L6)&gt;1000,SMALL(Poles!F:F,L6)&lt;3000),"nt",IF(SMALL(Poles!F:F,L6)&gt;3000,"",SMALL(Poles!F:F,L6))),"")</f>
        <v/>
      </c>
      <c r="E6" s="282" t="str">
        <f>IF(D6="nt",IFERROR(SMALL(Poles!F:F,L6),""),IF(D6&gt;3000,"",IFERROR(SMALL(Poles!F:F,L6),"")))</f>
        <v/>
      </c>
      <c r="F6" s="283" t="str">
        <f t="shared" si="0"/>
        <v/>
      </c>
      <c r="G6" s="284" t="str">
        <f t="shared" si="1"/>
        <v/>
      </c>
      <c r="H6" s="161" t="str">
        <f>IFERROR(VLOOKUP(D6,Poles!$O$4:$R$20,4,FALSE),"")</f>
        <v/>
      </c>
      <c r="K6" s="285"/>
      <c r="L6" s="221">
        <v>5</v>
      </c>
    </row>
    <row r="7" spans="1:12" ht="15.75" customHeight="1">
      <c r="A7" s="279" t="str">
        <f t="array" ref="A7">IFERROR(IF(D7="","",INDEX(Poles!$A:$F,MATCH('Poles Results'!$E7,Poles!$F:$F,0),1)),"")</f>
        <v/>
      </c>
      <c r="B7" s="280" t="str">
        <f t="array" ref="B7">IFERROR(IF(D7="","",INDEX(Poles!$A:$F,MATCH('Poles Results'!$E7,Poles!$F:$F,0),2)),"")</f>
        <v/>
      </c>
      <c r="C7" s="280" t="str">
        <f t="array" ref="C7">IFERROR(IF(D7="","",INDEX(Poles!$A:$F,MATCH('Poles Results'!E7,Poles!$F:$F,0),3)),"")</f>
        <v/>
      </c>
      <c r="D7" s="281" t="str">
        <f>IFERROR(IF(AND(SMALL(Poles!F:F,L7)&gt;1000,SMALL(Poles!F:F,L7)&lt;3000),"nt",IF(SMALL(Poles!F:F,L7)&gt;3000,"",SMALL(Poles!F:F,L7))),"")</f>
        <v/>
      </c>
      <c r="E7" s="282" t="str">
        <f>IF(D7="nt",IFERROR(SMALL(Poles!F:F,L7),""),IF(D7&gt;3000,"",IFERROR(SMALL(Poles!F:F,L7),"")))</f>
        <v/>
      </c>
      <c r="F7" s="283" t="str">
        <f t="shared" si="0"/>
        <v/>
      </c>
      <c r="G7" s="284" t="str">
        <f t="shared" si="1"/>
        <v/>
      </c>
      <c r="H7" s="161" t="str">
        <f>IFERROR(VLOOKUP(D7,Poles!$O$4:$R$20,4,FALSE),"")</f>
        <v/>
      </c>
      <c r="K7" s="285"/>
      <c r="L7" s="221">
        <v>6</v>
      </c>
    </row>
    <row r="8" spans="1:12" ht="15.75" customHeight="1">
      <c r="A8" s="279" t="str">
        <f t="array" ref="A8">IFERROR(IF(D8="","",INDEX(Poles!$A:$F,MATCH('Poles Results'!$E8,Poles!$F:$F,0),1)),"")</f>
        <v/>
      </c>
      <c r="B8" s="280" t="str">
        <f t="array" ref="B8">IFERROR(IF(D8="","",INDEX(Poles!$A:$F,MATCH('Poles Results'!$E8,Poles!$F:$F,0),2)),"")</f>
        <v/>
      </c>
      <c r="C8" s="280" t="str">
        <f t="array" ref="C8">IFERROR(IF(D8="","",INDEX(Poles!$A:$F,MATCH('Poles Results'!E8,Poles!$F:$F,0),3)),"")</f>
        <v/>
      </c>
      <c r="D8" s="281" t="str">
        <f>IFERROR(IF(AND(SMALL(Poles!F:F,L8)&gt;1000,SMALL(Poles!F:F,L8)&lt;3000),"nt",IF(SMALL(Poles!F:F,L8)&gt;3000,"",SMALL(Poles!F:F,L8))),"")</f>
        <v/>
      </c>
      <c r="E8" s="282" t="str">
        <f>IF(D8="nt",IFERROR(SMALL(Poles!F:F,L8),""),IF(D8&gt;3000,"",IFERROR(SMALL(Poles!F:F,L8),"")))</f>
        <v/>
      </c>
      <c r="F8" s="283" t="str">
        <f t="shared" si="0"/>
        <v/>
      </c>
      <c r="G8" s="284" t="str">
        <f t="shared" si="1"/>
        <v/>
      </c>
      <c r="H8" s="161" t="str">
        <f>IFERROR(VLOOKUP(D8,Poles!$O$4:$R$20,4,FALSE),"")</f>
        <v/>
      </c>
      <c r="K8" s="285"/>
      <c r="L8" s="221">
        <v>7</v>
      </c>
    </row>
    <row r="9" spans="1:12" ht="15.75" customHeight="1">
      <c r="A9" s="279" t="str">
        <f t="array" ref="A9">IFERROR(IF(D9="","",INDEX(Poles!$A:$F,MATCH('Poles Results'!$E9,Poles!$F:$F,0),1)),"")</f>
        <v/>
      </c>
      <c r="B9" s="280" t="str">
        <f t="array" ref="B9">IFERROR(IF(D9="","",INDEX(Poles!$A:$F,MATCH('Poles Results'!$E9,Poles!$F:$F,0),2)),"")</f>
        <v/>
      </c>
      <c r="C9" s="280" t="str">
        <f t="array" ref="C9">IFERROR(IF(D9="","",INDEX(Poles!$A:$F,MATCH('Poles Results'!E9,Poles!$F:$F,0),3)),"")</f>
        <v/>
      </c>
      <c r="D9" s="281" t="str">
        <f>IFERROR(IF(AND(SMALL(Poles!F:F,L9)&gt;1000,SMALL(Poles!F:F,L9)&lt;3000),"nt",IF(SMALL(Poles!F:F,L9)&gt;3000,"",SMALL(Poles!F:F,L9))),"")</f>
        <v/>
      </c>
      <c r="E9" s="282" t="str">
        <f>IF(D9="nt",IFERROR(SMALL(Poles!F:F,L9),""),IF(D9&gt;3000,"",IFERROR(SMALL(Poles!F:F,L9),"")))</f>
        <v/>
      </c>
      <c r="F9" s="283" t="str">
        <f t="shared" si="0"/>
        <v/>
      </c>
      <c r="G9" s="284" t="str">
        <f t="shared" si="1"/>
        <v/>
      </c>
      <c r="H9" s="161" t="str">
        <f>IFERROR(VLOOKUP(D9,Poles!$O$4:$R$20,4,FALSE),"")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IFERROR(IF(D10="","",INDEX(Poles!$A:$F,MATCH('Poles Results'!$E10,Poles!$F:$F,0),1)),"")</f>
        <v/>
      </c>
      <c r="B10" s="280" t="str">
        <f t="array" ref="B10">IFERROR(IF(D10="","",INDEX(Poles!$A:$F,MATCH('Poles Results'!$E10,Poles!$F:$F,0),2)),"")</f>
        <v/>
      </c>
      <c r="C10" s="280" t="str">
        <f t="array" ref="C10">IFERROR(IF(D10="","",INDEX(Poles!$A:$F,MATCH('Poles Results'!E10,Poles!$F:$F,0),3)),"")</f>
        <v/>
      </c>
      <c r="D10" s="281" t="str">
        <f>IFERROR(IF(AND(SMALL(Poles!F:F,L10)&gt;1000,SMALL(Poles!F:F,L10)&lt;3000),"nt",IF(SMALL(Poles!F:F,L10)&gt;3000,"",SMALL(Poles!F:F,L10))),"")</f>
        <v/>
      </c>
      <c r="E10" s="282" t="str">
        <f>IF(D10="nt",IFERROR(SMALL(Poles!F:F,L10),""),IF(D10&gt;3000,"",IFERROR(SMALL(Poles!F:F,L10),"")))</f>
        <v/>
      </c>
      <c r="F10" s="283" t="str">
        <f t="shared" si="0"/>
        <v/>
      </c>
      <c r="G10" s="284" t="str">
        <f t="shared" si="1"/>
        <v/>
      </c>
      <c r="H10" s="161" t="str">
        <f>IFERROR(VLOOKUP(D10,Poles!$O$4:$R$20,4,FALSE),"")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IFERROR(IF(D11="","",INDEX(Poles!$A:$F,MATCH('Poles Results'!$E11,Poles!$F:$F,0),1)),"")</f>
        <v/>
      </c>
      <c r="B11" s="280" t="str">
        <f t="array" ref="B11">IFERROR(IF(D11="","",INDEX(Poles!$A:$F,MATCH('Poles Results'!$E11,Poles!$F:$F,0),2)),"")</f>
        <v/>
      </c>
      <c r="C11" s="280" t="str">
        <f t="array" ref="C11">IFERROR(IF(D11="","",INDEX(Poles!$A:$F,MATCH('Poles Results'!E11,Poles!$F:$F,0),3)),"")</f>
        <v/>
      </c>
      <c r="D11" s="281" t="str">
        <f>IFERROR(IF(AND(SMALL(Poles!F:F,L11)&gt;1000,SMALL(Poles!F:F,L11)&lt;3000),"nt",IF(SMALL(Poles!F:F,L11)&gt;3000,"",SMALL(Poles!F:F,L11))),"")</f>
        <v/>
      </c>
      <c r="E11" s="282" t="str">
        <f>IF(D11="nt",IFERROR(SMALL(Poles!F:F,L11),""),IF(D11&gt;3000,"",IFERROR(SMALL(Poles!F:F,L11),"")))</f>
        <v/>
      </c>
      <c r="F11" s="283" t="str">
        <f t="shared" si="0"/>
        <v/>
      </c>
      <c r="G11" s="284" t="str">
        <f t="shared" si="1"/>
        <v/>
      </c>
      <c r="H11" s="161" t="str">
        <f>IFERROR(VLOOKUP(D11,Poles!$O$4:$R$20,4,FALSE),"")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IFERROR(IF(D12="","",INDEX(Poles!$A:$F,MATCH('Poles Results'!$E12,Poles!$F:$F,0),1)),"")</f>
        <v/>
      </c>
      <c r="B12" s="280" t="str">
        <f t="array" ref="B12">IFERROR(IF(D12="","",INDEX(Poles!$A:$F,MATCH('Poles Results'!$E12,Poles!$F:$F,0),2)),"")</f>
        <v/>
      </c>
      <c r="C12" s="280" t="str">
        <f t="array" ref="C12">IFERROR(IF(D12="","",INDEX(Poles!$A:$F,MATCH('Poles Results'!E12,Poles!$F:$F,0),3)),"")</f>
        <v/>
      </c>
      <c r="D12" s="281" t="str">
        <f>IFERROR(IF(AND(SMALL(Poles!F:F,L12)&gt;1000,SMALL(Poles!F:F,L12)&lt;3000),"nt",IF(SMALL(Poles!F:F,L12)&gt;3000,"",SMALL(Poles!F:F,L12))),"")</f>
        <v/>
      </c>
      <c r="E12" s="282" t="str">
        <f>IF(D12="nt",IFERROR(SMALL(Poles!F:F,L12),""),IF(D12&gt;3000,"",IFERROR(SMALL(Poles!F:F,L12),"")))</f>
        <v/>
      </c>
      <c r="F12" s="283" t="str">
        <f t="shared" si="0"/>
        <v/>
      </c>
      <c r="G12" s="284" t="str">
        <f t="shared" si="1"/>
        <v/>
      </c>
      <c r="H12" s="161" t="str">
        <f>IFERROR(VLOOKUP(D12,Poles!$O$4:$R$20,4,FALSE),"")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IFERROR(IF(D13="","",INDEX(Poles!$A:$F,MATCH('Poles Results'!$E13,Poles!$F:$F,0),1)),"")</f>
        <v/>
      </c>
      <c r="B13" s="280" t="str">
        <f t="array" ref="B13">IFERROR(IF(D13="","",INDEX(Poles!$A:$F,MATCH('Poles Results'!$E13,Poles!$F:$F,0),2)),"")</f>
        <v/>
      </c>
      <c r="C13" s="280" t="str">
        <f t="array" ref="C13">IFERROR(IF(D13="","",INDEX(Poles!$A:$F,MATCH('Poles Results'!E13,Poles!$F:$F,0),3)),"")</f>
        <v/>
      </c>
      <c r="D13" s="281" t="str">
        <f>IFERROR(IF(AND(SMALL(Poles!F:F,L13)&gt;1000,SMALL(Poles!F:F,L13)&lt;3000),"nt",IF(SMALL(Poles!F:F,L13)&gt;3000,"",SMALL(Poles!F:F,L13))),"")</f>
        <v/>
      </c>
      <c r="E13" s="282" t="str">
        <f>IF(D13="nt",IFERROR(SMALL(Poles!F:F,L13),""),IF(D13&gt;3000,"",IFERROR(SMALL(Poles!F:F,L13),"")))</f>
        <v/>
      </c>
      <c r="F13" s="283" t="str">
        <f t="shared" si="0"/>
        <v/>
      </c>
      <c r="G13" s="284" t="str">
        <f t="shared" si="1"/>
        <v/>
      </c>
      <c r="H13" s="161" t="str">
        <f>IFERROR(VLOOKUP(D13,Poles!$O$4:$R$20,4,FALSE),"")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IFERROR(IF(D14="","",INDEX(Poles!$A:$F,MATCH('Poles Results'!$E14,Poles!$F:$F,0),1)),"")</f>
        <v/>
      </c>
      <c r="B14" s="280" t="str">
        <f t="array" ref="B14">IFERROR(IF(D14="","",INDEX(Poles!$A:$F,MATCH('Poles Results'!$E14,Poles!$F:$F,0),2)),"")</f>
        <v/>
      </c>
      <c r="C14" s="280" t="str">
        <f t="array" ref="C14">IFERROR(IF(D14="","",INDEX(Poles!$A:$F,MATCH('Poles Results'!E14,Poles!$F:$F,0),3)),"")</f>
        <v/>
      </c>
      <c r="D14" s="281" t="str">
        <f>IFERROR(IF(AND(SMALL(Poles!F:F,L14)&gt;1000,SMALL(Poles!F:F,L14)&lt;3000),"nt",IF(SMALL(Poles!F:F,L14)&gt;3000,"",SMALL(Poles!F:F,L14))),"")</f>
        <v/>
      </c>
      <c r="E14" s="282" t="str">
        <f>IF(D14="nt",IFERROR(SMALL(Poles!F:F,L14),""),IF(D14&gt;3000,"",IFERROR(SMALL(Poles!F:F,L14),"")))</f>
        <v/>
      </c>
      <c r="F14" s="283" t="str">
        <f t="shared" si="0"/>
        <v/>
      </c>
      <c r="G14" s="284" t="str">
        <f t="shared" si="1"/>
        <v/>
      </c>
      <c r="H14" s="161" t="str">
        <f>IFERROR(VLOOKUP(D14,Poles!$O$4:$R$20,4,FALSE),"")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IFERROR(IF(D15="","",INDEX(Poles!$A:$F,MATCH('Poles Results'!$E15,Poles!$F:$F,0),1)),"")</f>
        <v/>
      </c>
      <c r="B15" s="280" t="str">
        <f t="array" ref="B15">IFERROR(IF(D15="","",INDEX(Poles!$A:$F,MATCH('Poles Results'!$E15,Poles!$F:$F,0),2)),"")</f>
        <v/>
      </c>
      <c r="C15" s="280" t="str">
        <f t="array" ref="C15">IFERROR(IF(D15="","",INDEX(Poles!$A:$F,MATCH('Poles Results'!E15,Poles!$F:$F,0),3)),"")</f>
        <v/>
      </c>
      <c r="D15" s="281" t="str">
        <f>IFERROR(IF(AND(SMALL(Poles!F:F,L15)&gt;1000,SMALL(Poles!F:F,L15)&lt;3000),"nt",IF(SMALL(Poles!F:F,L15)&gt;3000,"",SMALL(Poles!F:F,L15))),"")</f>
        <v/>
      </c>
      <c r="E15" s="282" t="str">
        <f>IF(D15="nt",IFERROR(SMALL(Poles!F:F,L15),""),IF(D15&gt;3000,"",IFERROR(SMALL(Poles!F:F,L15),"")))</f>
        <v/>
      </c>
      <c r="F15" s="283" t="str">
        <f t="shared" si="0"/>
        <v/>
      </c>
      <c r="G15" s="284" t="str">
        <f t="shared" si="1"/>
        <v/>
      </c>
      <c r="H15" s="161" t="str">
        <f>IFERROR(VLOOKUP(D15,Poles!$O$4:$R$20,4,FALSE),"")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IFERROR(IF(D16="","",INDEX(Poles!$A:$F,MATCH('Poles Results'!$E16,Poles!$F:$F,0),1)),"")</f>
        <v/>
      </c>
      <c r="B16" s="280" t="str">
        <f t="array" ref="B16">IFERROR(IF(D16="","",INDEX(Poles!$A:$F,MATCH('Poles Results'!$E16,Poles!$F:$F,0),2)),"")</f>
        <v/>
      </c>
      <c r="C16" s="280" t="str">
        <f t="array" ref="C16">IFERROR(IF(D16="","",INDEX(Poles!$A:$F,MATCH('Poles Results'!E16,Poles!$F:$F,0),3)),"")</f>
        <v/>
      </c>
      <c r="D16" s="281" t="str">
        <f>IFERROR(IF(AND(SMALL(Poles!F:F,L16)&gt;1000,SMALL(Poles!F:F,L16)&lt;3000),"nt",IF(SMALL(Poles!F:F,L16)&gt;3000,"",SMALL(Poles!F:F,L16))),"")</f>
        <v/>
      </c>
      <c r="E16" s="282" t="str">
        <f>IF(D16="nt",IFERROR(SMALL(Poles!F:F,L16),""),IF(D16&gt;3000,"",IFERROR(SMALL(Poles!F:F,L16),"")))</f>
        <v/>
      </c>
      <c r="F16" s="283" t="str">
        <f t="shared" si="0"/>
        <v/>
      </c>
      <c r="G16" s="284" t="str">
        <f t="shared" si="1"/>
        <v/>
      </c>
      <c r="H16" s="161" t="str">
        <f>IFERROR(VLOOKUP(D16,Poles!$O$4:$R$20,4,FALSE),"")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IFERROR(IF(D17="","",INDEX(Poles!$A:$F,MATCH('Poles Results'!$E17,Poles!$F:$F,0),1)),"")</f>
        <v/>
      </c>
      <c r="B17" s="280" t="str">
        <f t="array" ref="B17">IFERROR(IF(D17="","",INDEX(Poles!$A:$F,MATCH('Poles Results'!$E17,Poles!$F:$F,0),2)),"")</f>
        <v/>
      </c>
      <c r="C17" s="280" t="str">
        <f t="array" ref="C17">IFERROR(IF(D17="","",INDEX(Poles!$A:$F,MATCH('Poles Results'!E17,Poles!$F:$F,0),3)),"")</f>
        <v/>
      </c>
      <c r="D17" s="281" t="str">
        <f>IFERROR(IF(AND(SMALL(Poles!F:F,L17)&gt;1000,SMALL(Poles!F:F,L17)&lt;3000),"nt",IF(SMALL(Poles!F:F,L17)&gt;3000,"",SMALL(Poles!F:F,L17))),"")</f>
        <v/>
      </c>
      <c r="E17" s="282" t="str">
        <f>IF(D17="nt",IFERROR(SMALL(Poles!F:F,L17),""),IF(D17&gt;3000,"",IFERROR(SMALL(Poles!F:F,L17),"")))</f>
        <v/>
      </c>
      <c r="F17" s="283" t="str">
        <f t="shared" si="0"/>
        <v/>
      </c>
      <c r="G17" s="284" t="str">
        <f t="shared" si="1"/>
        <v/>
      </c>
      <c r="H17" s="161" t="str">
        <f>IFERROR(VLOOKUP(D17,Poles!$O$4:$R$20,4,FALSE),"")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IFERROR(IF(D18="","",INDEX(Poles!$A:$F,MATCH('Poles Results'!$E18,Poles!$F:$F,0),1)),"")</f>
        <v/>
      </c>
      <c r="B18" s="280" t="str">
        <f t="array" ref="B18">IFERROR(IF(D18="","",INDEX(Poles!$A:$F,MATCH('Poles Results'!$E18,Poles!$F:$F,0),2)),"")</f>
        <v/>
      </c>
      <c r="C18" s="280" t="str">
        <f t="array" ref="C18">IFERROR(IF(D18="","",INDEX(Poles!$A:$F,MATCH('Poles Results'!E18,Poles!$F:$F,0),3)),"")</f>
        <v/>
      </c>
      <c r="D18" s="281" t="str">
        <f>IFERROR(IF(AND(SMALL(Poles!F:F,L18)&gt;1000,SMALL(Poles!F:F,L18)&lt;3000),"nt",IF(SMALL(Poles!F:F,L18)&gt;3000,"",SMALL(Poles!F:F,L18))),"")</f>
        <v/>
      </c>
      <c r="E18" s="282" t="str">
        <f>IF(D18="nt",IFERROR(SMALL(Poles!F:F,L18),""),IF(D18&gt;3000,"",IFERROR(SMALL(Poles!F:F,L18),"")))</f>
        <v/>
      </c>
      <c r="F18" s="283" t="str">
        <f t="shared" si="0"/>
        <v/>
      </c>
      <c r="G18" s="284" t="str">
        <f t="shared" si="1"/>
        <v/>
      </c>
      <c r="H18" s="161" t="str">
        <f>IFERROR(VLOOKUP(D18,Poles!$O$4:$R$20,4,FALSE),"")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IFERROR(IF(D19="","",INDEX(Poles!$A:$F,MATCH('Poles Results'!$E19,Poles!$F:$F,0),1)),"")</f>
        <v/>
      </c>
      <c r="B19" s="280" t="str">
        <f t="array" ref="B19">IFERROR(IF(D19="","",INDEX(Poles!$A:$F,MATCH('Poles Results'!$E19,Poles!$F:$F,0),2)),"")</f>
        <v/>
      </c>
      <c r="C19" s="280" t="str">
        <f t="array" ref="C19">IFERROR(IF(D19="","",INDEX(Poles!$A:$F,MATCH('Poles Results'!E19,Poles!$F:$F,0),3)),"")</f>
        <v/>
      </c>
      <c r="D19" s="281" t="str">
        <f>IFERROR(IF(AND(SMALL(Poles!F:F,L19)&gt;1000,SMALL(Poles!F:F,L19)&lt;3000),"nt",IF(SMALL(Poles!F:F,L19)&gt;3000,"",SMALL(Poles!F:F,L19))),"")</f>
        <v/>
      </c>
      <c r="E19" s="282" t="str">
        <f>IF(D19="nt",IFERROR(SMALL(Poles!F:F,L19),""),IF(D19&gt;3000,"",IFERROR(SMALL(Poles!F:F,L19),"")))</f>
        <v/>
      </c>
      <c r="F19" s="283" t="str">
        <f t="shared" si="0"/>
        <v/>
      </c>
      <c r="G19" s="284" t="str">
        <f t="shared" si="1"/>
        <v/>
      </c>
      <c r="H19" s="161" t="str">
        <f>IFERROR(VLOOKUP(D19,Poles!$O$4:$R$20,4,FALSE),"")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IFERROR(IF(D20="","",INDEX(Poles!$A:$F,MATCH('Poles Results'!$E20,Poles!$F:$F,0),1)),"")</f>
        <v/>
      </c>
      <c r="B20" s="280" t="str">
        <f t="array" ref="B20">IFERROR(IF(D20="","",INDEX(Poles!$A:$F,MATCH('Poles Results'!$E20,Poles!$F:$F,0),2)),"")</f>
        <v/>
      </c>
      <c r="C20" s="280" t="str">
        <f t="array" ref="C20">IFERROR(IF(D20="","",INDEX(Poles!$A:$F,MATCH('Poles Results'!E20,Poles!$F:$F,0),3)),"")</f>
        <v/>
      </c>
      <c r="D20" s="281" t="str">
        <f>IFERROR(IF(AND(SMALL(Poles!F:F,L20)&gt;1000,SMALL(Poles!F:F,L20)&lt;3000),"nt",IF(SMALL(Poles!F:F,L20)&gt;3000,"",SMALL(Poles!F:F,L20))),"")</f>
        <v/>
      </c>
      <c r="E20" s="282" t="str">
        <f>IF(D20="nt",IFERROR(SMALL(Poles!F:F,L20),""),IF(D20&gt;3000,"",IFERROR(SMALL(Poles!F:F,L20),"")))</f>
        <v/>
      </c>
      <c r="F20" s="283" t="str">
        <f t="shared" si="0"/>
        <v/>
      </c>
      <c r="G20" s="284" t="str">
        <f t="shared" si="1"/>
        <v/>
      </c>
      <c r="H20" s="161" t="str">
        <f>IFERROR(VLOOKUP(D20,Poles!$O$4:$R$20,4,FALSE),"")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IFERROR(IF(D21="","",INDEX(Poles!$A:$F,MATCH('Poles Results'!$E21,Poles!$F:$F,0),1)),"")</f>
        <v/>
      </c>
      <c r="B21" s="280" t="str">
        <f t="array" ref="B21">IFERROR(IF(D21="","",INDEX(Poles!$A:$F,MATCH('Poles Results'!$E21,Poles!$F:$F,0),2)),"")</f>
        <v/>
      </c>
      <c r="C21" s="280" t="str">
        <f t="array" ref="C21">IFERROR(IF(D21="","",INDEX(Poles!$A:$F,MATCH('Poles Results'!E21,Poles!$F:$F,0),3)),"")</f>
        <v/>
      </c>
      <c r="D21" s="281" t="str">
        <f>IFERROR(IF(AND(SMALL(Poles!F:F,L21)&gt;1000,SMALL(Poles!F:F,L21)&lt;3000),"nt",IF(SMALL(Poles!F:F,L21)&gt;3000,"",SMALL(Poles!F:F,L21))),"")</f>
        <v/>
      </c>
      <c r="E21" s="282" t="str">
        <f>IF(D21="nt",IFERROR(SMALL(Poles!F:F,L21),""),IF(D21&gt;3000,"",IFERROR(SMALL(Poles!F:F,L21),"")))</f>
        <v/>
      </c>
      <c r="F21" s="283" t="str">
        <f t="shared" si="0"/>
        <v/>
      </c>
      <c r="G21" s="284" t="str">
        <f t="shared" si="1"/>
        <v/>
      </c>
      <c r="H21" s="161" t="str">
        <f>IFERROR(VLOOKUP(D21,Poles!$O$4:$R$20,4,FALSE),"")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IFERROR(IF(D22="","",INDEX(Poles!$A:$F,MATCH('Poles Results'!$E22,Poles!$F:$F,0),1)),"")</f>
        <v/>
      </c>
      <c r="B22" s="280" t="str">
        <f t="array" ref="B22">IFERROR(IF(D22="","",INDEX(Poles!$A:$F,MATCH('Poles Results'!$E22,Poles!$F:$F,0),2)),"")</f>
        <v/>
      </c>
      <c r="C22" s="280" t="str">
        <f t="array" ref="C22">IFERROR(IF(D22="","",INDEX(Poles!$A:$F,MATCH('Poles Results'!E22,Poles!$F:$F,0),3)),"")</f>
        <v/>
      </c>
      <c r="D22" s="281" t="str">
        <f>IFERROR(IF(AND(SMALL(Poles!F:F,L22)&gt;1000,SMALL(Poles!F:F,L22)&lt;3000),"nt",IF(SMALL(Poles!F:F,L22)&gt;3000,"",SMALL(Poles!F:F,L22))),"")</f>
        <v/>
      </c>
      <c r="E22" s="282" t="str">
        <f>IF(D22="nt",IFERROR(SMALL(Poles!F:F,L22),""),IF(D22&gt;3000,"",IFERROR(SMALL(Poles!F:F,L22),"")))</f>
        <v/>
      </c>
      <c r="F22" s="283" t="str">
        <f t="shared" si="0"/>
        <v/>
      </c>
      <c r="G22" s="284" t="str">
        <f t="shared" si="1"/>
        <v/>
      </c>
      <c r="H22" s="161" t="str">
        <f>IFERROR(VLOOKUP(D22,Poles!$O$4:$R$20,4,FALSE),"")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IFERROR(IF(D23="","",INDEX(Poles!$A:$F,MATCH('Poles Results'!$E23,Poles!$F:$F,0),1)),"")</f>
        <v/>
      </c>
      <c r="B23" s="280" t="str">
        <f t="array" ref="B23">IFERROR(IF(D23="","",INDEX(Poles!$A:$F,MATCH('Poles Results'!$E23,Poles!$F:$F,0),2)),"")</f>
        <v/>
      </c>
      <c r="C23" s="280" t="str">
        <f t="array" ref="C23">IFERROR(IF(D23="","",INDEX(Poles!$A:$F,MATCH('Poles Results'!E23,Poles!$F:$F,0),3)),"")</f>
        <v/>
      </c>
      <c r="D23" s="281" t="str">
        <f>IFERROR(IF(AND(SMALL(Poles!F:F,L23)&gt;1000,SMALL(Poles!F:F,L23)&lt;3000),"nt",IF(SMALL(Poles!F:F,L23)&gt;3000,"",SMALL(Poles!F:F,L23))),"")</f>
        <v/>
      </c>
      <c r="E23" s="282" t="str">
        <f>IF(D23="nt",IFERROR(SMALL(Poles!F:F,L23),""),IF(D23&gt;3000,"",IFERROR(SMALL(Poles!F:F,L23),"")))</f>
        <v/>
      </c>
      <c r="F23" s="283" t="str">
        <f t="shared" si="0"/>
        <v/>
      </c>
      <c r="G23" s="284" t="str">
        <f t="shared" si="1"/>
        <v/>
      </c>
      <c r="H23" s="161" t="str">
        <f>IFERROR(VLOOKUP(D23,Poles!$O$4:$R$20,4,FALSE),"")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IFERROR(IF(D24="","",INDEX(Poles!$A:$F,MATCH('Poles Results'!$E24,Poles!$F:$F,0),1)),"")</f>
        <v/>
      </c>
      <c r="B24" s="280" t="str">
        <f t="array" ref="B24">IFERROR(IF(D24="","",INDEX(Poles!$A:$F,MATCH('Poles Results'!$E24,Poles!$F:$F,0),2)),"")</f>
        <v/>
      </c>
      <c r="C24" s="280" t="str">
        <f t="array" ref="C24">IFERROR(IF(D24="","",INDEX(Poles!$A:$F,MATCH('Poles Results'!E24,Poles!$F:$F,0),3)),"")</f>
        <v/>
      </c>
      <c r="D24" s="281" t="str">
        <f>IFERROR(IF(AND(SMALL(Poles!F:F,L24)&gt;1000,SMALL(Poles!F:F,L24)&lt;3000),"nt",IF(SMALL(Poles!F:F,L24)&gt;3000,"",SMALL(Poles!F:F,L24))),"")</f>
        <v/>
      </c>
      <c r="E24" s="282" t="str">
        <f>IF(D24="nt",IFERROR(SMALL(Poles!F:F,L24),""),IF(D24&gt;3000,"",IFERROR(SMALL(Poles!F:F,L24),"")))</f>
        <v/>
      </c>
      <c r="F24" s="283" t="str">
        <f t="shared" si="0"/>
        <v/>
      </c>
      <c r="G24" s="284" t="str">
        <f t="shared" si="1"/>
        <v/>
      </c>
      <c r="H24" s="161" t="str">
        <f>IFERROR(VLOOKUP(D24,Poles!$O$4:$R$20,4,FALSE),"")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IFERROR(IF(D25="","",INDEX(Poles!$A:$F,MATCH('Poles Results'!$E25,Poles!$F:$F,0),1)),"")</f>
        <v/>
      </c>
      <c r="B25" s="280" t="str">
        <f t="array" ref="B25">IFERROR(IF(D25="","",INDEX(Poles!$A:$F,MATCH('Poles Results'!$E25,Poles!$F:$F,0),2)),"")</f>
        <v/>
      </c>
      <c r="C25" s="280" t="str">
        <f t="array" ref="C25">IFERROR(IF(D25="","",INDEX(Poles!$A:$F,MATCH('Poles Results'!E25,Poles!$F:$F,0),3)),"")</f>
        <v/>
      </c>
      <c r="D25" s="281" t="str">
        <f>IFERROR(IF(AND(SMALL(Poles!F:F,L25)&gt;1000,SMALL(Poles!F:F,L25)&lt;3000),"nt",IF(SMALL(Poles!F:F,L25)&gt;3000,"",SMALL(Poles!F:F,L25))),"")</f>
        <v/>
      </c>
      <c r="E25" s="282" t="str">
        <f>IF(D25="nt",IFERROR(SMALL(Poles!F:F,L25),""),IF(D25&gt;3000,"",IFERROR(SMALL(Poles!F:F,L25),"")))</f>
        <v/>
      </c>
      <c r="F25" s="283" t="str">
        <f t="shared" si="0"/>
        <v/>
      </c>
      <c r="G25" s="284" t="str">
        <f t="shared" si="1"/>
        <v/>
      </c>
      <c r="H25" s="161" t="str">
        <f>IFERROR(VLOOKUP(D25,Poles!$O$4:$R$20,4,FALSE),"")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IFERROR(IF(D26="","",INDEX(Poles!$A:$F,MATCH('Poles Results'!$E26,Poles!$F:$F,0),1)),"")</f>
        <v/>
      </c>
      <c r="B26" s="280" t="str">
        <f t="array" ref="B26">IFERROR(IF(D26="","",INDEX(Poles!$A:$F,MATCH('Poles Results'!$E26,Poles!$F:$F,0),2)),"")</f>
        <v/>
      </c>
      <c r="C26" s="280" t="str">
        <f t="array" ref="C26">IFERROR(IF(D26="","",INDEX(Poles!$A:$F,MATCH('Poles Results'!E26,Poles!$F:$F,0),3)),"")</f>
        <v/>
      </c>
      <c r="D26" s="281" t="str">
        <f>IFERROR(IF(AND(SMALL(Poles!F:F,L26)&gt;1000,SMALL(Poles!F:F,L26)&lt;3000),"nt",IF(SMALL(Poles!F:F,L26)&gt;3000,"",SMALL(Poles!F:F,L26))),"")</f>
        <v/>
      </c>
      <c r="E26" s="282" t="str">
        <f>IF(D26="nt",IFERROR(SMALL(Poles!F:F,L26),""),IF(D26&gt;3000,"",IFERROR(SMALL(Poles!F:F,L26),"")))</f>
        <v/>
      </c>
      <c r="F26" s="283" t="str">
        <f t="shared" si="0"/>
        <v/>
      </c>
      <c r="G26" s="284" t="str">
        <f t="shared" si="1"/>
        <v/>
      </c>
      <c r="H26" s="161" t="str">
        <f>IFERROR(VLOOKUP(D26,Poles!$O$4:$R$20,4,FALSE),"")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IFERROR(IF(D27="","",INDEX(Poles!$A:$F,MATCH('Poles Results'!$E27,Poles!$F:$F,0),1)),"")</f>
        <v/>
      </c>
      <c r="B27" s="280" t="str">
        <f t="array" ref="B27">IFERROR(IF(D27="","",INDEX(Poles!$A:$F,MATCH('Poles Results'!$E27,Poles!$F:$F,0),2)),"")</f>
        <v/>
      </c>
      <c r="C27" s="280" t="str">
        <f t="array" ref="C27">IFERROR(IF(D27="","",INDEX(Poles!$A:$F,MATCH('Poles Results'!E27,Poles!$F:$F,0),3)),"")</f>
        <v/>
      </c>
      <c r="D27" s="281" t="str">
        <f>IFERROR(IF(AND(SMALL(Poles!F:F,L27)&gt;1000,SMALL(Poles!F:F,L27)&lt;3000),"nt",IF(SMALL(Poles!F:F,L27)&gt;3000,"",SMALL(Poles!F:F,L27))),"")</f>
        <v/>
      </c>
      <c r="E27" s="282" t="str">
        <f>IF(D27="nt",IFERROR(SMALL(Poles!F:F,L27),""),IF(D27&gt;3000,"",IFERROR(SMALL(Poles!F:F,L27),"")))</f>
        <v/>
      </c>
      <c r="F27" s="283" t="str">
        <f t="shared" si="0"/>
        <v/>
      </c>
      <c r="G27" s="284" t="str">
        <f t="shared" si="1"/>
        <v/>
      </c>
      <c r="H27" s="161" t="str">
        <f>IFERROR(VLOOKUP(D27,Poles!$O$4:$R$20,4,FALSE),"")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IFERROR(IF(D28="","",INDEX(Poles!$A:$F,MATCH('Poles Results'!$E28,Poles!$F:$F,0),1)),"")</f>
        <v/>
      </c>
      <c r="B28" s="280" t="str">
        <f t="array" ref="B28">IFERROR(IF(D28="","",INDEX(Poles!$A:$F,MATCH('Poles Results'!$E28,Poles!$F:$F,0),2)),"")</f>
        <v/>
      </c>
      <c r="C28" s="280" t="str">
        <f t="array" ref="C28">IFERROR(IF(D28="","",INDEX(Poles!$A:$F,MATCH('Poles Results'!E28,Poles!$F:$F,0),3)),"")</f>
        <v/>
      </c>
      <c r="D28" s="281" t="str">
        <f>IFERROR(IF(AND(SMALL(Poles!F:F,L28)&gt;1000,SMALL(Poles!F:F,L28)&lt;3000),"nt",IF(SMALL(Poles!F:F,L28)&gt;3000,"",SMALL(Poles!F:F,L28))),"")</f>
        <v/>
      </c>
      <c r="E28" s="282" t="str">
        <f>IF(D28="nt",IFERROR(SMALL(Poles!F:F,L28),""),IF(D28&gt;3000,"",IFERROR(SMALL(Poles!F:F,L28),"")))</f>
        <v/>
      </c>
      <c r="F28" s="283" t="str">
        <f t="shared" si="0"/>
        <v/>
      </c>
      <c r="G28" s="284" t="str">
        <f t="shared" si="1"/>
        <v/>
      </c>
      <c r="H28" s="161" t="str">
        <f>IFERROR(VLOOKUP(D28,Poles!$O$4:$R$20,4,FALSE),"")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IFERROR(IF(D29="","",INDEX(Poles!$A:$F,MATCH('Poles Results'!$E29,Poles!$F:$F,0),1)),"")</f>
        <v/>
      </c>
      <c r="B29" s="280" t="str">
        <f t="array" ref="B29">IFERROR(IF(D29="","",INDEX(Poles!$A:$F,MATCH('Poles Results'!$E29,Poles!$F:$F,0),2)),"")</f>
        <v/>
      </c>
      <c r="C29" s="280" t="str">
        <f t="array" ref="C29">IFERROR(IF(D29="","",INDEX(Poles!$A:$F,MATCH('Poles Results'!E29,Poles!$F:$F,0),3)),"")</f>
        <v/>
      </c>
      <c r="D29" s="281" t="str">
        <f>IFERROR(IF(AND(SMALL(Poles!F:F,L29)&gt;1000,SMALL(Poles!F:F,L29)&lt;3000),"nt",IF(SMALL(Poles!F:F,L29)&gt;3000,"",SMALL(Poles!F:F,L29))),"")</f>
        <v/>
      </c>
      <c r="E29" s="282" t="str">
        <f>IF(D29="nt",IFERROR(SMALL(Poles!F:F,L29),""),IF(D29&gt;3000,"",IFERROR(SMALL(Poles!F:F,L29),"")))</f>
        <v/>
      </c>
      <c r="F29" s="283" t="str">
        <f t="shared" si="0"/>
        <v/>
      </c>
      <c r="G29" s="284" t="str">
        <f t="shared" si="1"/>
        <v/>
      </c>
      <c r="H29" s="161" t="str">
        <f>IFERROR(VLOOKUP(D29,Poles!$O$4:$R$20,4,FALSE),"")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IFERROR(IF(D30="","",INDEX(Poles!$A:$F,MATCH('Poles Results'!$E30,Poles!$F:$F,0),1)),"")</f>
        <v/>
      </c>
      <c r="B30" s="280" t="str">
        <f t="array" ref="B30">IFERROR(IF(D30="","",INDEX(Poles!$A:$F,MATCH('Poles Results'!$E30,Poles!$F:$F,0),2)),"")</f>
        <v/>
      </c>
      <c r="C30" s="280" t="str">
        <f t="array" ref="C30">IFERROR(IF(D30="","",INDEX(Poles!$A:$F,MATCH('Poles Results'!E30,Poles!$F:$F,0),3)),"")</f>
        <v/>
      </c>
      <c r="D30" s="281" t="str">
        <f>IFERROR(IF(AND(SMALL(Poles!F:F,L30)&gt;1000,SMALL(Poles!F:F,L30)&lt;3000),"nt",IF(SMALL(Poles!F:F,L30)&gt;3000,"",SMALL(Poles!F:F,L30))),"")</f>
        <v/>
      </c>
      <c r="E30" s="282" t="str">
        <f>IF(D30="nt",IFERROR(SMALL(Poles!F:F,L30),""),IF(D30&gt;3000,"",IFERROR(SMALL(Poles!F:F,L30),"")))</f>
        <v/>
      </c>
      <c r="F30" s="283" t="str">
        <f t="shared" si="0"/>
        <v/>
      </c>
      <c r="G30" s="284" t="str">
        <f t="shared" si="1"/>
        <v/>
      </c>
      <c r="H30" s="161" t="str">
        <f>IFERROR(VLOOKUP(D30,Poles!$O$4:$R$20,4,FALSE),"")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IFERROR(IF(D31="","",INDEX(Poles!$A:$F,MATCH('Poles Results'!$E31,Poles!$F:$F,0),1)),"")</f>
        <v/>
      </c>
      <c r="B31" s="280" t="str">
        <f t="array" ref="B31">IFERROR(IF(D31="","",INDEX(Poles!$A:$F,MATCH('Poles Results'!$E31,Poles!$F:$F,0),2)),"")</f>
        <v/>
      </c>
      <c r="C31" s="280" t="str">
        <f t="array" ref="C31">IFERROR(IF(D31="","",INDEX(Poles!$A:$F,MATCH('Poles Results'!E31,Poles!$F:$F,0),3)),"")</f>
        <v/>
      </c>
      <c r="D31" s="281" t="str">
        <f>IFERROR(IF(AND(SMALL(Poles!F:F,L31)&gt;1000,SMALL(Poles!F:F,L31)&lt;3000),"nt",IF(SMALL(Poles!F:F,L31)&gt;3000,"",SMALL(Poles!F:F,L31))),"")</f>
        <v/>
      </c>
      <c r="E31" s="282" t="str">
        <f>IF(D31="nt",IFERROR(SMALL(Poles!F:F,L31),""),IF(D31&gt;3000,"",IFERROR(SMALL(Poles!F:F,L31),"")))</f>
        <v/>
      </c>
      <c r="F31" s="283" t="str">
        <f t="shared" si="0"/>
        <v/>
      </c>
      <c r="G31" s="284" t="str">
        <f t="shared" si="1"/>
        <v/>
      </c>
      <c r="H31" s="161" t="str">
        <f>IFERROR(VLOOKUP(D31,Poles!$O$4:$R$20,4,FALSE),"")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IFERROR(IF(D32="","",INDEX(Poles!$A:$F,MATCH('Poles Results'!$E32,Poles!$F:$F,0),1)),"")</f>
        <v/>
      </c>
      <c r="B32" s="280" t="str">
        <f t="array" ref="B32">IFERROR(IF(D32="","",INDEX(Poles!$A:$F,MATCH('Poles Results'!$E32,Poles!$F:$F,0),2)),"")</f>
        <v/>
      </c>
      <c r="C32" s="280" t="str">
        <f t="array" ref="C32">IFERROR(IF(D32="","",INDEX(Poles!$A:$F,MATCH('Poles Results'!E32,Poles!$F:$F,0),3)),"")</f>
        <v/>
      </c>
      <c r="D32" s="281" t="str">
        <f>IFERROR(IF(AND(SMALL(Poles!F:F,L32)&gt;1000,SMALL(Poles!F:F,L32)&lt;3000),"nt",IF(SMALL(Poles!F:F,L32)&gt;3000,"",SMALL(Poles!F:F,L32))),"")</f>
        <v/>
      </c>
      <c r="E32" s="282" t="str">
        <f>IF(D32="nt",IFERROR(SMALL(Poles!F:F,L32),""),IF(D32&gt;3000,"",IFERROR(SMALL(Poles!F:F,L32),"")))</f>
        <v/>
      </c>
      <c r="F32" s="283" t="str">
        <f t="shared" si="0"/>
        <v/>
      </c>
      <c r="G32" s="284" t="str">
        <f t="shared" si="1"/>
        <v/>
      </c>
      <c r="H32" s="161" t="str">
        <f>IFERROR(VLOOKUP(D32,Poles!$O$4:$R$20,4,FALSE),"")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IFERROR(IF(D33="","",INDEX(Poles!$A:$F,MATCH('Poles Results'!$E33,Poles!$F:$F,0),1)),"")</f>
        <v/>
      </c>
      <c r="B33" s="280" t="str">
        <f t="array" ref="B33">IFERROR(IF(D33="","",INDEX(Poles!$A:$F,MATCH('Poles Results'!$E33,Poles!$F:$F,0),2)),"")</f>
        <v/>
      </c>
      <c r="C33" s="280" t="str">
        <f t="array" ref="C33">IFERROR(IF(D33="","",INDEX(Poles!$A:$F,MATCH('Poles Results'!E33,Poles!$F:$F,0),3)),"")</f>
        <v/>
      </c>
      <c r="D33" s="281" t="str">
        <f>IFERROR(IF(AND(SMALL(Poles!F:F,L33)&gt;1000,SMALL(Poles!F:F,L33)&lt;3000),"nt",IF(SMALL(Poles!F:F,L33)&gt;3000,"",SMALL(Poles!F:F,L33))),"")</f>
        <v/>
      </c>
      <c r="E33" s="282" t="str">
        <f>IF(D33="nt",IFERROR(SMALL(Poles!F:F,L33),""),IF(D33&gt;3000,"",IFERROR(SMALL(Poles!F:F,L33),"")))</f>
        <v/>
      </c>
      <c r="F33" s="283" t="str">
        <f t="shared" si="0"/>
        <v/>
      </c>
      <c r="G33" s="284" t="str">
        <f t="shared" si="1"/>
        <v/>
      </c>
      <c r="H33" s="161" t="str">
        <f>IFERROR(VLOOKUP(D33,Poles!$O$4:$R$20,4,FALSE),"")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IFERROR(IF(D34="","",INDEX(Poles!$A:$F,MATCH('Poles Results'!$E34,Poles!$F:$F,0),1)),"")</f>
        <v/>
      </c>
      <c r="B34" s="280" t="str">
        <f t="array" ref="B34">IFERROR(IF(D34="","",INDEX(Poles!$A:$F,MATCH('Poles Results'!$E34,Poles!$F:$F,0),2)),"")</f>
        <v/>
      </c>
      <c r="C34" s="280" t="str">
        <f t="array" ref="C34">IFERROR(IF(D34="","",INDEX(Poles!$A:$F,MATCH('Poles Results'!E34,Poles!$F:$F,0),3)),"")</f>
        <v/>
      </c>
      <c r="D34" s="281" t="str">
        <f>IFERROR(IF(AND(SMALL(Poles!F:F,L34)&gt;1000,SMALL(Poles!F:F,L34)&lt;3000),"nt",IF(SMALL(Poles!F:F,L34)&gt;3000,"",SMALL(Poles!F:F,L34))),"")</f>
        <v/>
      </c>
      <c r="E34" s="282" t="str">
        <f>IF(D34="nt",IFERROR(SMALL(Poles!F:F,L34),""),IF(D34&gt;3000,"",IFERROR(SMALL(Poles!F:F,L34),"")))</f>
        <v/>
      </c>
      <c r="F34" s="283" t="str">
        <f t="shared" si="0"/>
        <v/>
      </c>
      <c r="G34" s="284" t="str">
        <f t="shared" si="1"/>
        <v/>
      </c>
      <c r="H34" s="161" t="str">
        <f>IFERROR(VLOOKUP(D34,Poles!$O$4:$R$20,4,FALSE),"")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IFERROR(IF(D35="","",INDEX(Poles!$A:$F,MATCH('Poles Results'!$E35,Poles!$F:$F,0),1)),"")</f>
        <v/>
      </c>
      <c r="B35" s="280" t="str">
        <f t="array" ref="B35">IFERROR(IF(D35="","",INDEX(Poles!$A:$F,MATCH('Poles Results'!$E35,Poles!$F:$F,0),2)),"")</f>
        <v/>
      </c>
      <c r="C35" s="280" t="str">
        <f t="array" ref="C35">IFERROR(IF(D35="","",INDEX(Poles!$A:$F,MATCH('Poles Results'!E35,Poles!$F:$F,0),3)),"")</f>
        <v/>
      </c>
      <c r="D35" s="281" t="str">
        <f>IFERROR(IF(AND(SMALL(Poles!F:F,L35)&gt;1000,SMALL(Poles!F:F,L35)&lt;3000),"nt",IF(SMALL(Poles!F:F,L35)&gt;3000,"",SMALL(Poles!F:F,L35))),"")</f>
        <v/>
      </c>
      <c r="E35" s="282" t="str">
        <f>IF(D35="nt",IFERROR(SMALL(Poles!F:F,L35),""),IF(D35&gt;3000,"",IFERROR(SMALL(Poles!F:F,L35),"")))</f>
        <v/>
      </c>
      <c r="F35" s="283" t="str">
        <f t="shared" si="0"/>
        <v/>
      </c>
      <c r="G35" s="284" t="str">
        <f t="shared" si="1"/>
        <v/>
      </c>
      <c r="H35" s="161" t="str">
        <f>IFERROR(VLOOKUP(D35,Poles!$O$4:$R$20,4,FALSE),"")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IFERROR(IF(D36="","",INDEX(Poles!$A:$F,MATCH('Poles Results'!$E36,Poles!$F:$F,0),1)),"")</f>
        <v/>
      </c>
      <c r="B36" s="280" t="str">
        <f t="array" ref="B36">IFERROR(IF(D36="","",INDEX(Poles!$A:$F,MATCH('Poles Results'!$E36,Poles!$F:$F,0),2)),"")</f>
        <v/>
      </c>
      <c r="C36" s="280" t="str">
        <f t="array" ref="C36">IFERROR(IF(D36="","",INDEX(Poles!$A:$F,MATCH('Poles Results'!E36,Poles!$F:$F,0),3)),"")</f>
        <v/>
      </c>
      <c r="D36" s="281" t="str">
        <f>IFERROR(IF(AND(SMALL(Poles!F:F,L36)&gt;1000,SMALL(Poles!F:F,L36)&lt;3000),"nt",IF(SMALL(Poles!F:F,L36)&gt;3000,"",SMALL(Poles!F:F,L36))),"")</f>
        <v/>
      </c>
      <c r="E36" s="282" t="str">
        <f>IF(D36="nt",IFERROR(SMALL(Poles!F:F,L36),""),IF(D36&gt;3000,"",IFERROR(SMALL(Poles!F:F,L36),"")))</f>
        <v/>
      </c>
      <c r="F36" s="283" t="str">
        <f t="shared" si="0"/>
        <v/>
      </c>
      <c r="G36" s="284" t="str">
        <f t="shared" si="1"/>
        <v/>
      </c>
      <c r="H36" s="161" t="str">
        <f>IFERROR(VLOOKUP(D36,Poles!$O$4:$R$20,4,FALSE),"")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IFERROR(IF(D37="","",INDEX(Poles!$A:$F,MATCH('Poles Results'!$E37,Poles!$F:$F,0),1)),"")</f>
        <v/>
      </c>
      <c r="B37" s="280" t="str">
        <f t="array" ref="B37">IFERROR(IF(D37="","",INDEX(Poles!$A:$F,MATCH('Poles Results'!$E37,Poles!$F:$F,0),2)),"")</f>
        <v/>
      </c>
      <c r="C37" s="280" t="str">
        <f t="array" ref="C37">IFERROR(IF(D37="","",INDEX(Poles!$A:$F,MATCH('Poles Results'!E37,Poles!$F:$F,0),3)),"")</f>
        <v/>
      </c>
      <c r="D37" s="281" t="str">
        <f>IFERROR(IF(AND(SMALL(Poles!F:F,L37)&gt;1000,SMALL(Poles!F:F,L37)&lt;3000),"nt",IF(SMALL(Poles!F:F,L37)&gt;3000,"",SMALL(Poles!F:F,L37))),"")</f>
        <v/>
      </c>
      <c r="E37" s="282" t="str">
        <f>IF(D37="nt",IFERROR(SMALL(Poles!F:F,L37),""),IF(D37&gt;3000,"",IFERROR(SMALL(Poles!F:F,L37),"")))</f>
        <v/>
      </c>
      <c r="F37" s="283" t="str">
        <f t="shared" si="0"/>
        <v/>
      </c>
      <c r="G37" s="284" t="str">
        <f t="shared" si="1"/>
        <v/>
      </c>
      <c r="H37" s="161" t="str">
        <f>IFERROR(VLOOKUP(D37,Poles!$O$4:$R$20,4,FALSE),"")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IFERROR(IF(D38="","",INDEX(Poles!$A:$F,MATCH('Poles Results'!$E38,Poles!$F:$F,0),1)),"")</f>
        <v/>
      </c>
      <c r="B38" s="280" t="str">
        <f t="array" ref="B38">IFERROR(IF(D38="","",INDEX(Poles!$A:$F,MATCH('Poles Results'!$E38,Poles!$F:$F,0),2)),"")</f>
        <v/>
      </c>
      <c r="C38" s="280" t="str">
        <f t="array" ref="C38">IFERROR(IF(D38="","",INDEX(Poles!$A:$F,MATCH('Poles Results'!E38,Poles!$F:$F,0),3)),"")</f>
        <v/>
      </c>
      <c r="D38" s="281" t="str">
        <f>IFERROR(IF(AND(SMALL(Poles!F:F,L38)&gt;1000,SMALL(Poles!F:F,L38)&lt;3000),"nt",IF(SMALL(Poles!F:F,L38)&gt;3000,"",SMALL(Poles!F:F,L38))),"")</f>
        <v/>
      </c>
      <c r="E38" s="282" t="str">
        <f>IF(D38="nt",IFERROR(SMALL(Poles!F:F,L38),""),IF(D38&gt;3000,"",IFERROR(SMALL(Poles!F:F,L38),"")))</f>
        <v/>
      </c>
      <c r="F38" s="283" t="str">
        <f t="shared" si="0"/>
        <v/>
      </c>
      <c r="G38" s="284" t="str">
        <f t="shared" si="1"/>
        <v/>
      </c>
      <c r="H38" s="161" t="str">
        <f>IFERROR(VLOOKUP(D38,Poles!$O$4:$R$20,4,FALSE),"")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IFERROR(IF(D39="","",INDEX(Poles!$A:$F,MATCH('Poles Results'!$E39,Poles!$F:$F,0),1)),"")</f>
        <v/>
      </c>
      <c r="B39" s="280" t="str">
        <f t="array" ref="B39">IFERROR(IF(D39="","",INDEX(Poles!$A:$F,MATCH('Poles Results'!$E39,Poles!$F:$F,0),2)),"")</f>
        <v/>
      </c>
      <c r="C39" s="280" t="str">
        <f t="array" ref="C39">IFERROR(IF(D39="","",INDEX(Poles!$A:$F,MATCH('Poles Results'!E39,Poles!$F:$F,0),3)),"")</f>
        <v/>
      </c>
      <c r="D39" s="281" t="str">
        <f>IFERROR(IF(AND(SMALL(Poles!F:F,L39)&gt;1000,SMALL(Poles!F:F,L39)&lt;3000),"nt",IF(SMALL(Poles!F:F,L39)&gt;3000,"",SMALL(Poles!F:F,L39))),"")</f>
        <v/>
      </c>
      <c r="E39" s="282" t="str">
        <f>IF(D39="nt",IFERROR(SMALL(Poles!F:F,L39),""),IF(D39&gt;3000,"",IFERROR(SMALL(Poles!F:F,L39),"")))</f>
        <v/>
      </c>
      <c r="F39" s="283" t="str">
        <f t="shared" si="0"/>
        <v/>
      </c>
      <c r="G39" s="284" t="str">
        <f t="shared" si="1"/>
        <v/>
      </c>
      <c r="H39" s="161" t="str">
        <f>IFERROR(VLOOKUP(D39,Poles!$O$4:$R$20,4,FALSE),"")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IFERROR(IF(D40="","",INDEX(Poles!$A:$F,MATCH('Poles Results'!$E40,Poles!$F:$F,0),1)),"")</f>
        <v/>
      </c>
      <c r="B40" s="280" t="str">
        <f t="array" ref="B40">IFERROR(IF(D40="","",INDEX(Poles!$A:$F,MATCH('Poles Results'!$E40,Poles!$F:$F,0),2)),"")</f>
        <v/>
      </c>
      <c r="C40" s="280" t="str">
        <f t="array" ref="C40">IFERROR(IF(D40="","",INDEX(Poles!$A:$F,MATCH('Poles Results'!E40,Poles!$F:$F,0),3)),"")</f>
        <v/>
      </c>
      <c r="D40" s="281" t="str">
        <f>IFERROR(IF(AND(SMALL(Poles!F:F,L40)&gt;1000,SMALL(Poles!F:F,L40)&lt;3000),"nt",IF(SMALL(Poles!F:F,L40)&gt;3000,"",SMALL(Poles!F:F,L40))),"")</f>
        <v/>
      </c>
      <c r="E40" s="282" t="str">
        <f>IF(D40="nt",IFERROR(SMALL(Poles!F:F,L40),""),IF(D40&gt;3000,"",IFERROR(SMALL(Poles!F:F,L40),"")))</f>
        <v/>
      </c>
      <c r="F40" s="283" t="str">
        <f t="shared" si="0"/>
        <v/>
      </c>
      <c r="G40" s="284" t="str">
        <f t="shared" si="1"/>
        <v/>
      </c>
      <c r="H40" s="161" t="str">
        <f>IFERROR(VLOOKUP(D40,Poles!$O$4:$R$20,4,FALSE),"")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IFERROR(IF(D41="","",INDEX(Poles!$A:$F,MATCH('Poles Results'!$E41,Poles!$F:$F,0),1)),"")</f>
        <v/>
      </c>
      <c r="B41" s="280" t="str">
        <f t="array" ref="B41">IFERROR(IF(D41="","",INDEX(Poles!$A:$F,MATCH('Poles Results'!$E41,Poles!$F:$F,0),2)),"")</f>
        <v/>
      </c>
      <c r="C41" s="280" t="str">
        <f t="array" ref="C41">IFERROR(IF(D41="","",INDEX(Poles!$A:$F,MATCH('Poles Results'!E41,Poles!$F:$F,0),3)),"")</f>
        <v/>
      </c>
      <c r="D41" s="281" t="str">
        <f>IFERROR(IF(AND(SMALL(Poles!F:F,L41)&gt;1000,SMALL(Poles!F:F,L41)&lt;3000),"nt",IF(SMALL(Poles!F:F,L41)&gt;3000,"",SMALL(Poles!F:F,L41))),"")</f>
        <v/>
      </c>
      <c r="E41" s="282" t="str">
        <f>IF(D41="nt",IFERROR(SMALL(Poles!F:F,L41),""),IF(D41&gt;3000,"",IFERROR(SMALL(Poles!F:F,L41),"")))</f>
        <v/>
      </c>
      <c r="F41" s="283" t="str">
        <f t="shared" si="0"/>
        <v/>
      </c>
      <c r="G41" s="284" t="str">
        <f t="shared" si="1"/>
        <v/>
      </c>
      <c r="H41" s="161" t="str">
        <f>IFERROR(VLOOKUP(D41,Poles!$O$4:$R$20,4,FALSE),"")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IFERROR(IF(D42="","",INDEX(Poles!$A:$F,MATCH('Poles Results'!$E42,Poles!$F:$F,0),1)),"")</f>
        <v/>
      </c>
      <c r="B42" s="280" t="str">
        <f t="array" ref="B42">IFERROR(IF(D42="","",INDEX(Poles!$A:$F,MATCH('Poles Results'!$E42,Poles!$F:$F,0),2)),"")</f>
        <v/>
      </c>
      <c r="C42" s="280" t="str">
        <f t="array" ref="C42">IFERROR(IF(D42="","",INDEX(Poles!$A:$F,MATCH('Poles Results'!E42,Poles!$F:$F,0),3)),"")</f>
        <v/>
      </c>
      <c r="D42" s="281" t="str">
        <f>IFERROR(IF(AND(SMALL(Poles!F:F,L42)&gt;1000,SMALL(Poles!F:F,L42)&lt;3000),"nt",IF(SMALL(Poles!F:F,L42)&gt;3000,"",SMALL(Poles!F:F,L42))),"")</f>
        <v/>
      </c>
      <c r="E42" s="282" t="str">
        <f>IF(D42="nt",IFERROR(SMALL(Poles!F:F,L42),""),IF(D42&gt;3000,"",IFERROR(SMALL(Poles!F:F,L42),"")))</f>
        <v/>
      </c>
      <c r="F42" s="283" t="str">
        <f t="shared" si="0"/>
        <v/>
      </c>
      <c r="G42" s="284" t="str">
        <f t="shared" si="1"/>
        <v/>
      </c>
      <c r="H42" s="161" t="str">
        <f>IFERROR(VLOOKUP(D42,Poles!$O$4:$R$20,4,FALSE),"")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IFERROR(IF(D43="","",INDEX(Poles!$A:$F,MATCH('Poles Results'!$E43,Poles!$F:$F,0),1)),"")</f>
        <v/>
      </c>
      <c r="B43" s="280" t="str">
        <f t="array" ref="B43">IFERROR(IF(D43="","",INDEX(Poles!$A:$F,MATCH('Poles Results'!$E43,Poles!$F:$F,0),2)),"")</f>
        <v/>
      </c>
      <c r="C43" s="280" t="str">
        <f t="array" ref="C43">IFERROR(IF(D43="","",INDEX(Poles!$A:$F,MATCH('Poles Results'!E43,Poles!$F:$F,0),3)),"")</f>
        <v/>
      </c>
      <c r="D43" s="281" t="str">
        <f>IFERROR(IF(AND(SMALL(Poles!F:F,L43)&gt;1000,SMALL(Poles!F:F,L43)&lt;3000),"nt",IF(SMALL(Poles!F:F,L43)&gt;3000,"",SMALL(Poles!F:F,L43))),"")</f>
        <v/>
      </c>
      <c r="E43" s="282" t="str">
        <f>IF(D43="nt",IFERROR(SMALL(Poles!F:F,L43),""),IF(D43&gt;3000,"",IFERROR(SMALL(Poles!F:F,L43),"")))</f>
        <v/>
      </c>
      <c r="F43" s="283" t="str">
        <f t="shared" si="0"/>
        <v/>
      </c>
      <c r="G43" s="284" t="str">
        <f t="shared" si="1"/>
        <v/>
      </c>
      <c r="H43" s="161" t="str">
        <f>IFERROR(VLOOKUP(D43,Poles!$O$4:$R$20,4,FALSE),"")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IFERROR(IF(D44="","",INDEX(Poles!$A:$F,MATCH('Poles Results'!$E44,Poles!$F:$F,0),1)),"")</f>
        <v/>
      </c>
      <c r="B44" s="280" t="str">
        <f t="array" ref="B44">IFERROR(IF(D44="","",INDEX(Poles!$A:$F,MATCH('Poles Results'!$E44,Poles!$F:$F,0),2)),"")</f>
        <v/>
      </c>
      <c r="C44" s="280" t="str">
        <f t="array" ref="C44">IFERROR(IF(D44="","",INDEX(Poles!$A:$F,MATCH('Poles Results'!E44,Poles!$F:$F,0),3)),"")</f>
        <v/>
      </c>
      <c r="D44" s="281" t="str">
        <f>IFERROR(IF(AND(SMALL(Poles!F:F,L44)&gt;1000,SMALL(Poles!F:F,L44)&lt;3000),"nt",IF(SMALL(Poles!F:F,L44)&gt;3000,"",SMALL(Poles!F:F,L44))),"")</f>
        <v/>
      </c>
      <c r="E44" s="282" t="str">
        <f>IF(D44="nt",IFERROR(SMALL(Poles!F:F,L44),""),IF(D44&gt;3000,"",IFERROR(SMALL(Poles!F:F,L44),"")))</f>
        <v/>
      </c>
      <c r="F44" s="283" t="str">
        <f t="shared" si="0"/>
        <v/>
      </c>
      <c r="G44" s="284" t="str">
        <f t="shared" si="1"/>
        <v/>
      </c>
      <c r="H44" s="161" t="str">
        <f>IFERROR(VLOOKUP(D44,Poles!$O$4:$R$20,4,FALSE),"")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IFERROR(IF(D45="","",INDEX(Poles!$A:$F,MATCH('Poles Results'!$E45,Poles!$F:$F,0),1)),"")</f>
        <v/>
      </c>
      <c r="B45" s="280" t="str">
        <f t="array" ref="B45">IFERROR(IF(D45="","",INDEX(Poles!$A:$F,MATCH('Poles Results'!$E45,Poles!$F:$F,0),2)),"")</f>
        <v/>
      </c>
      <c r="C45" s="280" t="str">
        <f t="array" ref="C45">IFERROR(IF(D45="","",INDEX(Poles!$A:$F,MATCH('Poles Results'!E45,Poles!$F:$F,0),3)),"")</f>
        <v/>
      </c>
      <c r="D45" s="281" t="str">
        <f>IFERROR(IF(AND(SMALL(Poles!F:F,L45)&gt;1000,SMALL(Poles!F:F,L45)&lt;3000),"nt",IF(SMALL(Poles!F:F,L45)&gt;3000,"",SMALL(Poles!F:F,L45))),"")</f>
        <v/>
      </c>
      <c r="E45" s="282" t="str">
        <f>IF(D45="nt",IFERROR(SMALL(Poles!F:F,L45),""),IF(D45&gt;3000,"",IFERROR(SMALL(Poles!F:F,L45),"")))</f>
        <v/>
      </c>
      <c r="F45" s="283" t="str">
        <f t="shared" si="0"/>
        <v/>
      </c>
      <c r="G45" s="284" t="str">
        <f t="shared" si="1"/>
        <v/>
      </c>
      <c r="H45" s="161" t="str">
        <f>IFERROR(VLOOKUP(D45,Poles!$O$4:$R$20,4,FALSE),"")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IFERROR(IF(D46="","",INDEX(Poles!$A:$F,MATCH('Poles Results'!$E46,Poles!$F:$F,0),1)),"")</f>
        <v/>
      </c>
      <c r="B46" s="280" t="str">
        <f t="array" ref="B46">IFERROR(IF(D46="","",INDEX(Poles!$A:$F,MATCH('Poles Results'!$E46,Poles!$F:$F,0),2)),"")</f>
        <v/>
      </c>
      <c r="C46" s="280" t="str">
        <f t="array" ref="C46">IFERROR(IF(D46="","",INDEX(Poles!$A:$F,MATCH('Poles Results'!E46,Poles!$F:$F,0),3)),"")</f>
        <v/>
      </c>
      <c r="D46" s="281" t="str">
        <f>IFERROR(IF(AND(SMALL(Poles!F:F,L46)&gt;1000,SMALL(Poles!F:F,L46)&lt;3000),"nt",IF(SMALL(Poles!F:F,L46)&gt;3000,"",SMALL(Poles!F:F,L46))),"")</f>
        <v/>
      </c>
      <c r="E46" s="282" t="str">
        <f>IF(D46="nt",IFERROR(SMALL(Poles!F:F,L46),""),IF(D46&gt;3000,"",IFERROR(SMALL(Poles!F:F,L46),"")))</f>
        <v/>
      </c>
      <c r="F46" s="283" t="str">
        <f t="shared" si="0"/>
        <v/>
      </c>
      <c r="G46" s="284" t="str">
        <f t="shared" si="1"/>
        <v/>
      </c>
      <c r="H46" s="161" t="str">
        <f>IFERROR(VLOOKUP(D46,Poles!$O$4:$R$20,4,FALSE),"")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IFERROR(IF(D47="","",INDEX(Poles!$A:$F,MATCH('Poles Results'!$E47,Poles!$F:$F,0),1)),"")</f>
        <v/>
      </c>
      <c r="B47" s="280" t="str">
        <f t="array" ref="B47">IFERROR(IF(D47="","",INDEX(Poles!$A:$F,MATCH('Poles Results'!$E47,Poles!$F:$F,0),2)),"")</f>
        <v/>
      </c>
      <c r="C47" s="280" t="str">
        <f t="array" ref="C47">IFERROR(IF(D47="","",INDEX(Poles!$A:$F,MATCH('Poles Results'!E47,Poles!$F:$F,0),3)),"")</f>
        <v/>
      </c>
      <c r="D47" s="281" t="str">
        <f>IFERROR(IF(AND(SMALL(Poles!F:F,L47)&gt;1000,SMALL(Poles!F:F,L47)&lt;3000),"nt",IF(SMALL(Poles!F:F,L47)&gt;3000,"",SMALL(Poles!F:F,L47))),"")</f>
        <v/>
      </c>
      <c r="E47" s="282" t="str">
        <f>IF(D47="nt",IFERROR(SMALL(Poles!F:F,L47),""),IF(D47&gt;3000,"",IFERROR(SMALL(Poles!F:F,L47),"")))</f>
        <v/>
      </c>
      <c r="F47" s="283" t="str">
        <f t="shared" si="0"/>
        <v/>
      </c>
      <c r="G47" s="284" t="str">
        <f t="shared" si="1"/>
        <v/>
      </c>
      <c r="H47" s="161" t="str">
        <f>IFERROR(VLOOKUP(D47,Poles!$O$4:$R$20,4,FALSE),"")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IFERROR(IF(D48="","",INDEX(Poles!$A:$F,MATCH('Poles Results'!$E48,Poles!$F:$F,0),1)),"")</f>
        <v/>
      </c>
      <c r="B48" s="280" t="str">
        <f t="array" ref="B48">IFERROR(IF(D48="","",INDEX(Poles!$A:$F,MATCH('Poles Results'!$E48,Poles!$F:$F,0),2)),"")</f>
        <v/>
      </c>
      <c r="C48" s="280" t="str">
        <f t="array" ref="C48">IFERROR(IF(D48="","",INDEX(Poles!$A:$F,MATCH('Poles Results'!E48,Poles!$F:$F,0),3)),"")</f>
        <v/>
      </c>
      <c r="D48" s="281" t="str">
        <f>IFERROR(IF(AND(SMALL(Poles!F:F,L48)&gt;1000,SMALL(Poles!F:F,L48)&lt;3000),"nt",IF(SMALL(Poles!F:F,L48)&gt;3000,"",SMALL(Poles!F:F,L48))),"")</f>
        <v/>
      </c>
      <c r="E48" s="282" t="str">
        <f>IF(D48="nt",IFERROR(SMALL(Poles!F:F,L48),""),IF(D48&gt;3000,"",IFERROR(SMALL(Poles!F:F,L48),"")))</f>
        <v/>
      </c>
      <c r="F48" s="283" t="str">
        <f t="shared" si="0"/>
        <v/>
      </c>
      <c r="G48" s="284" t="str">
        <f t="shared" si="1"/>
        <v/>
      </c>
      <c r="H48" s="161" t="str">
        <f>IFERROR(VLOOKUP(D48,Poles!$O$4:$R$20,4,FALSE),"")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IFERROR(IF(D49="","",INDEX(Poles!$A:$F,MATCH('Poles Results'!$E49,Poles!$F:$F,0),1)),"")</f>
        <v/>
      </c>
      <c r="B49" s="280" t="str">
        <f t="array" ref="B49">IFERROR(IF(D49="","",INDEX(Poles!$A:$F,MATCH('Poles Results'!$E49,Poles!$F:$F,0),2)),"")</f>
        <v/>
      </c>
      <c r="C49" s="280" t="str">
        <f t="array" ref="C49">IFERROR(IF(D49="","",INDEX(Poles!$A:$F,MATCH('Poles Results'!E49,Poles!$F:$F,0),3)),"")</f>
        <v/>
      </c>
      <c r="D49" s="281" t="str">
        <f>IFERROR(IF(AND(SMALL(Poles!F:F,L49)&gt;1000,SMALL(Poles!F:F,L49)&lt;3000),"nt",IF(SMALL(Poles!F:F,L49)&gt;3000,"",SMALL(Poles!F:F,L49))),"")</f>
        <v/>
      </c>
      <c r="E49" s="282" t="str">
        <f>IF(D49="nt",IFERROR(SMALL(Poles!F:F,L49),""),IF(D49&gt;3000,"",IFERROR(SMALL(Poles!F:F,L49),"")))</f>
        <v/>
      </c>
      <c r="F49" s="283" t="str">
        <f t="shared" si="0"/>
        <v/>
      </c>
      <c r="G49" s="284" t="str">
        <f t="shared" si="1"/>
        <v/>
      </c>
      <c r="H49" s="161" t="str">
        <f>IFERROR(VLOOKUP(D49,Poles!$O$4:$R$20,4,FALSE),"")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IFERROR(IF(D50="","",INDEX(Poles!$A:$F,MATCH('Poles Results'!$E50,Poles!$F:$F,0),1)),"")</f>
        <v/>
      </c>
      <c r="B50" s="280" t="str">
        <f t="array" ref="B50">IFERROR(IF(D50="","",INDEX(Poles!$A:$F,MATCH('Poles Results'!$E50,Poles!$F:$F,0),2)),"")</f>
        <v/>
      </c>
      <c r="C50" s="280" t="str">
        <f t="array" ref="C50">IFERROR(IF(D50="","",INDEX(Poles!$A:$F,MATCH('Poles Results'!E50,Poles!$F:$F,0),3)),"")</f>
        <v/>
      </c>
      <c r="D50" s="281" t="str">
        <f>IFERROR(IF(AND(SMALL(Poles!F:F,L50)&gt;1000,SMALL(Poles!F:F,L50)&lt;3000),"nt",IF(SMALL(Poles!F:F,L50)&gt;3000,"",SMALL(Poles!F:F,L50))),"")</f>
        <v/>
      </c>
      <c r="E50" s="282" t="str">
        <f>IF(D50="nt",IFERROR(SMALL(Poles!F:F,L50),""),IF(D50&gt;3000,"",IFERROR(SMALL(Poles!F:F,L50),"")))</f>
        <v/>
      </c>
      <c r="F50" s="283" t="str">
        <f t="shared" si="0"/>
        <v/>
      </c>
      <c r="G50" s="284" t="str">
        <f t="shared" si="1"/>
        <v/>
      </c>
      <c r="H50" s="161" t="str">
        <f>IFERROR(VLOOKUP(D50,Poles!$O$4:$R$20,4,FALSE),"")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IFERROR(IF(D51="","",INDEX(Poles!$A:$F,MATCH('Poles Results'!$E51,Poles!$F:$F,0),1)),"")</f>
        <v/>
      </c>
      <c r="B51" s="280" t="str">
        <f t="array" ref="B51">IFERROR(IF(D51="","",INDEX(Poles!$A:$F,MATCH('Poles Results'!$E51,Poles!$F:$F,0),2)),"")</f>
        <v/>
      </c>
      <c r="C51" s="280" t="str">
        <f t="array" ref="C51">IFERROR(IF(D51="","",INDEX(Poles!$A:$F,MATCH('Poles Results'!E51,Poles!$F:$F,0),3)),"")</f>
        <v/>
      </c>
      <c r="D51" s="281" t="str">
        <f>IFERROR(IF(AND(SMALL(Poles!F:F,L51)&gt;1000,SMALL(Poles!F:F,L51)&lt;3000),"nt",IF(SMALL(Poles!F:F,L51)&gt;3000,"",SMALL(Poles!F:F,L51))),"")</f>
        <v/>
      </c>
      <c r="E51" s="282" t="str">
        <f>IF(D51="nt",IFERROR(SMALL(Poles!F:F,L51),""),IF(D51&gt;3000,"",IFERROR(SMALL(Poles!F:F,L51),"")))</f>
        <v/>
      </c>
      <c r="F51" s="283" t="str">
        <f t="shared" si="0"/>
        <v/>
      </c>
      <c r="G51" s="284" t="str">
        <f t="shared" si="1"/>
        <v/>
      </c>
      <c r="H51" s="161" t="str">
        <f>IFERROR(VLOOKUP(D51,Poles!$O$4:$R$20,4,FALSE),"")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IFERROR(IF(D52="","",INDEX(Poles!$A:$F,MATCH('Poles Results'!$E52,Poles!$F:$F,0),1)),"")</f>
        <v/>
      </c>
      <c r="B52" s="280" t="str">
        <f t="array" ref="B52">IFERROR(IF(D52="","",INDEX(Poles!$A:$F,MATCH('Poles Results'!$E52,Poles!$F:$F,0),2)),"")</f>
        <v/>
      </c>
      <c r="C52" s="280" t="str">
        <f t="array" ref="C52">IFERROR(IF(D52="","",INDEX(Poles!$A:$F,MATCH('Poles Results'!E52,Poles!$F:$F,0),3)),"")</f>
        <v/>
      </c>
      <c r="D52" s="281" t="str">
        <f>IFERROR(IF(AND(SMALL(Poles!F:F,L52)&gt;1000,SMALL(Poles!F:F,L52)&lt;3000),"nt",IF(SMALL(Poles!F:F,L52)&gt;3000,"",SMALL(Poles!F:F,L52))),"")</f>
        <v/>
      </c>
      <c r="E52" s="282" t="str">
        <f>IF(D52="nt",IFERROR(SMALL(Poles!F:F,L52),""),IF(D52&gt;3000,"",IFERROR(SMALL(Poles!F:F,L52),"")))</f>
        <v/>
      </c>
      <c r="F52" s="286"/>
      <c r="G52" s="284" t="str">
        <f t="shared" si="1"/>
        <v/>
      </c>
      <c r="H52" s="161" t="str">
        <f>IFERROR(VLOOKUP(D52,Poles!$O$4:$R$20,4,FALSE),"")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IFERROR(IF(D53="","",INDEX(Poles!$A:$F,MATCH('Poles Results'!$E53,Poles!$F:$F,0),1)),"")</f>
        <v/>
      </c>
      <c r="B53" s="280" t="str">
        <f t="array" ref="B53">IFERROR(IF(D53="","",INDEX(Poles!$A:$F,MATCH('Poles Results'!$E53,Poles!$F:$F,0),2)),"")</f>
        <v/>
      </c>
      <c r="C53" s="280" t="str">
        <f t="array" ref="C53">IFERROR(IF(D53="","",INDEX(Poles!$A:$F,MATCH('Poles Results'!E53,Poles!$F:$F,0),3)),"")</f>
        <v/>
      </c>
      <c r="D53" s="281" t="str">
        <f>IFERROR(IF(AND(SMALL(Poles!F:F,L53)&gt;1000,SMALL(Poles!F:F,L53)&lt;3000),"nt",IF(SMALL(Poles!F:F,L53)&gt;3000,"",SMALL(Poles!F:F,L53))),"")</f>
        <v/>
      </c>
      <c r="E53" s="282" t="str">
        <f>IF(D53="nt",IFERROR(SMALL(Poles!F:F,L53),""),IF(D53&gt;3000,"",IFERROR(SMALL(Poles!F:F,L53),"")))</f>
        <v/>
      </c>
      <c r="F53" s="286"/>
      <c r="G53" s="284" t="str">
        <f t="shared" si="1"/>
        <v/>
      </c>
      <c r="H53" s="161" t="str">
        <f>IFERROR(VLOOKUP(D53,Poles!$O$4:$R$20,4,FALSE),"")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IFERROR(IF(D54="","",INDEX(Poles!$A:$F,MATCH('Poles Results'!$E54,Poles!$F:$F,0),1)),"")</f>
        <v/>
      </c>
      <c r="B54" s="280" t="str">
        <f t="array" ref="B54">IFERROR(IF(D54="","",INDEX(Poles!$A:$F,MATCH('Poles Results'!$E54,Poles!$F:$F,0),2)),"")</f>
        <v/>
      </c>
      <c r="C54" s="280" t="str">
        <f t="array" ref="C54">IFERROR(IF(D54="","",INDEX(Poles!$A:$F,MATCH('Poles Results'!E54,Poles!$F:$F,0),3)),"")</f>
        <v/>
      </c>
      <c r="D54" s="281" t="str">
        <f>IFERROR(IF(AND(SMALL(Poles!F:F,L54)&gt;1000,SMALL(Poles!F:F,L54)&lt;3000),"nt",IF(SMALL(Poles!F:F,L54)&gt;3000,"",SMALL(Poles!F:F,L54))),"")</f>
        <v/>
      </c>
      <c r="E54" s="282" t="str">
        <f>IF(D54="nt",IFERROR(SMALL(Poles!F:F,L54),""),IF(D54&gt;3000,"",IFERROR(SMALL(Poles!F:F,L54),"")))</f>
        <v/>
      </c>
      <c r="F54" s="286"/>
      <c r="G54" s="284" t="str">
        <f t="shared" si="1"/>
        <v/>
      </c>
      <c r="H54" s="161" t="str">
        <f>IFERROR(VLOOKUP(D54,Poles!$O$4:$R$20,4,FALSE),"")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IFERROR(IF(D55="","",INDEX(Poles!$A:$F,MATCH('Poles Results'!$E55,Poles!$F:$F,0),1)),"")</f>
        <v/>
      </c>
      <c r="B55" s="280" t="str">
        <f t="array" ref="B55">IFERROR(IF(D55="","",INDEX(Poles!$A:$F,MATCH('Poles Results'!$E55,Poles!$F:$F,0),2)),"")</f>
        <v/>
      </c>
      <c r="C55" s="280" t="str">
        <f t="array" ref="C55">IFERROR(IF(D55="","",INDEX(Poles!$A:$F,MATCH('Poles Results'!E55,Poles!$F:$F,0),3)),"")</f>
        <v/>
      </c>
      <c r="D55" s="281" t="str">
        <f>IFERROR(IF(AND(SMALL(Poles!F:F,L55)&gt;1000,SMALL(Poles!F:F,L55)&lt;3000),"nt",IF(SMALL(Poles!F:F,L55)&gt;3000,"",SMALL(Poles!F:F,L55))),"")</f>
        <v/>
      </c>
      <c r="E55" s="282" t="str">
        <f>IF(D55="nt",IFERROR(SMALL(Poles!F:F,L55),""),IF(D55&gt;3000,"",IFERROR(SMALL(Poles!F:F,L55),"")))</f>
        <v/>
      </c>
      <c r="F55" s="286"/>
      <c r="G55" s="284" t="str">
        <f t="shared" si="1"/>
        <v/>
      </c>
      <c r="H55" s="161" t="str">
        <f>IFERROR(VLOOKUP(D55,Poles!$O$4:$R$20,4,FALSE),"")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IFERROR(IF(D56="","",INDEX(Poles!$A:$F,MATCH('Poles Results'!$E56,Poles!$F:$F,0),1)),"")</f>
        <v/>
      </c>
      <c r="B56" s="280" t="str">
        <f t="array" ref="B56">IFERROR(IF(D56="","",INDEX(Poles!$A:$F,MATCH('Poles Results'!$E56,Poles!$F:$F,0),2)),"")</f>
        <v/>
      </c>
      <c r="C56" s="280" t="str">
        <f t="array" ref="C56">IFERROR(IF(D56="","",INDEX(Poles!$A:$F,MATCH('Poles Results'!E56,Poles!$F:$F,0),3)),"")</f>
        <v/>
      </c>
      <c r="D56" s="281" t="str">
        <f>IFERROR(IF(AND(SMALL(Poles!F:F,L56)&gt;1000,SMALL(Poles!F:F,L56)&lt;3000),"nt",IF(SMALL(Poles!F:F,L56)&gt;3000,"",SMALL(Poles!F:F,L56))),"")</f>
        <v/>
      </c>
      <c r="E56" s="282" t="str">
        <f>IF(D56="nt",IFERROR(SMALL(Poles!F:F,L56),""),IF(D56&gt;3000,"",IFERROR(SMALL(Poles!F:F,L56),"")))</f>
        <v/>
      </c>
      <c r="F56" s="286"/>
      <c r="G56" s="284" t="str">
        <f t="shared" si="1"/>
        <v/>
      </c>
      <c r="H56" s="161" t="str">
        <f>IFERROR(VLOOKUP(D56,Poles!$O$4:$R$20,4,FALSE),"")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IFERROR(IF(D57="","",INDEX(Poles!$A:$F,MATCH('Poles Results'!$E57,Poles!$F:$F,0),1)),"")</f>
        <v/>
      </c>
      <c r="B57" s="280" t="str">
        <f t="array" ref="B57">IFERROR(IF(D57="","",INDEX(Poles!$A:$F,MATCH('Poles Results'!$E57,Poles!$F:$F,0),2)),"")</f>
        <v/>
      </c>
      <c r="C57" s="280" t="str">
        <f t="array" ref="C57">IFERROR(IF(D57="","",INDEX(Poles!$A:$F,MATCH('Poles Results'!E57,Poles!$F:$F,0),3)),"")</f>
        <v/>
      </c>
      <c r="D57" s="281" t="str">
        <f>IFERROR(IF(AND(SMALL(Poles!F:F,L57)&gt;1000,SMALL(Poles!F:F,L57)&lt;3000),"nt",IF(SMALL(Poles!F:F,L57)&gt;3000,"",SMALL(Poles!F:F,L57))),"")</f>
        <v/>
      </c>
      <c r="E57" s="282" t="str">
        <f>IF(D57="nt",IFERROR(SMALL(Poles!F:F,L57),""),IF(D57&gt;3000,"",IFERROR(SMALL(Poles!F:F,L57),"")))</f>
        <v/>
      </c>
      <c r="F57" s="286"/>
      <c r="G57" s="284" t="str">
        <f t="shared" si="1"/>
        <v/>
      </c>
      <c r="H57" s="161" t="str">
        <f>IFERROR(VLOOKUP(D57,Poles!$O$4:$R$20,4,FALSE),"")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IFERROR(IF(D58="","",INDEX(Poles!$A:$F,MATCH('Poles Results'!$E58,Poles!$F:$F,0),1)),"")</f>
        <v/>
      </c>
      <c r="B58" s="280" t="str">
        <f t="array" ref="B58">IFERROR(IF(D58="","",INDEX(Poles!$A:$F,MATCH('Poles Results'!$E58,Poles!$F:$F,0),2)),"")</f>
        <v/>
      </c>
      <c r="C58" s="280" t="str">
        <f t="array" ref="C58">IFERROR(IF(D58="","",INDEX(Poles!$A:$F,MATCH('Poles Results'!E58,Poles!$F:$F,0),3)),"")</f>
        <v/>
      </c>
      <c r="D58" s="281" t="str">
        <f>IFERROR(IF(AND(SMALL(Poles!F:F,L58)&gt;1000,SMALL(Poles!F:F,L58)&lt;3000),"nt",IF(SMALL(Poles!F:F,L58)&gt;3000,"",SMALL(Poles!F:F,L58))),"")</f>
        <v/>
      </c>
      <c r="E58" s="282" t="str">
        <f>IF(D58="nt",IFERROR(SMALL(Poles!F:F,L58),""),IF(D58&gt;3000,"",IFERROR(SMALL(Poles!F:F,L58),"")))</f>
        <v/>
      </c>
      <c r="F58" s="286"/>
      <c r="G58" s="284" t="str">
        <f t="shared" si="1"/>
        <v/>
      </c>
      <c r="H58" s="161" t="str">
        <f>IFERROR(VLOOKUP(D58,Poles!$O$4:$R$20,4,FALSE),"")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IFERROR(IF(D59="","",INDEX(Poles!$A:$F,MATCH('Poles Results'!$E59,Poles!$F:$F,0),1)),"")</f>
        <v/>
      </c>
      <c r="B59" s="280" t="str">
        <f t="array" ref="B59">IFERROR(IF(D59="","",INDEX(Poles!$A:$F,MATCH('Poles Results'!$E59,Poles!$F:$F,0),2)),"")</f>
        <v/>
      </c>
      <c r="C59" s="280" t="str">
        <f t="array" ref="C59">IFERROR(IF(D59="","",INDEX(Poles!$A:$F,MATCH('Poles Results'!E59,Poles!$F:$F,0),3)),"")</f>
        <v/>
      </c>
      <c r="D59" s="281" t="str">
        <f>IFERROR(IF(AND(SMALL(Poles!F:F,L59)&gt;1000,SMALL(Poles!F:F,L59)&lt;3000),"nt",IF(SMALL(Poles!F:F,L59)&gt;3000,"",SMALL(Poles!F:F,L59))),"")</f>
        <v/>
      </c>
      <c r="E59" s="282" t="str">
        <f>IF(D59="nt",IFERROR(SMALL(Poles!F:F,L59),""),IF(D59&gt;3000,"",IFERROR(SMALL(Poles!F:F,L59),"")))</f>
        <v/>
      </c>
      <c r="F59" s="286"/>
      <c r="G59" s="284" t="str">
        <f t="shared" si="1"/>
        <v/>
      </c>
      <c r="H59" s="161" t="str">
        <f>IFERROR(VLOOKUP(D59,Poles!$O$4:$R$20,4,FALSE),"")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IFERROR(IF(D60="","",INDEX(Poles!$A:$F,MATCH('Poles Results'!$E60,Poles!$F:$F,0),1)),"")</f>
        <v/>
      </c>
      <c r="B60" s="280" t="str">
        <f t="array" ref="B60">IFERROR(IF(D60="","",INDEX(Poles!$A:$F,MATCH('Poles Results'!$E60,Poles!$F:$F,0),2)),"")</f>
        <v/>
      </c>
      <c r="C60" s="280" t="str">
        <f t="array" ref="C60">IFERROR(IF(D60="","",INDEX(Poles!$A:$F,MATCH('Poles Results'!E60,Poles!$F:$F,0),3)),"")</f>
        <v/>
      </c>
      <c r="D60" s="281" t="str">
        <f>IFERROR(IF(AND(SMALL(Poles!F:F,L60)&gt;1000,SMALL(Poles!F:F,L60)&lt;3000),"nt",IF(SMALL(Poles!F:F,L60)&gt;3000,"",SMALL(Poles!F:F,L60))),"")</f>
        <v/>
      </c>
      <c r="E60" s="282" t="str">
        <f>IF(D60="nt",IFERROR(SMALL(Poles!F:F,L60),""),IF(D60&gt;3000,"",IFERROR(SMALL(Poles!F:F,L60),"")))</f>
        <v/>
      </c>
      <c r="F60" s="286"/>
      <c r="G60" s="284" t="str">
        <f t="shared" si="1"/>
        <v/>
      </c>
      <c r="H60" s="161" t="str">
        <f>IFERROR(VLOOKUP(D60,Poles!$O$4:$R$20,4,FALSE),"")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IFERROR(IF(D61="","",INDEX(Poles!$A:$F,MATCH('Poles Results'!$E61,Poles!$F:$F,0),1)),"")</f>
        <v/>
      </c>
      <c r="B61" s="280" t="str">
        <f t="array" ref="B61">IFERROR(IF(D61="","",INDEX(Poles!$A:$F,MATCH('Poles Results'!$E61,Poles!$F:$F,0),2)),"")</f>
        <v/>
      </c>
      <c r="C61" s="280" t="str">
        <f t="array" ref="C61">IFERROR(IF(D61="","",INDEX(Poles!$A:$F,MATCH('Poles Results'!E61,Poles!$F:$F,0),3)),"")</f>
        <v/>
      </c>
      <c r="D61" s="281" t="str">
        <f>IFERROR(IF(AND(SMALL(Poles!F:F,L61)&gt;1000,SMALL(Poles!F:F,L61)&lt;3000),"nt",IF(SMALL(Poles!F:F,L61)&gt;3000,"",SMALL(Poles!F:F,L61))),"")</f>
        <v/>
      </c>
      <c r="E61" s="282" t="str">
        <f>IF(D61="nt",IFERROR(SMALL(Poles!F:F,L61),""),IF(D61&gt;3000,"",IFERROR(SMALL(Poles!F:F,L61),"")))</f>
        <v/>
      </c>
      <c r="F61" s="286"/>
      <c r="G61" s="284" t="str">
        <f t="shared" si="1"/>
        <v/>
      </c>
      <c r="H61" s="161" t="str">
        <f>IFERROR(VLOOKUP(D61,Poles!$O$4:$R$20,4,FALSE),"")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IFERROR(IF(D62="","",INDEX(Poles!$A:$F,MATCH('Poles Results'!$E62,Poles!$F:$F,0),1)),"")</f>
        <v/>
      </c>
      <c r="B62" s="280" t="str">
        <f t="array" ref="B62">IFERROR(IF(D62="","",INDEX(Poles!$A:$F,MATCH('Poles Results'!$E62,Poles!$F:$F,0),2)),"")</f>
        <v/>
      </c>
      <c r="C62" s="280" t="str">
        <f t="array" ref="C62">IFERROR(IF(D62="","",INDEX(Poles!$A:$F,MATCH('Poles Results'!E62,Poles!$F:$F,0),3)),"")</f>
        <v/>
      </c>
      <c r="D62" s="281" t="str">
        <f>IFERROR(IF(AND(SMALL(Poles!F:F,L62)&gt;1000,SMALL(Poles!F:F,L62)&lt;3000),"nt",IF(SMALL(Poles!F:F,L62)&gt;3000,"",SMALL(Poles!F:F,L62))),"")</f>
        <v/>
      </c>
      <c r="E62" s="282" t="str">
        <f>IF(D62="nt",IFERROR(SMALL(Poles!F:F,L62),""),IF(D62&gt;3000,"",IFERROR(SMALL(Poles!F:F,L62),"")))</f>
        <v/>
      </c>
      <c r="F62" s="286"/>
      <c r="G62" s="284" t="str">
        <f t="shared" si="1"/>
        <v/>
      </c>
      <c r="H62" s="161" t="str">
        <f>IFERROR(VLOOKUP(D62,Poles!$O$4:$R$20,4,FALSE),"")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IFERROR(IF(D63="","",INDEX(Poles!$A:$F,MATCH('Poles Results'!$E63,Poles!$F:$F,0),1)),"")</f>
        <v/>
      </c>
      <c r="B63" s="280" t="str">
        <f t="array" ref="B63">IFERROR(IF(D63="","",INDEX(Poles!$A:$F,MATCH('Poles Results'!$E63,Poles!$F:$F,0),2)),"")</f>
        <v/>
      </c>
      <c r="C63" s="280" t="str">
        <f t="array" ref="C63">IFERROR(IF(D63="","",INDEX(Poles!$A:$F,MATCH('Poles Results'!E63,Poles!$F:$F,0),3)),"")</f>
        <v/>
      </c>
      <c r="D63" s="281" t="str">
        <f>IFERROR(IF(AND(SMALL(Poles!F:F,L63)&gt;1000,SMALL(Poles!F:F,L63)&lt;3000),"nt",IF(SMALL(Poles!F:F,L63)&gt;3000,"",SMALL(Poles!F:F,L63))),"")</f>
        <v/>
      </c>
      <c r="E63" s="282" t="str">
        <f>IF(D63="nt",IFERROR(SMALL(Poles!F:F,L63),""),IF(D63&gt;3000,"",IFERROR(SMALL(Poles!F:F,L63),"")))</f>
        <v/>
      </c>
      <c r="F63" s="286"/>
      <c r="G63" s="284" t="str">
        <f t="shared" si="1"/>
        <v/>
      </c>
      <c r="H63" s="161" t="str">
        <f>IFERROR(VLOOKUP(D63,Poles!$O$4:$R$20,4,FALSE),"")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IFERROR(IF(D64="","",INDEX(Poles!$A:$F,MATCH('Poles Results'!$E64,Poles!$F:$F,0),1)),"")</f>
        <v/>
      </c>
      <c r="B64" s="280" t="str">
        <f t="array" ref="B64">IFERROR(IF(D64="","",INDEX(Poles!$A:$F,MATCH('Poles Results'!$E64,Poles!$F:$F,0),2)),"")</f>
        <v/>
      </c>
      <c r="C64" s="280" t="str">
        <f t="array" ref="C64">IFERROR(IF(D64="","",INDEX(Poles!$A:$F,MATCH('Poles Results'!E64,Poles!$F:$F,0),3)),"")</f>
        <v/>
      </c>
      <c r="D64" s="281" t="str">
        <f>IFERROR(IF(AND(SMALL(Poles!F:F,L64)&gt;1000,SMALL(Poles!F:F,L64)&lt;3000),"nt",IF(SMALL(Poles!F:F,L64)&gt;3000,"",SMALL(Poles!F:F,L64))),"")</f>
        <v/>
      </c>
      <c r="E64" s="282" t="str">
        <f>IF(D64="nt",IFERROR(SMALL(Poles!F:F,L64),""),IF(D64&gt;3000,"",IFERROR(SMALL(Poles!F:F,L64),"")))</f>
        <v/>
      </c>
      <c r="F64" s="286"/>
      <c r="G64" s="284" t="str">
        <f t="shared" si="1"/>
        <v/>
      </c>
      <c r="H64" s="161" t="str">
        <f>IFERROR(VLOOKUP(D64,Poles!$O$4:$R$20,4,FALSE),"")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IFERROR(IF(D65="","",INDEX(Poles!$A:$F,MATCH('Poles Results'!$E65,Poles!$F:$F,0),1)),"")</f>
        <v/>
      </c>
      <c r="B65" s="280" t="str">
        <f t="array" ref="B65">IFERROR(IF(D65="","",INDEX(Poles!$A:$F,MATCH('Poles Results'!$E65,Poles!$F:$F,0),2)),"")</f>
        <v/>
      </c>
      <c r="C65" s="280" t="str">
        <f t="array" ref="C65">IFERROR(IF(D65="","",INDEX(Poles!$A:$F,MATCH('Poles Results'!E65,Poles!$F:$F,0),3)),"")</f>
        <v/>
      </c>
      <c r="D65" s="281" t="str">
        <f>IFERROR(IF(AND(SMALL(Poles!F:F,L65)&gt;1000,SMALL(Poles!F:F,L65)&lt;3000),"nt",IF(SMALL(Poles!F:F,L65)&gt;3000,"",SMALL(Poles!F:F,L65))),"")</f>
        <v/>
      </c>
      <c r="E65" s="282" t="str">
        <f>IF(D65="nt",IFERROR(SMALL(Poles!F:F,L65),""),IF(D65&gt;3000,"",IFERROR(SMALL(Poles!F:F,L65),"")))</f>
        <v/>
      </c>
      <c r="F65" s="286"/>
      <c r="G65" s="284" t="str">
        <f t="shared" si="1"/>
        <v/>
      </c>
      <c r="H65" s="161" t="str">
        <f>IFERROR(VLOOKUP(D65,Poles!$O$4:$R$20,4,FALSE),"")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IFERROR(IF(D66="","",INDEX(Poles!$A:$F,MATCH('Poles Results'!$E66,Poles!$F:$F,0),1)),"")</f>
        <v/>
      </c>
      <c r="B66" s="280" t="str">
        <f t="array" ref="B66">IFERROR(IF(D66="","",INDEX(Poles!$A:$F,MATCH('Poles Results'!$E66,Poles!$F:$F,0),2)),"")</f>
        <v/>
      </c>
      <c r="C66" s="280" t="str">
        <f t="array" ref="C66">IFERROR(IF(D66="","",INDEX(Poles!$A:$F,MATCH('Poles Results'!E66,Poles!$F:$F,0),3)),"")</f>
        <v/>
      </c>
      <c r="D66" s="281" t="str">
        <f>IFERROR(IF(AND(SMALL(Poles!F:F,L66)&gt;1000,SMALL(Poles!F:F,L66)&lt;3000),"nt",IF(SMALL(Poles!F:F,L66)&gt;3000,"",SMALL(Poles!F:F,L66))),"")</f>
        <v/>
      </c>
      <c r="E66" s="282" t="str">
        <f>IF(D66="nt",IFERROR(SMALL(Poles!F:F,L66),""),IF(D66&gt;3000,"",IFERROR(SMALL(Poles!F:F,L66),"")))</f>
        <v/>
      </c>
      <c r="F66" s="286"/>
      <c r="G66" s="284" t="str">
        <f t="shared" si="1"/>
        <v/>
      </c>
      <c r="H66" s="161" t="str">
        <f>IFERROR(VLOOKUP(D66,Poles!$O$4:$R$20,4,FALSE),"")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IFERROR(IF(D67="","",INDEX(Poles!$A:$F,MATCH('Poles Results'!$E67,Poles!$F:$F,0),1)),"")</f>
        <v/>
      </c>
      <c r="B67" s="280" t="str">
        <f t="array" ref="B67">IFERROR(IF(D67="","",INDEX(Poles!$A:$F,MATCH('Poles Results'!$E67,Poles!$F:$F,0),2)),"")</f>
        <v/>
      </c>
      <c r="C67" s="280" t="str">
        <f t="array" ref="C67">IFERROR(IF(D67="","",INDEX(Poles!$A:$F,MATCH('Poles Results'!E67,Poles!$F:$F,0),3)),"")</f>
        <v/>
      </c>
      <c r="D67" s="281" t="str">
        <f>IFERROR(IF(AND(SMALL(Poles!F:F,L67)&gt;1000,SMALL(Poles!F:F,L67)&lt;3000),"nt",IF(SMALL(Poles!F:F,L67)&gt;3000,"",SMALL(Poles!F:F,L67))),"")</f>
        <v/>
      </c>
      <c r="E67" s="282" t="str">
        <f>IF(D67="nt",IFERROR(SMALL(Poles!F:F,L67),""),IF(D67&gt;3000,"",IFERROR(SMALL(Poles!F:F,L67),"")))</f>
        <v/>
      </c>
      <c r="F67" s="286"/>
      <c r="G67" s="284" t="str">
        <f t="shared" si="1"/>
        <v/>
      </c>
      <c r="H67" s="161" t="str">
        <f>IFERROR(VLOOKUP(D67,Poles!$O$4:$R$20,4,FALSE),"")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IFERROR(IF(D68="","",INDEX(Poles!$A:$F,MATCH('Poles Results'!$E68,Poles!$F:$F,0),1)),"")</f>
        <v/>
      </c>
      <c r="B68" s="280" t="str">
        <f t="array" ref="B68">IFERROR(IF(D68="","",INDEX(Poles!$A:$F,MATCH('Poles Results'!$E68,Poles!$F:$F,0),2)),"")</f>
        <v/>
      </c>
      <c r="C68" s="280" t="str">
        <f t="array" ref="C68">IFERROR(IF(D68="","",INDEX(Poles!$A:$F,MATCH('Poles Results'!E68,Poles!$F:$F,0),3)),"")</f>
        <v/>
      </c>
      <c r="D68" s="281" t="str">
        <f>IFERROR(IF(AND(SMALL(Poles!F:F,L68)&gt;1000,SMALL(Poles!F:F,L68)&lt;3000),"nt",IF(SMALL(Poles!F:F,L68)&gt;3000,"",SMALL(Poles!F:F,L68))),"")</f>
        <v/>
      </c>
      <c r="E68" s="282" t="str">
        <f>IF(D68="nt",IFERROR(SMALL(Poles!F:F,L68),""),IF(D68&gt;3000,"",IFERROR(SMALL(Poles!F:F,L68),"")))</f>
        <v/>
      </c>
      <c r="F68" s="286"/>
      <c r="G68" s="284" t="str">
        <f t="shared" si="1"/>
        <v/>
      </c>
      <c r="H68" s="161" t="str">
        <f>IFERROR(VLOOKUP(D68,Poles!$O$4:$R$20,4,FALSE),"")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IFERROR(IF(D69="","",INDEX(Poles!$A:$F,MATCH('Poles Results'!$E69,Poles!$F:$F,0),1)),"")</f>
        <v/>
      </c>
      <c r="B69" s="280" t="str">
        <f t="array" ref="B69">IFERROR(IF(D69="","",INDEX(Poles!$A:$F,MATCH('Poles Results'!$E69,Poles!$F:$F,0),2)),"")</f>
        <v/>
      </c>
      <c r="C69" s="280" t="str">
        <f t="array" ref="C69">IFERROR(IF(D69="","",INDEX(Poles!$A:$F,MATCH('Poles Results'!E69,Poles!$F:$F,0),3)),"")</f>
        <v/>
      </c>
      <c r="D69" s="281" t="str">
        <f>IFERROR(IF(AND(SMALL(Poles!F:F,L69)&gt;1000,SMALL(Poles!F:F,L69)&lt;3000),"nt",IF(SMALL(Poles!F:F,L69)&gt;3000,"",SMALL(Poles!F:F,L69))),"")</f>
        <v/>
      </c>
      <c r="E69" s="282" t="str">
        <f>IF(D69="nt",IFERROR(SMALL(Poles!F:F,L69),""),IF(D69&gt;3000,"",IFERROR(SMALL(Poles!F:F,L69),"")))</f>
        <v/>
      </c>
      <c r="F69" s="286"/>
      <c r="G69" s="284" t="str">
        <f t="shared" si="1"/>
        <v/>
      </c>
      <c r="H69" s="161" t="str">
        <f>IFERROR(VLOOKUP(D69,Poles!$O$4:$R$20,4,FALSE),"")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IFERROR(IF(D70="","",INDEX(Poles!$A:$F,MATCH('Poles Results'!$E70,Poles!$F:$F,0),1)),"")</f>
        <v/>
      </c>
      <c r="B70" s="280" t="str">
        <f t="array" ref="B70">IFERROR(IF(D70="","",INDEX(Poles!$A:$F,MATCH('Poles Results'!$E70,Poles!$F:$F,0),2)),"")</f>
        <v/>
      </c>
      <c r="C70" s="280" t="str">
        <f t="array" ref="C70">IFERROR(IF(D70="","",INDEX(Poles!$A:$F,MATCH('Poles Results'!E70,Poles!$F:$F,0),3)),"")</f>
        <v/>
      </c>
      <c r="D70" s="281" t="str">
        <f>IFERROR(IF(AND(SMALL(Poles!F:F,L70)&gt;1000,SMALL(Poles!F:F,L70)&lt;3000),"nt",IF(SMALL(Poles!F:F,L70)&gt;3000,"",SMALL(Poles!F:F,L70))),"")</f>
        <v/>
      </c>
      <c r="E70" s="282" t="str">
        <f>IF(D70="nt",IFERROR(SMALL(Poles!F:F,L70),""),IF(D70&gt;3000,"",IFERROR(SMALL(Poles!F:F,L70),"")))</f>
        <v/>
      </c>
      <c r="F70" s="286"/>
      <c r="G70" s="284" t="str">
        <f t="shared" si="1"/>
        <v/>
      </c>
      <c r="H70" s="161" t="str">
        <f>IFERROR(VLOOKUP(D70,Poles!$O$4:$R$20,4,FALSE),"")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IFERROR(IF(D71="","",INDEX(Poles!$A:$F,MATCH('Poles Results'!$E71,Poles!$F:$F,0),1)),"")</f>
        <v/>
      </c>
      <c r="B71" s="280" t="str">
        <f t="array" ref="B71">IFERROR(IF(D71="","",INDEX(Poles!$A:$F,MATCH('Poles Results'!$E71,Poles!$F:$F,0),2)),"")</f>
        <v/>
      </c>
      <c r="C71" s="280" t="str">
        <f t="array" ref="C71">IFERROR(IF(D71="","",INDEX(Poles!$A:$F,MATCH('Poles Results'!E71,Poles!$F:$F,0),3)),"")</f>
        <v/>
      </c>
      <c r="D71" s="281" t="str">
        <f>IFERROR(IF(AND(SMALL(Poles!F:F,L71)&gt;1000,SMALL(Poles!F:F,L71)&lt;3000),"nt",IF(SMALL(Poles!F:F,L71)&gt;3000,"",SMALL(Poles!F:F,L71))),"")</f>
        <v/>
      </c>
      <c r="E71" s="282" t="str">
        <f>IF(D71="nt",IFERROR(SMALL(Poles!F:F,L71),""),IF(D71&gt;3000,"",IFERROR(SMALL(Poles!F:F,L71),"")))</f>
        <v/>
      </c>
      <c r="F71" s="286"/>
      <c r="G71" s="284" t="str">
        <f t="shared" si="1"/>
        <v/>
      </c>
      <c r="H71" s="161" t="str">
        <f>IFERROR(VLOOKUP(D71,Poles!$O$4:$R$20,4,FALSE),"")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IFERROR(IF(D72="","",INDEX(Poles!$A:$F,MATCH('Poles Results'!$E72,Poles!$F:$F,0),1)),"")</f>
        <v/>
      </c>
      <c r="B72" s="280" t="str">
        <f t="array" ref="B72">IFERROR(IF(D72="","",INDEX(Poles!$A:$F,MATCH('Poles Results'!$E72,Poles!$F:$F,0),2)),"")</f>
        <v/>
      </c>
      <c r="C72" s="280" t="str">
        <f t="array" ref="C72">IFERROR(IF(D72="","",INDEX(Poles!$A:$F,MATCH('Poles Results'!E72,Poles!$F:$F,0),3)),"")</f>
        <v/>
      </c>
      <c r="D72" s="281" t="str">
        <f>IFERROR(IF(AND(SMALL(Poles!F:F,L72)&gt;1000,SMALL(Poles!F:F,L72)&lt;3000),"nt",IF(SMALL(Poles!F:F,L72)&gt;3000,"",SMALL(Poles!F:F,L72))),"")</f>
        <v/>
      </c>
      <c r="E72" s="282" t="str">
        <f>IF(D72="nt",IFERROR(SMALL(Poles!F:F,L72),""),IF(D72&gt;3000,"",IFERROR(SMALL(Poles!F:F,L72),"")))</f>
        <v/>
      </c>
      <c r="F72" s="286"/>
      <c r="G72" s="284" t="str">
        <f t="shared" si="1"/>
        <v/>
      </c>
      <c r="H72" s="161" t="str">
        <f>IFERROR(VLOOKUP(D72,Poles!$O$4:$R$20,4,FALSE),"")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IFERROR(IF(D73="","",INDEX(Poles!$A:$F,MATCH('Poles Results'!$E73,Poles!$F:$F,0),1)),"")</f>
        <v/>
      </c>
      <c r="B73" s="280" t="str">
        <f t="array" ref="B73">IFERROR(IF(D73="","",INDEX(Poles!$A:$F,MATCH('Poles Results'!$E73,Poles!$F:$F,0),2)),"")</f>
        <v/>
      </c>
      <c r="C73" s="280" t="str">
        <f t="array" ref="C73">IFERROR(IF(D73="","",INDEX(Poles!$A:$F,MATCH('Poles Results'!E73,Poles!$F:$F,0),3)),"")</f>
        <v/>
      </c>
      <c r="D73" s="281" t="str">
        <f>IFERROR(IF(AND(SMALL(Poles!F:F,L73)&gt;1000,SMALL(Poles!F:F,L73)&lt;3000),"nt",IF(SMALL(Poles!F:F,L73)&gt;3000,"",SMALL(Poles!F:F,L73))),"")</f>
        <v/>
      </c>
      <c r="E73" s="282" t="str">
        <f>IF(D73="nt",IFERROR(SMALL(Poles!F:F,L73),""),IF(D73&gt;3000,"",IFERROR(SMALL(Poles!F:F,L73),"")))</f>
        <v/>
      </c>
      <c r="F73" s="286"/>
      <c r="G73" s="284" t="str">
        <f t="shared" si="1"/>
        <v/>
      </c>
      <c r="H73" s="161" t="str">
        <f>IFERROR(VLOOKUP(D73,Poles!$O$4:$R$20,4,FALSE),"")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IFERROR(IF(D74="","",INDEX(Poles!$A:$F,MATCH('Poles Results'!$E74,Poles!$F:$F,0),1)),"")</f>
        <v/>
      </c>
      <c r="B74" s="280" t="str">
        <f t="array" ref="B74">IFERROR(IF(D74="","",INDEX(Poles!$A:$F,MATCH('Poles Results'!$E74,Poles!$F:$F,0),2)),"")</f>
        <v/>
      </c>
      <c r="C74" s="280" t="str">
        <f t="array" ref="C74">IFERROR(IF(D74="","",INDEX(Poles!$A:$F,MATCH('Poles Results'!E74,Poles!$F:$F,0),3)),"")</f>
        <v/>
      </c>
      <c r="D74" s="281" t="str">
        <f>IFERROR(IF(AND(SMALL(Poles!F:F,L74)&gt;1000,SMALL(Poles!F:F,L74)&lt;3000),"nt",IF(SMALL(Poles!F:F,L74)&gt;3000,"",SMALL(Poles!F:F,L74))),"")</f>
        <v/>
      </c>
      <c r="E74" s="282" t="str">
        <f>IF(D74="nt",IFERROR(SMALL(Poles!F:F,L74),""),IF(D74&gt;3000,"",IFERROR(SMALL(Poles!F:F,L74),"")))</f>
        <v/>
      </c>
      <c r="F74" s="286"/>
      <c r="G74" s="284" t="str">
        <f t="shared" si="1"/>
        <v/>
      </c>
      <c r="H74" s="161" t="str">
        <f>IFERROR(VLOOKUP(D74,Poles!$O$4:$R$20,4,FALSE),"")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IFERROR(IF(D75="","",INDEX(Poles!$A:$F,MATCH('Poles Results'!$E75,Poles!$F:$F,0),1)),"")</f>
        <v/>
      </c>
      <c r="B75" s="280" t="str">
        <f t="array" ref="B75">IFERROR(IF(D75="","",INDEX(Poles!$A:$F,MATCH('Poles Results'!$E75,Poles!$F:$F,0),2)),"")</f>
        <v/>
      </c>
      <c r="C75" s="280" t="str">
        <f t="array" ref="C75">IFERROR(IF(D75="","",INDEX(Poles!$A:$F,MATCH('Poles Results'!E75,Poles!$F:$F,0),3)),"")</f>
        <v/>
      </c>
      <c r="D75" s="281" t="str">
        <f>IFERROR(IF(AND(SMALL(Poles!F:F,L75)&gt;1000,SMALL(Poles!F:F,L75)&lt;3000),"nt",IF(SMALL(Poles!F:F,L75)&gt;3000,"",SMALL(Poles!F:F,L75))),"")</f>
        <v/>
      </c>
      <c r="E75" s="282" t="str">
        <f>IF(D75="nt",IFERROR(SMALL(Poles!F:F,L75),""),IF(D75&gt;3000,"",IFERROR(SMALL(Poles!F:F,L75),"")))</f>
        <v/>
      </c>
      <c r="F75" s="286"/>
      <c r="G75" s="284" t="str">
        <f t="shared" si="1"/>
        <v/>
      </c>
      <c r="H75" s="161" t="str">
        <f>IFERROR(VLOOKUP(D75,Poles!$O$4:$R$20,4,FALSE),"")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IFERROR(IF(D76="","",INDEX(Poles!$A:$F,MATCH('Poles Results'!$E76,Poles!$F:$F,0),1)),"")</f>
        <v/>
      </c>
      <c r="B76" s="280" t="str">
        <f t="array" ref="B76">IFERROR(IF(D76="","",INDEX(Poles!$A:$F,MATCH('Poles Results'!$E76,Poles!$F:$F,0),2)),"")</f>
        <v/>
      </c>
      <c r="C76" s="280" t="str">
        <f t="array" ref="C76">IFERROR(IF(D76="","",INDEX(Poles!$A:$F,MATCH('Poles Results'!E76,Poles!$F:$F,0),3)),"")</f>
        <v/>
      </c>
      <c r="D76" s="281" t="str">
        <f>IFERROR(IF(AND(SMALL(Poles!F:F,L76)&gt;1000,SMALL(Poles!F:F,L76)&lt;3000),"nt",IF(SMALL(Poles!F:F,L76)&gt;3000,"",SMALL(Poles!F:F,L76))),"")</f>
        <v/>
      </c>
      <c r="E76" s="282" t="str">
        <f>IF(D76="nt",IFERROR(SMALL(Poles!F:F,L76),""),IF(D76&gt;3000,"",IFERROR(SMALL(Poles!F:F,L76),"")))</f>
        <v/>
      </c>
      <c r="F76" s="286"/>
      <c r="G76" s="284" t="str">
        <f t="shared" si="1"/>
        <v/>
      </c>
      <c r="H76" s="161" t="str">
        <f>IFERROR(VLOOKUP(D76,Poles!$O$4:$R$20,4,FALSE),"")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IFERROR(IF(D77="","",INDEX(Poles!$A:$F,MATCH('Poles Results'!$E77,Poles!$F:$F,0),1)),"")</f>
        <v/>
      </c>
      <c r="B77" s="280" t="str">
        <f t="array" ref="B77">IFERROR(IF(D77="","",INDEX(Poles!$A:$F,MATCH('Poles Results'!$E77,Poles!$F:$F,0),2)),"")</f>
        <v/>
      </c>
      <c r="C77" s="280" t="str">
        <f t="array" ref="C77">IFERROR(IF(D77="","",INDEX(Poles!$A:$F,MATCH('Poles Results'!E77,Poles!$F:$F,0),3)),"")</f>
        <v/>
      </c>
      <c r="D77" s="281" t="str">
        <f>IFERROR(IF(AND(SMALL(Poles!F:F,L77)&gt;1000,SMALL(Poles!F:F,L77)&lt;3000),"nt",IF(SMALL(Poles!F:F,L77)&gt;3000,"",SMALL(Poles!F:F,L77))),"")</f>
        <v/>
      </c>
      <c r="E77" s="282" t="str">
        <f>IF(D77="nt",IFERROR(SMALL(Poles!F:F,L77),""),IF(D77&gt;3000,"",IFERROR(SMALL(Poles!F:F,L77),"")))</f>
        <v/>
      </c>
      <c r="F77" s="286"/>
      <c r="G77" s="284" t="str">
        <f t="shared" si="1"/>
        <v/>
      </c>
      <c r="H77" s="161" t="str">
        <f>IFERROR(VLOOKUP(D77,Poles!$O$4:$R$20,4,FALSE),"")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IFERROR(IF(D78="","",INDEX(Poles!$A:$F,MATCH('Poles Results'!$E78,Poles!$F:$F,0),1)),"")</f>
        <v/>
      </c>
      <c r="B78" s="280" t="str">
        <f t="array" ref="B78">IFERROR(IF(D78="","",INDEX(Poles!$A:$F,MATCH('Poles Results'!$E78,Poles!$F:$F,0),2)),"")</f>
        <v/>
      </c>
      <c r="C78" s="280" t="str">
        <f t="array" ref="C78">IFERROR(IF(D78="","",INDEX(Poles!$A:$F,MATCH('Poles Results'!E78,Poles!$F:$F,0),3)),"")</f>
        <v/>
      </c>
      <c r="D78" s="281" t="str">
        <f>IFERROR(IF(AND(SMALL(Poles!F:F,L78)&gt;1000,SMALL(Poles!F:F,L78)&lt;3000),"nt",IF(SMALL(Poles!F:F,L78)&gt;3000,"",SMALL(Poles!F:F,L78))),"")</f>
        <v/>
      </c>
      <c r="E78" s="282" t="str">
        <f>IF(D78="nt",IFERROR(SMALL(Poles!F:F,L78),""),IF(D78&gt;3000,"",IFERROR(SMALL(Poles!F:F,L78),"")))</f>
        <v/>
      </c>
      <c r="F78" s="286"/>
      <c r="G78" s="284" t="str">
        <f t="shared" si="1"/>
        <v/>
      </c>
      <c r="H78" s="161" t="str">
        <f>IFERROR(VLOOKUP(D78,Poles!$O$4:$R$20,4,FALSE),"")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IFERROR(IF(D79="","",INDEX(Poles!$A:$F,MATCH('Poles Results'!$E79,Poles!$F:$F,0),1)),"")</f>
        <v/>
      </c>
      <c r="B79" s="280" t="str">
        <f t="array" ref="B79">IFERROR(IF(D79="","",INDEX(Poles!$A:$F,MATCH('Poles Results'!$E79,Poles!$F:$F,0),2)),"")</f>
        <v/>
      </c>
      <c r="C79" s="280" t="str">
        <f t="array" ref="C79">IFERROR(IF(D79="","",INDEX(Poles!$A:$F,MATCH('Poles Results'!E79,Poles!$F:$F,0),3)),"")</f>
        <v/>
      </c>
      <c r="D79" s="281" t="str">
        <f>IFERROR(IF(AND(SMALL(Poles!F:F,L79)&gt;1000,SMALL(Poles!F:F,L79)&lt;3000),"nt",IF(SMALL(Poles!F:F,L79)&gt;3000,"",SMALL(Poles!F:F,L79))),"")</f>
        <v/>
      </c>
      <c r="E79" s="282" t="str">
        <f>IF(D79="nt",IFERROR(SMALL(Poles!F:F,L79),""),IF(D79&gt;3000,"",IFERROR(SMALL(Poles!F:F,L79),"")))</f>
        <v/>
      </c>
      <c r="F79" s="286"/>
      <c r="G79" s="284" t="str">
        <f t="shared" si="1"/>
        <v/>
      </c>
      <c r="H79" s="161" t="str">
        <f>IFERROR(VLOOKUP(D79,Poles!$O$4:$R$20,4,FALSE),"")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IFERROR(IF(D80="","",INDEX(Poles!$A:$F,MATCH('Poles Results'!$E80,Poles!$F:$F,0),1)),"")</f>
        <v/>
      </c>
      <c r="B80" s="280" t="str">
        <f t="array" ref="B80">IFERROR(IF(D80="","",INDEX(Poles!$A:$F,MATCH('Poles Results'!$E80,Poles!$F:$F,0),2)),"")</f>
        <v/>
      </c>
      <c r="C80" s="280" t="str">
        <f t="array" ref="C80">IFERROR(IF(D80="","",INDEX(Poles!$A:$F,MATCH('Poles Results'!E80,Poles!$F:$F,0),3)),"")</f>
        <v/>
      </c>
      <c r="D80" s="281" t="str">
        <f>IFERROR(IF(AND(SMALL(Poles!F:F,L80)&gt;1000,SMALL(Poles!F:F,L80)&lt;3000),"nt",IF(SMALL(Poles!F:F,L80)&gt;3000,"",SMALL(Poles!F:F,L80))),"")</f>
        <v/>
      </c>
      <c r="E80" s="282" t="str">
        <f>IF(D80="nt",IFERROR(SMALL(Poles!F:F,L80),""),IF(D80&gt;3000,"",IFERROR(SMALL(Poles!F:F,L80),"")))</f>
        <v/>
      </c>
      <c r="F80" s="286"/>
      <c r="G80" s="284" t="str">
        <f t="shared" si="1"/>
        <v/>
      </c>
      <c r="H80" s="161" t="str">
        <f>IFERROR(VLOOKUP(D80,Poles!$O$4:$R$20,4,FALSE),"")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IFERROR(IF(D81="","",INDEX(Poles!$A:$F,MATCH('Poles Results'!$E81,Poles!$F:$F,0),1)),"")</f>
        <v/>
      </c>
      <c r="B81" s="280" t="str">
        <f t="array" ref="B81">IFERROR(IF(D81="","",INDEX(Poles!$A:$F,MATCH('Poles Results'!$E81,Poles!$F:$F,0),2)),"")</f>
        <v/>
      </c>
      <c r="C81" s="280" t="str">
        <f t="array" ref="C81">IFERROR(IF(D81="","",INDEX(Poles!$A:$F,MATCH('Poles Results'!E81,Poles!$F:$F,0),3)),"")</f>
        <v/>
      </c>
      <c r="D81" s="281" t="str">
        <f>IFERROR(IF(AND(SMALL(Poles!F:F,L81)&gt;1000,SMALL(Poles!F:F,L81)&lt;3000),"nt",IF(SMALL(Poles!F:F,L81)&gt;3000,"",SMALL(Poles!F:F,L81))),"")</f>
        <v/>
      </c>
      <c r="E81" s="282" t="str">
        <f>IF(D81="nt",IFERROR(SMALL(Poles!F:F,L81),""),IF(D81&gt;3000,"",IFERROR(SMALL(Poles!F:F,L81),"")))</f>
        <v/>
      </c>
      <c r="F81" s="286"/>
      <c r="G81" s="284" t="str">
        <f t="shared" si="1"/>
        <v/>
      </c>
      <c r="H81" s="161" t="str">
        <f>IFERROR(VLOOKUP(D81,Poles!$O$4:$R$20,4,FALSE),"")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IFERROR(IF(D82="","",INDEX(Poles!$A:$F,MATCH('Poles Results'!$E82,Poles!$F:$F,0),1)),"")</f>
        <v/>
      </c>
      <c r="B82" s="280" t="str">
        <f t="array" ref="B82">IFERROR(IF(D82="","",INDEX(Poles!$A:$F,MATCH('Poles Results'!$E82,Poles!$F:$F,0),2)),"")</f>
        <v/>
      </c>
      <c r="C82" s="280" t="str">
        <f t="array" ref="C82">IFERROR(IF(D82="","",INDEX(Poles!$A:$F,MATCH('Poles Results'!E82,Poles!$F:$F,0),3)),"")</f>
        <v/>
      </c>
      <c r="D82" s="281" t="str">
        <f>IFERROR(IF(AND(SMALL(Poles!F:F,L82)&gt;1000,SMALL(Poles!F:F,L82)&lt;3000),"nt",IF(SMALL(Poles!F:F,L82)&gt;3000,"",SMALL(Poles!F:F,L82))),"")</f>
        <v/>
      </c>
      <c r="E82" s="282" t="str">
        <f>IF(D82="nt",IFERROR(SMALL(Poles!F:F,L82),""),IF(D82&gt;3000,"",IFERROR(SMALL(Poles!F:F,L82),"")))</f>
        <v/>
      </c>
      <c r="F82" s="286"/>
      <c r="G82" s="284" t="str">
        <f t="shared" si="1"/>
        <v/>
      </c>
      <c r="H82" s="161" t="str">
        <f>IFERROR(VLOOKUP(D82,Poles!$O$4:$R$20,4,FALSE),"")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IFERROR(IF(D83="","",INDEX(Poles!$A:$F,MATCH('Poles Results'!$E83,Poles!$F:$F,0),1)),"")</f>
        <v/>
      </c>
      <c r="B83" s="280" t="str">
        <f t="array" ref="B83">IFERROR(IF(D83="","",INDEX(Poles!$A:$F,MATCH('Poles Results'!$E83,Poles!$F:$F,0),2)),"")</f>
        <v/>
      </c>
      <c r="C83" s="280" t="str">
        <f t="array" ref="C83">IFERROR(IF(D83="","",INDEX(Poles!$A:$F,MATCH('Poles Results'!E83,Poles!$F:$F,0),3)),"")</f>
        <v/>
      </c>
      <c r="D83" s="281" t="str">
        <f>IFERROR(IF(AND(SMALL(Poles!F:F,L83)&gt;1000,SMALL(Poles!F:F,L83)&lt;3000),"nt",IF(SMALL(Poles!F:F,L83)&gt;3000,"",SMALL(Poles!F:F,L83))),"")</f>
        <v/>
      </c>
      <c r="E83" s="282" t="str">
        <f>IF(D83="nt",IFERROR(SMALL(Poles!F:F,L83),""),IF(D83&gt;3000,"",IFERROR(SMALL(Poles!F:F,L83),"")))</f>
        <v/>
      </c>
      <c r="F83" s="286"/>
      <c r="G83" s="284" t="str">
        <f t="shared" si="1"/>
        <v/>
      </c>
      <c r="H83" s="161" t="str">
        <f>IFERROR(VLOOKUP(D83,Poles!$O$4:$R$20,4,FALSE),"")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IFERROR(IF(D84="","",INDEX(Poles!$A:$F,MATCH('Poles Results'!$E84,Poles!$F:$F,0),1)),"")</f>
        <v/>
      </c>
      <c r="B84" s="280" t="str">
        <f t="array" ref="B84">IFERROR(IF(D84="","",INDEX(Poles!$A:$F,MATCH('Poles Results'!$E84,Poles!$F:$F,0),2)),"")</f>
        <v/>
      </c>
      <c r="C84" s="280" t="str">
        <f t="array" ref="C84">IFERROR(IF(D84="","",INDEX(Poles!$A:$F,MATCH('Poles Results'!E84,Poles!$F:$F,0),3)),"")</f>
        <v/>
      </c>
      <c r="D84" s="281" t="str">
        <f>IFERROR(IF(AND(SMALL(Poles!F:F,L84)&gt;1000,SMALL(Poles!F:F,L84)&lt;3000),"nt",IF(SMALL(Poles!F:F,L84)&gt;3000,"",SMALL(Poles!F:F,L84))),"")</f>
        <v/>
      </c>
      <c r="E84" s="282" t="str">
        <f>IF(D84="nt",IFERROR(SMALL(Poles!F:F,L84),""),IF(D84&gt;3000,"",IFERROR(SMALL(Poles!F:F,L84),"")))</f>
        <v/>
      </c>
      <c r="F84" s="286"/>
      <c r="G84" s="284" t="str">
        <f t="shared" si="1"/>
        <v/>
      </c>
      <c r="H84" s="161" t="str">
        <f>IFERROR(VLOOKUP(D84,Poles!$O$4:$R$20,4,FALSE),"")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IFERROR(IF(D85="","",INDEX(Poles!$A:$F,MATCH('Poles Results'!$E85,Poles!$F:$F,0),1)),"")</f>
        <v/>
      </c>
      <c r="B85" s="280" t="str">
        <f t="array" ref="B85">IFERROR(IF(D85="","",INDEX(Poles!$A:$F,MATCH('Poles Results'!$E85,Poles!$F:$F,0),2)),"")</f>
        <v/>
      </c>
      <c r="C85" s="280" t="str">
        <f t="array" ref="C85">IFERROR(IF(D85="","",INDEX(Poles!$A:$F,MATCH('Poles Results'!E85,Poles!$F:$F,0),3)),"")</f>
        <v/>
      </c>
      <c r="D85" s="281" t="str">
        <f>IFERROR(IF(AND(SMALL(Poles!F:F,L85)&gt;1000,SMALL(Poles!F:F,L85)&lt;3000),"nt",IF(SMALL(Poles!F:F,L85)&gt;3000,"",SMALL(Poles!F:F,L85))),"")</f>
        <v/>
      </c>
      <c r="E85" s="282" t="str">
        <f>IF(D85="nt",IFERROR(SMALL(Poles!F:F,L85),""),IF(D85&gt;3000,"",IFERROR(SMALL(Poles!F:F,L85),"")))</f>
        <v/>
      </c>
      <c r="F85" s="286"/>
      <c r="G85" s="284" t="str">
        <f t="shared" si="1"/>
        <v/>
      </c>
      <c r="H85" s="161" t="str">
        <f>IFERROR(VLOOKUP(D85,Poles!$O$4:$R$20,4,FALSE),"")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IFERROR(IF(D86="","",INDEX(Poles!$A:$F,MATCH('Poles Results'!$E86,Poles!$F:$F,0),1)),"")</f>
        <v/>
      </c>
      <c r="B86" s="280" t="str">
        <f t="array" ref="B86">IFERROR(IF(D86="","",INDEX(Poles!$A:$F,MATCH('Poles Results'!$E86,Poles!$F:$F,0),2)),"")</f>
        <v/>
      </c>
      <c r="C86" s="280" t="str">
        <f t="array" ref="C86">IFERROR(IF(D86="","",INDEX(Poles!$A:$F,MATCH('Poles Results'!E86,Poles!$F:$F,0),3)),"")</f>
        <v/>
      </c>
      <c r="D86" s="281" t="str">
        <f>IFERROR(IF(AND(SMALL(Poles!F:F,L86)&gt;1000,SMALL(Poles!F:F,L86)&lt;3000),"nt",IF(SMALL(Poles!F:F,L86)&gt;3000,"",SMALL(Poles!F:F,L86))),"")</f>
        <v/>
      </c>
      <c r="E86" s="282" t="str">
        <f>IF(D86="nt",IFERROR(SMALL(Poles!F:F,L86),""),IF(D86&gt;3000,"",IFERROR(SMALL(Poles!F:F,L86),"")))</f>
        <v/>
      </c>
      <c r="F86" s="286"/>
      <c r="G86" s="284" t="str">
        <f t="shared" si="1"/>
        <v/>
      </c>
      <c r="H86" s="161" t="str">
        <f>IFERROR(VLOOKUP(D86,Poles!$O$4:$R$20,4,FALSE),"")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IFERROR(IF(D87="","",INDEX(Poles!$A:$F,MATCH('Poles Results'!$E87,Poles!$F:$F,0),1)),"")</f>
        <v/>
      </c>
      <c r="B87" s="280" t="str">
        <f t="array" ref="B87">IFERROR(IF(D87="","",INDEX(Poles!$A:$F,MATCH('Poles Results'!$E87,Poles!$F:$F,0),2)),"")</f>
        <v/>
      </c>
      <c r="C87" s="280" t="str">
        <f t="array" ref="C87">IFERROR(IF(D87="","",INDEX(Poles!$A:$F,MATCH('Poles Results'!E87,Poles!$F:$F,0),3)),"")</f>
        <v/>
      </c>
      <c r="D87" s="281" t="str">
        <f>IFERROR(IF(AND(SMALL(Poles!F:F,L87)&gt;1000,SMALL(Poles!F:F,L87)&lt;3000),"nt",IF(SMALL(Poles!F:F,L87)&gt;3000,"",SMALL(Poles!F:F,L87))),"")</f>
        <v/>
      </c>
      <c r="E87" s="282" t="str">
        <f>IF(D87="nt",IFERROR(SMALL(Poles!F:F,L87),""),IF(D87&gt;3000,"",IFERROR(SMALL(Poles!F:F,L87),"")))</f>
        <v/>
      </c>
      <c r="F87" s="286"/>
      <c r="G87" s="284" t="str">
        <f t="shared" si="1"/>
        <v/>
      </c>
      <c r="H87" s="161" t="str">
        <f>IFERROR(VLOOKUP(D87,Poles!$O$4:$R$20,4,FALSE),"")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IFERROR(IF(D88="","",INDEX(Poles!$A:$F,MATCH('Poles Results'!$E88,Poles!$F:$F,0),1)),"")</f>
        <v/>
      </c>
      <c r="B88" s="280" t="str">
        <f t="array" ref="B88">IFERROR(IF(D88="","",INDEX(Poles!$A:$F,MATCH('Poles Results'!$E88,Poles!$F:$F,0),2)),"")</f>
        <v/>
      </c>
      <c r="C88" s="280" t="str">
        <f t="array" ref="C88">IFERROR(IF(D88="","",INDEX(Poles!$A:$F,MATCH('Poles Results'!E88,Poles!$F:$F,0),3)),"")</f>
        <v/>
      </c>
      <c r="D88" s="281" t="str">
        <f>IFERROR(IF(AND(SMALL(Poles!F:F,L88)&gt;1000,SMALL(Poles!F:F,L88)&lt;3000),"nt",IF(SMALL(Poles!F:F,L88)&gt;3000,"",SMALL(Poles!F:F,L88))),"")</f>
        <v/>
      </c>
      <c r="E88" s="282" t="str">
        <f>IF(D88="nt",IFERROR(SMALL(Poles!F:F,L88),""),IF(D88&gt;3000,"",IFERROR(SMALL(Poles!F:F,L88),"")))</f>
        <v/>
      </c>
      <c r="F88" s="286"/>
      <c r="G88" s="284" t="str">
        <f t="shared" si="1"/>
        <v/>
      </c>
      <c r="H88" s="161" t="str">
        <f>IFERROR(VLOOKUP(D88,Poles!$O$4:$R$20,4,FALSE),"")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IFERROR(IF(D89="","",INDEX(Poles!$A:$F,MATCH('Poles Results'!$E89,Poles!$F:$F,0),1)),"")</f>
        <v/>
      </c>
      <c r="B89" s="280" t="str">
        <f t="array" ref="B89">IFERROR(IF(D89="","",INDEX(Poles!$A:$F,MATCH('Poles Results'!$E89,Poles!$F:$F,0),2)),"")</f>
        <v/>
      </c>
      <c r="C89" s="280" t="str">
        <f t="array" ref="C89">IFERROR(IF(D89="","",INDEX(Poles!$A:$F,MATCH('Poles Results'!E89,Poles!$F:$F,0),3)),"")</f>
        <v/>
      </c>
      <c r="D89" s="281" t="str">
        <f>IFERROR(IF(AND(SMALL(Poles!F:F,L89)&gt;1000,SMALL(Poles!F:F,L89)&lt;3000),"nt",IF(SMALL(Poles!F:F,L89)&gt;3000,"",SMALL(Poles!F:F,L89))),"")</f>
        <v/>
      </c>
      <c r="E89" s="282" t="str">
        <f>IF(D89="nt",IFERROR(SMALL(Poles!F:F,L89),""),IF(D89&gt;3000,"",IFERROR(SMALL(Poles!F:F,L89),"")))</f>
        <v/>
      </c>
      <c r="F89" s="286"/>
      <c r="G89" s="284" t="str">
        <f t="shared" si="1"/>
        <v/>
      </c>
      <c r="H89" s="161" t="str">
        <f>IFERROR(VLOOKUP(D89,Poles!$O$4:$R$20,4,FALSE),"")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IFERROR(IF(D90="","",INDEX(Poles!$A:$F,MATCH('Poles Results'!$E90,Poles!$F:$F,0),1)),"")</f>
        <v/>
      </c>
      <c r="B90" s="280" t="str">
        <f t="array" ref="B90">IFERROR(IF(D90="","",INDEX(Poles!$A:$F,MATCH('Poles Results'!$E90,Poles!$F:$F,0),2)),"")</f>
        <v/>
      </c>
      <c r="C90" s="280" t="str">
        <f t="array" ref="C90">IFERROR(IF(D90="","",INDEX(Poles!$A:$F,MATCH('Poles Results'!E90,Poles!$F:$F,0),3)),"")</f>
        <v/>
      </c>
      <c r="D90" s="281" t="str">
        <f>IFERROR(IF(AND(SMALL(Poles!F:F,L90)&gt;1000,SMALL(Poles!F:F,L90)&lt;3000),"nt",IF(SMALL(Poles!F:F,L90)&gt;3000,"",SMALL(Poles!F:F,L90))),"")</f>
        <v/>
      </c>
      <c r="E90" s="282" t="str">
        <f>IF(D90="nt",IFERROR(SMALL(Poles!F:F,L90),""),IF(D90&gt;3000,"",IFERROR(SMALL(Poles!F:F,L90),"")))</f>
        <v/>
      </c>
      <c r="F90" s="286"/>
      <c r="G90" s="284" t="str">
        <f t="shared" si="1"/>
        <v/>
      </c>
      <c r="H90" s="161" t="str">
        <f>IFERROR(VLOOKUP(D90,Poles!$O$4:$R$20,4,FALSE),"")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IFERROR(IF(D91="","",INDEX(Poles!$A:$F,MATCH('Poles Results'!$E91,Poles!$F:$F,0),1)),"")</f>
        <v/>
      </c>
      <c r="B91" s="280" t="str">
        <f t="array" ref="B91">IFERROR(IF(D91="","",INDEX(Poles!$A:$F,MATCH('Poles Results'!$E91,Poles!$F:$F,0),2)),"")</f>
        <v/>
      </c>
      <c r="C91" s="280" t="str">
        <f t="array" ref="C91">IFERROR(IF(D91="","",INDEX(Poles!$A:$F,MATCH('Poles Results'!E91,Poles!$F:$F,0),3)),"")</f>
        <v/>
      </c>
      <c r="D91" s="281" t="str">
        <f>IFERROR(IF(AND(SMALL(Poles!F:F,L91)&gt;1000,SMALL(Poles!F:F,L91)&lt;3000),"nt",IF(SMALL(Poles!F:F,L91)&gt;3000,"",SMALL(Poles!F:F,L91))),"")</f>
        <v/>
      </c>
      <c r="E91" s="282" t="str">
        <f>IF(D91="nt",IFERROR(SMALL(Poles!F:F,L91),""),IF(D91&gt;3000,"",IFERROR(SMALL(Poles!F:F,L91),"")))</f>
        <v/>
      </c>
      <c r="F91" s="286"/>
      <c r="G91" s="284" t="str">
        <f t="shared" si="1"/>
        <v/>
      </c>
      <c r="H91" s="161" t="str">
        <f>IFERROR(VLOOKUP(D91,Poles!$O$4:$R$20,4,FALSE),"")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IFERROR(IF(D92="","",INDEX(Poles!$A:$F,MATCH('Poles Results'!$E92,Poles!$F:$F,0),1)),"")</f>
        <v/>
      </c>
      <c r="B92" s="280" t="str">
        <f t="array" ref="B92">IFERROR(IF(D92="","",INDEX(Poles!$A:$F,MATCH('Poles Results'!$E92,Poles!$F:$F,0),2)),"")</f>
        <v/>
      </c>
      <c r="C92" s="280" t="str">
        <f t="array" ref="C92">IFERROR(IF(D92="","",INDEX(Poles!$A:$F,MATCH('Poles Results'!E92,Poles!$F:$F,0),3)),"")</f>
        <v/>
      </c>
      <c r="D92" s="281" t="str">
        <f>IFERROR(IF(AND(SMALL(Poles!F:F,L92)&gt;1000,SMALL(Poles!F:F,L92)&lt;3000),"nt",IF(SMALL(Poles!F:F,L92)&gt;3000,"",SMALL(Poles!F:F,L92))),"")</f>
        <v/>
      </c>
      <c r="E92" s="282" t="str">
        <f>IF(D92="nt",IFERROR(SMALL(Poles!F:F,L92),""),IF(D92&gt;3000,"",IFERROR(SMALL(Poles!F:F,L92),"")))</f>
        <v/>
      </c>
      <c r="F92" s="286"/>
      <c r="G92" s="284" t="str">
        <f t="shared" si="1"/>
        <v/>
      </c>
      <c r="H92" s="161" t="str">
        <f>IFERROR(VLOOKUP(D92,Poles!$O$4:$R$20,4,FALSE),"")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IFERROR(IF(D93="","",INDEX(Poles!$A:$F,MATCH('Poles Results'!$E93,Poles!$F:$F,0),1)),"")</f>
        <v/>
      </c>
      <c r="B93" s="280" t="str">
        <f t="array" ref="B93">IFERROR(IF(D93="","",INDEX(Poles!$A:$F,MATCH('Poles Results'!$E93,Poles!$F:$F,0),2)),"")</f>
        <v/>
      </c>
      <c r="C93" s="280" t="str">
        <f t="array" ref="C93">IFERROR(IF(D93="","",INDEX(Poles!$A:$F,MATCH('Poles Results'!E93,Poles!$F:$F,0),3)),"")</f>
        <v/>
      </c>
      <c r="D93" s="281" t="str">
        <f>IFERROR(IF(AND(SMALL(Poles!F:F,L93)&gt;1000,SMALL(Poles!F:F,L93)&lt;3000),"nt",IF(SMALL(Poles!F:F,L93)&gt;3000,"",SMALL(Poles!F:F,L93))),"")</f>
        <v/>
      </c>
      <c r="E93" s="282" t="str">
        <f>IF(D93="nt",IFERROR(SMALL(Poles!F:F,L93),""),IF(D93&gt;3000,"",IFERROR(SMALL(Poles!F:F,L93),"")))</f>
        <v/>
      </c>
      <c r="F93" s="286"/>
      <c r="G93" s="284" t="str">
        <f t="shared" si="1"/>
        <v/>
      </c>
      <c r="H93" s="161" t="str">
        <f>IFERROR(VLOOKUP(D93,Poles!$O$4:$R$20,4,FALSE),"")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IFERROR(IF(D94="","",INDEX(Poles!$A:$F,MATCH('Poles Results'!$E94,Poles!$F:$F,0),1)),"")</f>
        <v/>
      </c>
      <c r="B94" s="280" t="str">
        <f t="array" ref="B94">IFERROR(IF(D94="","",INDEX(Poles!$A:$F,MATCH('Poles Results'!$E94,Poles!$F:$F,0),2)),"")</f>
        <v/>
      </c>
      <c r="C94" s="280" t="str">
        <f t="array" ref="C94">IFERROR(IF(D94="","",INDEX(Poles!$A:$F,MATCH('Poles Results'!E94,Poles!$F:$F,0),3)),"")</f>
        <v/>
      </c>
      <c r="D94" s="281" t="str">
        <f>IFERROR(IF(AND(SMALL(Poles!F:F,L94)&gt;1000,SMALL(Poles!F:F,L94)&lt;3000),"nt",IF(SMALL(Poles!F:F,L94)&gt;3000,"",SMALL(Poles!F:F,L94))),"")</f>
        <v/>
      </c>
      <c r="E94" s="282" t="str">
        <f>IF(D94="nt",IFERROR(SMALL(Poles!F:F,L94),""),IF(D94&gt;3000,"",IFERROR(SMALL(Poles!F:F,L94),"")))</f>
        <v/>
      </c>
      <c r="F94" s="286"/>
      <c r="G94" s="284" t="str">
        <f t="shared" si="1"/>
        <v/>
      </c>
      <c r="H94" s="161" t="str">
        <f>IFERROR(VLOOKUP(D94,Poles!$O$4:$R$20,4,FALSE),"")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IFERROR(IF(D95="","",INDEX(Poles!$A:$F,MATCH('Poles Results'!$E95,Poles!$F:$F,0),1)),"")</f>
        <v/>
      </c>
      <c r="B95" s="280" t="str">
        <f t="array" ref="B95">IFERROR(IF(D95="","",INDEX(Poles!$A:$F,MATCH('Poles Results'!$E95,Poles!$F:$F,0),2)),"")</f>
        <v/>
      </c>
      <c r="C95" s="280" t="str">
        <f t="array" ref="C95">IFERROR(IF(D95="","",INDEX(Poles!$A:$F,MATCH('Poles Results'!E95,Poles!$F:$F,0),3)),"")</f>
        <v/>
      </c>
      <c r="D95" s="281" t="str">
        <f>IFERROR(IF(AND(SMALL(Poles!F:F,L95)&gt;1000,SMALL(Poles!F:F,L95)&lt;3000),"nt",IF(SMALL(Poles!F:F,L95)&gt;3000,"",SMALL(Poles!F:F,L95))),"")</f>
        <v/>
      </c>
      <c r="E95" s="282" t="str">
        <f>IF(D95="nt",IFERROR(SMALL(Poles!F:F,L95),""),IF(D95&gt;3000,"",IFERROR(SMALL(Poles!F:F,L95),"")))</f>
        <v/>
      </c>
      <c r="F95" s="286"/>
      <c r="G95" s="284" t="str">
        <f t="shared" si="1"/>
        <v/>
      </c>
      <c r="H95" s="161" t="str">
        <f>IFERROR(VLOOKUP(D95,Poles!$O$4:$R$20,4,FALSE),"")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IFERROR(IF(D96="","",INDEX(Poles!$A:$F,MATCH('Poles Results'!$E96,Poles!$F:$F,0),1)),"")</f>
        <v/>
      </c>
      <c r="B96" s="280" t="str">
        <f t="array" ref="B96">IFERROR(IF(D96="","",INDEX(Poles!$A:$F,MATCH('Poles Results'!$E96,Poles!$F:$F,0),2)),"")</f>
        <v/>
      </c>
      <c r="C96" s="280" t="str">
        <f t="array" ref="C96">IFERROR(IF(D96="","",INDEX(Poles!$A:$F,MATCH('Poles Results'!E96,Poles!$F:$F,0),3)),"")</f>
        <v/>
      </c>
      <c r="D96" s="281" t="str">
        <f>IFERROR(IF(AND(SMALL(Poles!F:F,L96)&gt;1000,SMALL(Poles!F:F,L96)&lt;3000),"nt",IF(SMALL(Poles!F:F,L96)&gt;3000,"",SMALL(Poles!F:F,L96))),"")</f>
        <v/>
      </c>
      <c r="E96" s="282" t="str">
        <f>IF(D96="nt",IFERROR(SMALL(Poles!F:F,L96),""),IF(D96&gt;3000,"",IFERROR(SMALL(Poles!F:F,L96),"")))</f>
        <v/>
      </c>
      <c r="F96" s="286"/>
      <c r="G96" s="284" t="str">
        <f t="shared" si="1"/>
        <v/>
      </c>
      <c r="H96" s="161" t="str">
        <f>IFERROR(VLOOKUP(D96,Poles!$O$4:$R$20,4,FALSE),"")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IFERROR(IF(D97="","",INDEX(Poles!$A:$F,MATCH('Poles Results'!$E97,Poles!$F:$F,0),1)),"")</f>
        <v/>
      </c>
      <c r="B97" s="280" t="str">
        <f t="array" ref="B97">IFERROR(IF(D97="","",INDEX(Poles!$A:$F,MATCH('Poles Results'!$E97,Poles!$F:$F,0),2)),"")</f>
        <v/>
      </c>
      <c r="C97" s="280" t="str">
        <f t="array" ref="C97">IFERROR(IF(D97="","",INDEX(Poles!$A:$F,MATCH('Poles Results'!E97,Poles!$F:$F,0),3)),"")</f>
        <v/>
      </c>
      <c r="D97" s="281" t="str">
        <f>IFERROR(IF(AND(SMALL(Poles!F:F,L97)&gt;1000,SMALL(Poles!F:F,L97)&lt;3000),"nt",IF(SMALL(Poles!F:F,L97)&gt;3000,"",SMALL(Poles!F:F,L97))),"")</f>
        <v/>
      </c>
      <c r="E97" s="282" t="str">
        <f>IF(D97="nt",IFERROR(SMALL(Poles!F:F,L97),""),IF(D97&gt;3000,"",IFERROR(SMALL(Poles!F:F,L97),"")))</f>
        <v/>
      </c>
      <c r="F97" s="286"/>
      <c r="G97" s="284" t="str">
        <f t="shared" si="1"/>
        <v/>
      </c>
      <c r="H97" s="161" t="str">
        <f>IFERROR(VLOOKUP(D97,Poles!$O$4:$R$20,4,FALSE),"")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IFERROR(IF(D98="","",INDEX(Poles!$A:$F,MATCH('Poles Results'!$E98,Poles!$F:$F,0),1)),"")</f>
        <v/>
      </c>
      <c r="B98" s="280" t="str">
        <f t="array" ref="B98">IFERROR(IF(D98="","",INDEX(Poles!$A:$F,MATCH('Poles Results'!$E98,Poles!$F:$F,0),2)),"")</f>
        <v/>
      </c>
      <c r="C98" s="280" t="str">
        <f t="array" ref="C98">IFERROR(IF(D98="","",INDEX(Poles!$A:$F,MATCH('Poles Results'!E98,Poles!$F:$F,0),3)),"")</f>
        <v/>
      </c>
      <c r="D98" s="281" t="str">
        <f>IFERROR(IF(AND(SMALL(Poles!F:F,L98)&gt;1000,SMALL(Poles!F:F,L98)&lt;3000),"nt",IF(SMALL(Poles!F:F,L98)&gt;3000,"",SMALL(Poles!F:F,L98))),"")</f>
        <v/>
      </c>
      <c r="E98" s="282" t="str">
        <f>IF(D98="nt",IFERROR(SMALL(Poles!F:F,L98),""),IF(D98&gt;3000,"",IFERROR(SMALL(Poles!F:F,L98),"")))</f>
        <v/>
      </c>
      <c r="F98" s="286"/>
      <c r="G98" s="284" t="str">
        <f t="shared" si="1"/>
        <v/>
      </c>
      <c r="H98" s="161" t="str">
        <f>IFERROR(VLOOKUP(D98,Poles!$O$4:$R$20,4,FALSE),"")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IFERROR(IF(D99="","",INDEX(Poles!$A:$F,MATCH('Poles Results'!$E99,Poles!$F:$F,0),1)),"")</f>
        <v/>
      </c>
      <c r="B99" s="280" t="str">
        <f t="array" ref="B99">IFERROR(IF(D99="","",INDEX(Poles!$A:$F,MATCH('Poles Results'!$E99,Poles!$F:$F,0),2)),"")</f>
        <v/>
      </c>
      <c r="C99" s="280" t="str">
        <f t="array" ref="C99">IFERROR(IF(D99="","",INDEX(Poles!$A:$F,MATCH('Poles Results'!E99,Poles!$F:$F,0),3)),"")</f>
        <v/>
      </c>
      <c r="D99" s="281" t="str">
        <f>IFERROR(IF(AND(SMALL(Poles!F:F,L99)&gt;1000,SMALL(Poles!F:F,L99)&lt;3000),"nt",IF(SMALL(Poles!F:F,L99)&gt;3000,"",SMALL(Poles!F:F,L99))),"")</f>
        <v/>
      </c>
      <c r="E99" s="282" t="str">
        <f>IF(D99="nt",IFERROR(SMALL(Poles!F:F,L99),""),IF(D99&gt;3000,"",IFERROR(SMALL(Poles!F:F,L99),"")))</f>
        <v/>
      </c>
      <c r="F99" s="286"/>
      <c r="G99" s="284" t="str">
        <f t="shared" si="1"/>
        <v/>
      </c>
      <c r="H99" s="161" t="str">
        <f>IFERROR(VLOOKUP(D99,Poles!$O$4:$R$20,4,FALSE),"")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IFERROR(IF(D100="","",INDEX(Poles!$A:$F,MATCH('Poles Results'!$E100,Poles!$F:$F,0),1)),"")</f>
        <v/>
      </c>
      <c r="B100" s="280" t="str">
        <f t="array" ref="B100">IFERROR(IF(D100="","",INDEX(Poles!$A:$F,MATCH('Poles Results'!$E100,Poles!$F:$F,0),2)),"")</f>
        <v/>
      </c>
      <c r="C100" s="280" t="str">
        <f t="array" ref="C100">IFERROR(IF(D100="","",INDEX(Poles!$A:$F,MATCH('Poles Results'!E100,Poles!$F:$F,0),3)),"")</f>
        <v/>
      </c>
      <c r="D100" s="281" t="str">
        <f>IFERROR(IF(AND(SMALL(Poles!F:F,L100)&gt;1000,SMALL(Poles!F:F,L100)&lt;3000),"nt",IF(SMALL(Poles!F:F,L100)&gt;3000,"",SMALL(Poles!F:F,L100))),"")</f>
        <v/>
      </c>
      <c r="E100" s="282" t="str">
        <f>IF(D100="nt",IFERROR(SMALL(Poles!F:F,L100),""),IF(D100&gt;3000,"",IFERROR(SMALL(Poles!F:F,L100),"")))</f>
        <v/>
      </c>
      <c r="F100" s="286"/>
      <c r="G100" s="284" t="str">
        <f t="shared" si="1"/>
        <v/>
      </c>
      <c r="H100" s="161" t="str">
        <f>IFERROR(VLOOKUP(D100,Poles!$O$4:$R$20,4,FALSE),"")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IFERROR(IF(D101="","",INDEX(Poles!$A:$F,MATCH('Poles Results'!$E101,Poles!$F:$F,0),1)),"")</f>
        <v/>
      </c>
      <c r="B101" s="280" t="str">
        <f t="array" ref="B101">IFERROR(IF(D101="","",INDEX(Poles!$A:$F,MATCH('Poles Results'!$E101,Poles!$F:$F,0),2)),"")</f>
        <v/>
      </c>
      <c r="C101" s="280" t="str">
        <f t="array" ref="C101">IFERROR(IF(D101="","",INDEX(Poles!$A:$F,MATCH('Poles Results'!E101,Poles!$F:$F,0),3)),"")</f>
        <v/>
      </c>
      <c r="D101" s="281" t="str">
        <f>IFERROR(IF(AND(SMALL(Poles!F:F,L101)&gt;1000,SMALL(Poles!F:F,L101)&lt;3000),"nt",IF(SMALL(Poles!F:F,L101)&gt;3000,"",SMALL(Poles!F:F,L101))),"")</f>
        <v/>
      </c>
      <c r="E101" s="282" t="str">
        <f>IF(D101="nt",IFERROR(SMALL(Poles!F:F,L101),""),IF(D101&gt;3000,"",IFERROR(SMALL(Poles!F:F,L101),"")))</f>
        <v/>
      </c>
      <c r="F101" s="286"/>
      <c r="G101" s="284" t="str">
        <f t="shared" si="1"/>
        <v/>
      </c>
      <c r="H101" s="161" t="str">
        <f>IFERROR(VLOOKUP(D101,Poles!$O$4:$R$20,4,FALSE),"")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IFERROR(IF(D102="","",INDEX(Poles!$A:$F,MATCH('Poles Results'!$E102,Poles!$F:$F,0),1)),"")</f>
        <v/>
      </c>
      <c r="B102" s="280" t="str">
        <f t="array" ref="B102">IFERROR(IF(D102="","",INDEX(Poles!$A:$F,MATCH('Poles Results'!$E102,Poles!$F:$F,0),2)),"")</f>
        <v/>
      </c>
      <c r="C102" s="280" t="str">
        <f t="array" ref="C102">IFERROR(IF(D102="","",INDEX(Poles!$A:$F,MATCH('Poles Results'!E102,Poles!$F:$F,0),3)),"")</f>
        <v/>
      </c>
      <c r="D102" s="281" t="str">
        <f>IFERROR(IF(AND(SMALL(Poles!F:F,L102)&gt;1000,SMALL(Poles!F:F,L102)&lt;3000),"nt",IF(SMALL(Poles!F:F,L102)&gt;3000,"",SMALL(Poles!F:F,L102))),"")</f>
        <v/>
      </c>
      <c r="E102" s="282" t="str">
        <f>IF(D102="nt",IFERROR(SMALL(Poles!F:F,L102),""),IF(D102&gt;3000,"",IFERROR(SMALL(Poles!F:F,L102),"")))</f>
        <v/>
      </c>
      <c r="F102" s="286"/>
      <c r="G102" s="284" t="str">
        <f t="shared" si="1"/>
        <v/>
      </c>
      <c r="H102" s="161" t="str">
        <f>IFERROR(VLOOKUP(D102,Poles!$O$4:$R$20,4,FALSE),"")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IFERROR(IF(D103="","",INDEX(Poles!$A:$F,MATCH('Poles Results'!$E103,Poles!$F:$F,0),1)),"")</f>
        <v/>
      </c>
      <c r="B103" s="280" t="str">
        <f t="array" ref="B103">IFERROR(IF(D103="","",INDEX(Poles!$A:$F,MATCH('Poles Results'!$E103,Poles!$F:$F,0),2)),"")</f>
        <v/>
      </c>
      <c r="C103" s="280" t="str">
        <f t="array" ref="C103">IFERROR(IF(D103="","",INDEX(Poles!$A:$F,MATCH('Poles Results'!E103,Poles!$F:$F,0),3)),"")</f>
        <v/>
      </c>
      <c r="D103" s="281" t="str">
        <f>IFERROR(IF(AND(SMALL(Poles!F:F,L103)&gt;1000,SMALL(Poles!F:F,L103)&lt;3000),"nt",IF(SMALL(Poles!F:F,L103)&gt;3000,"",SMALL(Poles!F:F,L103))),"")</f>
        <v/>
      </c>
      <c r="E103" s="282" t="str">
        <f>IF(D103="nt",IFERROR(SMALL(Poles!F:F,L103),""),IF(D103&gt;3000,"",IFERROR(SMALL(Poles!F:F,L103),"")))</f>
        <v/>
      </c>
      <c r="F103" s="286"/>
      <c r="G103" s="284" t="str">
        <f t="shared" si="1"/>
        <v/>
      </c>
      <c r="H103" s="161" t="str">
        <f>IFERROR(VLOOKUP(D103,Poles!$O$4:$R$20,4,FALSE),"")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IFERROR(IF(D104="","",INDEX(Poles!$A:$F,MATCH('Poles Results'!$E104,Poles!$F:$F,0),1)),"")</f>
        <v/>
      </c>
      <c r="B104" s="280" t="str">
        <f t="array" ref="B104">IFERROR(IF(D104="","",INDEX(Poles!$A:$F,MATCH('Poles Results'!$E104,Poles!$F:$F,0),2)),"")</f>
        <v/>
      </c>
      <c r="C104" s="280" t="str">
        <f t="array" ref="C104">IFERROR(IF(D104="","",INDEX(Poles!$A:$F,MATCH('Poles Results'!E104,Poles!$F:$F,0),3)),"")</f>
        <v/>
      </c>
      <c r="D104" s="281" t="str">
        <f>IFERROR(IF(AND(SMALL(Poles!F:F,L104)&gt;1000,SMALL(Poles!F:F,L104)&lt;3000),"nt",IF(SMALL(Poles!F:F,L104)&gt;3000,"",SMALL(Poles!F:F,L104))),"")</f>
        <v/>
      </c>
      <c r="E104" s="282" t="str">
        <f>IF(D104="nt",IFERROR(SMALL(Poles!F:F,L104),""),IF(D104&gt;3000,"",IFERROR(SMALL(Poles!F:F,L104),"")))</f>
        <v/>
      </c>
      <c r="F104" s="286"/>
      <c r="G104" s="284" t="str">
        <f t="shared" si="1"/>
        <v/>
      </c>
      <c r="H104" s="161" t="str">
        <f>IFERROR(VLOOKUP(D104,Poles!$O$4:$R$20,4,FALSE),"")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IFERROR(IF(D105="","",INDEX(Poles!$A:$F,MATCH('Poles Results'!$E105,Poles!$F:$F,0),1)),"")</f>
        <v/>
      </c>
      <c r="B105" s="280" t="str">
        <f t="array" ref="B105">IFERROR(IF(D105="","",INDEX(Poles!$A:$F,MATCH('Poles Results'!$E105,Poles!$F:$F,0),2)),"")</f>
        <v/>
      </c>
      <c r="C105" s="280" t="str">
        <f t="array" ref="C105">IFERROR(IF(D105="","",INDEX(Poles!$A:$F,MATCH('Poles Results'!E105,Poles!$F:$F,0),3)),"")</f>
        <v/>
      </c>
      <c r="D105" s="281" t="str">
        <f>IFERROR(IF(AND(SMALL(Poles!F:F,L105)&gt;1000,SMALL(Poles!F:F,L105)&lt;3000),"nt",IF(SMALL(Poles!F:F,L105)&gt;3000,"",SMALL(Poles!F:F,L105))),"")</f>
        <v/>
      </c>
      <c r="E105" s="282" t="str">
        <f>IF(D105="nt",IFERROR(SMALL(Poles!F:F,L105),""),IF(D105&gt;3000,"",IFERROR(SMALL(Poles!F:F,L105),"")))</f>
        <v/>
      </c>
      <c r="F105" s="286"/>
      <c r="G105" s="284" t="str">
        <f t="shared" si="1"/>
        <v/>
      </c>
      <c r="H105" s="161" t="str">
        <f>IFERROR(VLOOKUP(D105,Poles!$O$4:$R$20,4,FALSE),"")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IFERROR(IF(D106="","",INDEX(Poles!$A:$F,MATCH('Poles Results'!$E106,Poles!$F:$F,0),1)),"")</f>
        <v/>
      </c>
      <c r="B106" s="280" t="str">
        <f t="array" ref="B106">IFERROR(IF(D106="","",INDEX(Poles!$A:$F,MATCH('Poles Results'!$E106,Poles!$F:$F,0),2)),"")</f>
        <v/>
      </c>
      <c r="C106" s="280" t="str">
        <f t="array" ref="C106">IFERROR(IF(D106="","",INDEX(Poles!$A:$F,MATCH('Poles Results'!E106,Poles!$F:$F,0),3)),"")</f>
        <v/>
      </c>
      <c r="D106" s="281" t="str">
        <f>IFERROR(IF(AND(SMALL(Poles!F:F,L106)&gt;1000,SMALL(Poles!F:F,L106)&lt;3000),"nt",IF(SMALL(Poles!F:F,L106)&gt;3000,"",SMALL(Poles!F:F,L106))),"")</f>
        <v/>
      </c>
      <c r="E106" s="282" t="str">
        <f>IF(D106="nt",IFERROR(SMALL(Poles!F:F,L106),""),IF(D106&gt;3000,"",IFERROR(SMALL(Poles!F:F,L106),"")))</f>
        <v/>
      </c>
      <c r="F106" s="286"/>
      <c r="G106" s="284" t="str">
        <f t="shared" si="1"/>
        <v/>
      </c>
      <c r="H106" s="161" t="str">
        <f>IFERROR(VLOOKUP(D106,Poles!$O$4:$R$20,4,FALSE),"")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IFERROR(IF(D107="","",INDEX(Poles!$A:$F,MATCH('Poles Results'!$E107,Poles!$F:$F,0),1)),"")</f>
        <v/>
      </c>
      <c r="B107" s="280" t="str">
        <f t="array" ref="B107">IFERROR(IF(D107="","",INDEX(Poles!$A:$F,MATCH('Poles Results'!$E107,Poles!$F:$F,0),2)),"")</f>
        <v/>
      </c>
      <c r="C107" s="280" t="str">
        <f t="array" ref="C107">IFERROR(IF(D107="","",INDEX(Poles!$A:$F,MATCH('Poles Results'!E107,Poles!$F:$F,0),3)),"")</f>
        <v/>
      </c>
      <c r="D107" s="281" t="str">
        <f>IFERROR(IF(AND(SMALL(Poles!F:F,L107)&gt;1000,SMALL(Poles!F:F,L107)&lt;3000),"nt",IF(SMALL(Poles!F:F,L107)&gt;3000,"",SMALL(Poles!F:F,L107))),"")</f>
        <v/>
      </c>
      <c r="E107" s="282" t="str">
        <f>IF(D107="nt",IFERROR(SMALL(Poles!F:F,L107),""),IF(D107&gt;3000,"",IFERROR(SMALL(Poles!F:F,L107),"")))</f>
        <v/>
      </c>
      <c r="F107" s="286"/>
      <c r="G107" s="284" t="str">
        <f t="shared" si="1"/>
        <v/>
      </c>
      <c r="H107" s="161" t="str">
        <f>IFERROR(VLOOKUP(D107,Poles!$O$4:$R$20,4,FALSE),"")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IFERROR(IF(D108="","",INDEX(Poles!$A:$F,MATCH('Poles Results'!$E108,Poles!$F:$F,0),1)),"")</f>
        <v/>
      </c>
      <c r="B108" s="280" t="str">
        <f t="array" ref="B108">IFERROR(IF(D108="","",INDEX(Poles!$A:$F,MATCH('Poles Results'!$E108,Poles!$F:$F,0),2)),"")</f>
        <v/>
      </c>
      <c r="C108" s="280" t="str">
        <f t="array" ref="C108">IFERROR(IF(D108="","",INDEX(Poles!$A:$F,MATCH('Poles Results'!E108,Poles!$F:$F,0),3)),"")</f>
        <v/>
      </c>
      <c r="D108" s="281" t="str">
        <f>IFERROR(IF(AND(SMALL(Poles!F:F,L108)&gt;1000,SMALL(Poles!F:F,L108)&lt;3000),"nt",IF(SMALL(Poles!F:F,L108)&gt;3000,"",SMALL(Poles!F:F,L108))),"")</f>
        <v/>
      </c>
      <c r="E108" s="282" t="str">
        <f>IF(D108="nt",IFERROR(SMALL(Poles!F:F,L108),""),IF(D108&gt;3000,"",IFERROR(SMALL(Poles!F:F,L108),"")))</f>
        <v/>
      </c>
      <c r="F108" s="286"/>
      <c r="G108" s="284" t="str">
        <f t="shared" si="1"/>
        <v/>
      </c>
      <c r="H108" s="161" t="str">
        <f>IFERROR(VLOOKUP(D108,Poles!$O$4:$R$20,4,FALSE),"")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IFERROR(IF(D109="","",INDEX(Poles!$A:$F,MATCH('Poles Results'!$E109,Poles!$F:$F,0),1)),"")</f>
        <v/>
      </c>
      <c r="B109" s="280" t="str">
        <f t="array" ref="B109">IFERROR(IF(D109="","",INDEX(Poles!$A:$F,MATCH('Poles Results'!$E109,Poles!$F:$F,0),2)),"")</f>
        <v/>
      </c>
      <c r="C109" s="280" t="str">
        <f t="array" ref="C109">IFERROR(IF(D109="","",INDEX(Poles!$A:$F,MATCH('Poles Results'!E109,Poles!$F:$F,0),3)),"")</f>
        <v/>
      </c>
      <c r="D109" s="281" t="str">
        <f>IFERROR(IF(AND(SMALL(Poles!F:F,L109)&gt;1000,SMALL(Poles!F:F,L109)&lt;3000),"nt",IF(SMALL(Poles!F:F,L109)&gt;3000,"",SMALL(Poles!F:F,L109))),"")</f>
        <v/>
      </c>
      <c r="E109" s="282" t="str">
        <f>IF(D109="nt",IFERROR(SMALL(Poles!F:F,L109),""),IF(D109&gt;3000,"",IFERROR(SMALL(Poles!F:F,L109),"")))</f>
        <v/>
      </c>
      <c r="F109" s="286"/>
      <c r="G109" s="284" t="str">
        <f t="shared" si="1"/>
        <v/>
      </c>
      <c r="H109" s="161" t="str">
        <f>IFERROR(VLOOKUP(D109,Poles!$O$4:$R$20,4,FALSE),"")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IFERROR(IF(D110="","",INDEX(Poles!$A:$F,MATCH('Poles Results'!$E110,Poles!$F:$F,0),1)),"")</f>
        <v/>
      </c>
      <c r="B110" s="280" t="str">
        <f t="array" ref="B110">IFERROR(IF(D110="","",INDEX(Poles!$A:$F,MATCH('Poles Results'!$E110,Poles!$F:$F,0),2)),"")</f>
        <v/>
      </c>
      <c r="C110" s="280" t="str">
        <f t="array" ref="C110">IFERROR(IF(D110="","",INDEX(Poles!$A:$F,MATCH('Poles Results'!E110,Poles!$F:$F,0),3)),"")</f>
        <v/>
      </c>
      <c r="D110" s="281" t="str">
        <f>IFERROR(IF(AND(SMALL(Poles!F:F,L110)&gt;1000,SMALL(Poles!F:F,L110)&lt;3000),"nt",IF(SMALL(Poles!F:F,L110)&gt;3000,"",SMALL(Poles!F:F,L110))),"")</f>
        <v/>
      </c>
      <c r="E110" s="282" t="str">
        <f>IF(D110="nt",IFERROR(SMALL(Poles!F:F,L110),""),IF(D110&gt;3000,"",IFERROR(SMALL(Poles!F:F,L110),"")))</f>
        <v/>
      </c>
      <c r="F110" s="286"/>
      <c r="G110" s="284" t="str">
        <f t="shared" si="1"/>
        <v/>
      </c>
      <c r="H110" s="161" t="str">
        <f>IFERROR(VLOOKUP(D110,Poles!$O$4:$R$20,4,FALSE),"")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IFERROR(IF(D111="","",INDEX(Poles!$A:$F,MATCH('Poles Results'!$E111,Poles!$F:$F,0),1)),"")</f>
        <v/>
      </c>
      <c r="B111" s="280" t="str">
        <f t="array" ref="B111">IFERROR(IF(D111="","",INDEX(Poles!$A:$F,MATCH('Poles Results'!$E111,Poles!$F:$F,0),2)),"")</f>
        <v/>
      </c>
      <c r="C111" s="280" t="str">
        <f t="array" ref="C111">IFERROR(IF(D111="","",INDEX(Poles!$A:$F,MATCH('Poles Results'!E111,Poles!$F:$F,0),3)),"")</f>
        <v/>
      </c>
      <c r="D111" s="281" t="str">
        <f>IFERROR(IF(AND(SMALL(Poles!F:F,L111)&gt;1000,SMALL(Poles!F:F,L111)&lt;3000),"nt",IF(SMALL(Poles!F:F,L111)&gt;3000,"",SMALL(Poles!F:F,L111))),"")</f>
        <v/>
      </c>
      <c r="E111" s="282" t="str">
        <f>IF(D111="nt",IFERROR(SMALL(Poles!F:F,L111),""),IF(D111&gt;3000,"",IFERROR(SMALL(Poles!F:F,L111),"")))</f>
        <v/>
      </c>
      <c r="F111" s="286"/>
      <c r="G111" s="284" t="str">
        <f t="shared" si="1"/>
        <v/>
      </c>
      <c r="H111" s="161" t="str">
        <f>IFERROR(VLOOKUP(D111,Poles!$O$4:$R$20,4,FALSE),"")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IFERROR(IF(D112="","",INDEX(Poles!$A:$F,MATCH('Poles Results'!$E112,Poles!$F:$F,0),1)),"")</f>
        <v/>
      </c>
      <c r="B112" s="280" t="str">
        <f t="array" ref="B112">IFERROR(IF(D112="","",INDEX(Poles!$A:$F,MATCH('Poles Results'!$E112,Poles!$F:$F,0),2)),"")</f>
        <v/>
      </c>
      <c r="C112" s="280" t="str">
        <f t="array" ref="C112">IFERROR(IF(D112="","",INDEX(Poles!$A:$F,MATCH('Poles Results'!E112,Poles!$F:$F,0),3)),"")</f>
        <v/>
      </c>
      <c r="D112" s="281" t="str">
        <f>IFERROR(IF(AND(SMALL(Poles!F:F,L112)&gt;1000,SMALL(Poles!F:F,L112)&lt;3000),"nt",IF(SMALL(Poles!F:F,L112)&gt;3000,"",SMALL(Poles!F:F,L112))),"")</f>
        <v/>
      </c>
      <c r="E112" s="282" t="str">
        <f>IF(D112="nt",IFERROR(SMALL(Poles!F:F,L112),""),IF(D112&gt;3000,"",IFERROR(SMALL(Poles!F:F,L112),"")))</f>
        <v/>
      </c>
      <c r="F112" s="286"/>
      <c r="G112" s="284" t="str">
        <f t="shared" si="1"/>
        <v/>
      </c>
      <c r="H112" s="161" t="str">
        <f>IFERROR(VLOOKUP(D112,Poles!$O$4:$R$20,4,FALSE),"")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IFERROR(IF(D113="","",INDEX(Poles!$A:$F,MATCH('Poles Results'!$E113,Poles!$F:$F,0),1)),"")</f>
        <v/>
      </c>
      <c r="B113" s="280" t="str">
        <f t="array" ref="B113">IFERROR(IF(D113="","",INDEX(Poles!$A:$F,MATCH('Poles Results'!$E113,Poles!$F:$F,0),2)),"")</f>
        <v/>
      </c>
      <c r="C113" s="280" t="str">
        <f t="array" ref="C113">IFERROR(IF(D113="","",INDEX(Poles!$A:$F,MATCH('Poles Results'!E113,Poles!$F:$F,0),3)),"")</f>
        <v/>
      </c>
      <c r="D113" s="281" t="str">
        <f>IFERROR(IF(AND(SMALL(Poles!F:F,L113)&gt;1000,SMALL(Poles!F:F,L113)&lt;3000),"nt",IF(SMALL(Poles!F:F,L113)&gt;3000,"",SMALL(Poles!F:F,L113))),"")</f>
        <v/>
      </c>
      <c r="E113" s="282" t="str">
        <f>IF(D113="nt",IFERROR(SMALL(Poles!F:F,L113),""),IF(D113&gt;3000,"",IFERROR(SMALL(Poles!F:F,L113),"")))</f>
        <v/>
      </c>
      <c r="F113" s="286"/>
      <c r="G113" s="284" t="str">
        <f t="shared" si="1"/>
        <v/>
      </c>
      <c r="H113" s="161" t="str">
        <f>IFERROR(VLOOKUP(D113,Poles!$O$4:$R$20,4,FALSE),"")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IFERROR(IF(D114="","",INDEX(Poles!$A:$F,MATCH('Poles Results'!$E114,Poles!$F:$F,0),1)),"")</f>
        <v/>
      </c>
      <c r="B114" s="280" t="str">
        <f t="array" ref="B114">IFERROR(IF(D114="","",INDEX(Poles!$A:$F,MATCH('Poles Results'!$E114,Poles!$F:$F,0),2)),"")</f>
        <v/>
      </c>
      <c r="C114" s="280" t="str">
        <f t="array" ref="C114">IFERROR(IF(D114="","",INDEX(Poles!$A:$F,MATCH('Poles Results'!E114,Poles!$F:$F,0),3)),"")</f>
        <v/>
      </c>
      <c r="D114" s="281" t="str">
        <f>IFERROR(IF(AND(SMALL(Poles!F:F,L114)&gt;1000,SMALL(Poles!F:F,L114)&lt;3000),"nt",IF(SMALL(Poles!F:F,L114)&gt;3000,"",SMALL(Poles!F:F,L114))),"")</f>
        <v/>
      </c>
      <c r="E114" s="282" t="str">
        <f>IF(D114="nt",IFERROR(SMALL(Poles!F:F,L114),""),IF(D114&gt;3000,"",IFERROR(SMALL(Poles!F:F,L114),"")))</f>
        <v/>
      </c>
      <c r="F114" s="286"/>
      <c r="G114" s="284" t="str">
        <f t="shared" si="1"/>
        <v/>
      </c>
      <c r="H114" s="161" t="str">
        <f>IFERROR(VLOOKUP(D114,Poles!$O$4:$R$20,4,FALSE),"")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IFERROR(IF(D115="","",INDEX(Poles!$A:$F,MATCH('Poles Results'!$E115,Poles!$F:$F,0),1)),"")</f>
        <v/>
      </c>
      <c r="B115" s="280" t="str">
        <f t="array" ref="B115">IFERROR(IF(D115="","",INDEX(Poles!$A:$F,MATCH('Poles Results'!$E115,Poles!$F:$F,0),2)),"")</f>
        <v/>
      </c>
      <c r="C115" s="280" t="str">
        <f t="array" ref="C115">IFERROR(IF(D115="","",INDEX(Poles!$A:$F,MATCH('Poles Results'!E115,Poles!$F:$F,0),3)),"")</f>
        <v/>
      </c>
      <c r="D115" s="281" t="str">
        <f>IFERROR(IF(AND(SMALL(Poles!F:F,L115)&gt;1000,SMALL(Poles!F:F,L115)&lt;3000),"nt",IF(SMALL(Poles!F:F,L115)&gt;3000,"",SMALL(Poles!F:F,L115))),"")</f>
        <v/>
      </c>
      <c r="E115" s="282" t="str">
        <f>IF(D115="nt",IFERROR(SMALL(Poles!F:F,L115),""),IF(D115&gt;3000,"",IFERROR(SMALL(Poles!F:F,L115),"")))</f>
        <v/>
      </c>
      <c r="F115" s="286"/>
      <c r="G115" s="284" t="str">
        <f t="shared" si="1"/>
        <v/>
      </c>
      <c r="H115" s="161" t="str">
        <f>IFERROR(VLOOKUP(D115,Poles!$O$4:$R$20,4,FALSE),"")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IFERROR(IF(D116="","",INDEX(Poles!$A:$F,MATCH('Poles Results'!$E116,Poles!$F:$F,0),1)),"")</f>
        <v/>
      </c>
      <c r="B116" s="280" t="str">
        <f t="array" ref="B116">IFERROR(IF(D116="","",INDEX(Poles!$A:$F,MATCH('Poles Results'!$E116,Poles!$F:$F,0),2)),"")</f>
        <v/>
      </c>
      <c r="C116" s="280" t="str">
        <f t="array" ref="C116">IFERROR(IF(D116="","",INDEX(Poles!$A:$F,MATCH('Poles Results'!E116,Poles!$F:$F,0),3)),"")</f>
        <v/>
      </c>
      <c r="D116" s="281" t="str">
        <f>IFERROR(IF(AND(SMALL(Poles!F:F,L116)&gt;1000,SMALL(Poles!F:F,L116)&lt;3000),"nt",IF(SMALL(Poles!F:F,L116)&gt;3000,"",SMALL(Poles!F:F,L116))),"")</f>
        <v/>
      </c>
      <c r="E116" s="282" t="str">
        <f>IF(D116="nt",IFERROR(SMALL(Poles!F:F,L116),""),IF(D116&gt;3000,"",IFERROR(SMALL(Poles!F:F,L116),"")))</f>
        <v/>
      </c>
      <c r="F116" s="286"/>
      <c r="G116" s="284" t="str">
        <f t="shared" si="1"/>
        <v/>
      </c>
      <c r="H116" s="161" t="str">
        <f>IFERROR(VLOOKUP(D116,Poles!$O$4:$R$20,4,FALSE),"")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IFERROR(IF(D117="","",INDEX(Poles!$A:$F,MATCH('Poles Results'!$E117,Poles!$F:$F,0),1)),"")</f>
        <v/>
      </c>
      <c r="B117" s="280" t="str">
        <f t="array" ref="B117">IFERROR(IF(D117="","",INDEX(Poles!$A:$F,MATCH('Poles Results'!$E117,Poles!$F:$F,0),2)),"")</f>
        <v/>
      </c>
      <c r="C117" s="280" t="str">
        <f t="array" ref="C117">IFERROR(IF(D117="","",INDEX(Poles!$A:$F,MATCH('Poles Results'!E117,Poles!$F:$F,0),3)),"")</f>
        <v/>
      </c>
      <c r="D117" s="281" t="str">
        <f>IFERROR(IF(AND(SMALL(Poles!F:F,L117)&gt;1000,SMALL(Poles!F:F,L117)&lt;3000),"nt",IF(SMALL(Poles!F:F,L117)&gt;3000,"",SMALL(Poles!F:F,L117))),"")</f>
        <v/>
      </c>
      <c r="E117" s="282" t="str">
        <f>IF(D117="nt",IFERROR(SMALL(Poles!F:F,L117),""),IF(D117&gt;3000,"",IFERROR(SMALL(Poles!F:F,L117),"")))</f>
        <v/>
      </c>
      <c r="F117" s="286"/>
      <c r="G117" s="284" t="str">
        <f t="shared" si="1"/>
        <v/>
      </c>
      <c r="H117" s="161" t="str">
        <f>IFERROR(VLOOKUP(D117,Poles!$O$4:$R$20,4,FALSE),"")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IFERROR(IF(D118="","",INDEX(Poles!$A:$F,MATCH('Poles Results'!$E118,Poles!$F:$F,0),1)),"")</f>
        <v/>
      </c>
      <c r="B118" s="280" t="str">
        <f t="array" ref="B118">IFERROR(IF(D118="","",INDEX(Poles!$A:$F,MATCH('Poles Results'!$E118,Poles!$F:$F,0),2)),"")</f>
        <v/>
      </c>
      <c r="C118" s="280" t="str">
        <f t="array" ref="C118">IFERROR(IF(D118="","",INDEX(Poles!$A:$F,MATCH('Poles Results'!E118,Poles!$F:$F,0),3)),"")</f>
        <v/>
      </c>
      <c r="D118" s="281" t="str">
        <f>IFERROR(IF(AND(SMALL(Poles!F:F,L118)&gt;1000,SMALL(Poles!F:F,L118)&lt;3000),"nt",IF(SMALL(Poles!F:F,L118)&gt;3000,"",SMALL(Poles!F:F,L118))),"")</f>
        <v/>
      </c>
      <c r="E118" s="282" t="str">
        <f>IF(D118="nt",IFERROR(SMALL(Poles!F:F,L118),""),IF(D118&gt;3000,"",IFERROR(SMALL(Poles!F:F,L118),"")))</f>
        <v/>
      </c>
      <c r="F118" s="286"/>
      <c r="G118" s="284" t="str">
        <f t="shared" si="1"/>
        <v/>
      </c>
      <c r="H118" s="161" t="str">
        <f>IFERROR(VLOOKUP(D118,Poles!$O$4:$R$20,4,FALSE),"")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IFERROR(IF(D119="","",INDEX(Poles!$A:$F,MATCH('Poles Results'!$E119,Poles!$F:$F,0),1)),"")</f>
        <v/>
      </c>
      <c r="B119" s="280" t="str">
        <f t="array" ref="B119">IFERROR(IF(D119="","",INDEX(Poles!$A:$F,MATCH('Poles Results'!$E119,Poles!$F:$F,0),2)),"")</f>
        <v/>
      </c>
      <c r="C119" s="280" t="str">
        <f t="array" ref="C119">IFERROR(IF(D119="","",INDEX(Poles!$A:$F,MATCH('Poles Results'!E119,Poles!$F:$F,0),3)),"")</f>
        <v/>
      </c>
      <c r="D119" s="281" t="str">
        <f>IFERROR(IF(AND(SMALL(Poles!F:F,L119)&gt;1000,SMALL(Poles!F:F,L119)&lt;3000),"nt",IF(SMALL(Poles!F:F,L119)&gt;3000,"",SMALL(Poles!F:F,L119))),"")</f>
        <v/>
      </c>
      <c r="E119" s="282" t="str">
        <f>IF(D119="nt",IFERROR(SMALL(Poles!F:F,L119),""),IF(D119&gt;3000,"",IFERROR(SMALL(Poles!F:F,L119),"")))</f>
        <v/>
      </c>
      <c r="F119" s="286"/>
      <c r="G119" s="284" t="str">
        <f t="shared" si="1"/>
        <v/>
      </c>
      <c r="H119" s="161" t="str">
        <f>IFERROR(VLOOKUP(D119,Poles!$O$4:$R$20,4,FALSE),"")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IFERROR(IF(D120="","",INDEX(Poles!$A:$F,MATCH('Poles Results'!$E120,Poles!$F:$F,0),1)),"")</f>
        <v/>
      </c>
      <c r="B120" s="280" t="str">
        <f t="array" ref="B120">IFERROR(IF(D120="","",INDEX(Poles!$A:$F,MATCH('Poles Results'!$E120,Poles!$F:$F,0),2)),"")</f>
        <v/>
      </c>
      <c r="C120" s="280" t="str">
        <f t="array" ref="C120">IFERROR(IF(D120="","",INDEX(Poles!$A:$F,MATCH('Poles Results'!E120,Poles!$F:$F,0),3)),"")</f>
        <v/>
      </c>
      <c r="D120" s="281" t="str">
        <f>IFERROR(IF(AND(SMALL(Poles!F:F,L120)&gt;1000,SMALL(Poles!F:F,L120)&lt;3000),"nt",IF(SMALL(Poles!F:F,L120)&gt;3000,"",SMALL(Poles!F:F,L120))),"")</f>
        <v/>
      </c>
      <c r="E120" s="282" t="str">
        <f>IF(D120="nt",IFERROR(SMALL(Poles!F:F,L120),""),IF(D120&gt;3000,"",IFERROR(SMALL(Poles!F:F,L120),"")))</f>
        <v/>
      </c>
      <c r="F120" s="286"/>
      <c r="G120" s="284" t="str">
        <f t="shared" si="1"/>
        <v/>
      </c>
      <c r="H120" s="161" t="str">
        <f>IFERROR(VLOOKUP(D120,Poles!$O$4:$R$20,4,FALSE),"")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IFERROR(IF(D121="","",INDEX(Poles!$A:$F,MATCH('Poles Results'!$E121,Poles!$F:$F,0),1)),"")</f>
        <v/>
      </c>
      <c r="B121" s="280" t="str">
        <f t="array" ref="B121">IFERROR(IF(D121="","",INDEX(Poles!$A:$F,MATCH('Poles Results'!$E121,Poles!$F:$F,0),2)),"")</f>
        <v/>
      </c>
      <c r="C121" s="280" t="str">
        <f t="array" ref="C121">IFERROR(IF(D121="","",INDEX(Poles!$A:$F,MATCH('Poles Results'!E121,Poles!$F:$F,0),3)),"")</f>
        <v/>
      </c>
      <c r="D121" s="281" t="str">
        <f>IFERROR(IF(AND(SMALL(Poles!F:F,L121)&gt;1000,SMALL(Poles!F:F,L121)&lt;3000),"nt",IF(SMALL(Poles!F:F,L121)&gt;3000,"",SMALL(Poles!F:F,L121))),"")</f>
        <v/>
      </c>
      <c r="E121" s="282" t="str">
        <f>IF(D121="nt",IFERROR(SMALL(Poles!F:F,L121),""),IF(D121&gt;3000,"",IFERROR(SMALL(Poles!F:F,L121),"")))</f>
        <v/>
      </c>
      <c r="F121" s="286"/>
      <c r="G121" s="284" t="str">
        <f t="shared" si="1"/>
        <v/>
      </c>
      <c r="H121" s="161" t="str">
        <f>IFERROR(VLOOKUP(D121,Poles!$O$4:$R$20,4,FALSE),"")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IFERROR(IF(D122="","",INDEX(Poles!$A:$F,MATCH('Poles Results'!$E122,Poles!$F:$F,0),1)),"")</f>
        <v/>
      </c>
      <c r="B122" s="280" t="str">
        <f t="array" ref="B122">IFERROR(IF(D122="","",INDEX(Poles!$A:$F,MATCH('Poles Results'!$E122,Poles!$F:$F,0),2)),"")</f>
        <v/>
      </c>
      <c r="C122" s="280" t="str">
        <f t="array" ref="C122">IFERROR(IF(D122="","",INDEX(Poles!$A:$F,MATCH('Poles Results'!E122,Poles!$F:$F,0),3)),"")</f>
        <v/>
      </c>
      <c r="D122" s="281" t="str">
        <f>IFERROR(IF(AND(SMALL(Poles!F:F,L122)&gt;1000,SMALL(Poles!F:F,L122)&lt;3000),"nt",IF(SMALL(Poles!F:F,L122)&gt;3000,"",SMALL(Poles!F:F,L122))),"")</f>
        <v/>
      </c>
      <c r="E122" s="282" t="str">
        <f>IF(D122="nt",IFERROR(SMALL(Poles!F:F,L122),""),IF(D122&gt;3000,"",IFERROR(SMALL(Poles!F:F,L122),"")))</f>
        <v/>
      </c>
      <c r="F122" s="286"/>
      <c r="G122" s="284" t="str">
        <f t="shared" si="1"/>
        <v/>
      </c>
      <c r="H122" s="161" t="str">
        <f>IFERROR(VLOOKUP(D122,Poles!$O$4:$R$20,4,FALSE),"")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IFERROR(IF(D123="","",INDEX(Poles!$A:$F,MATCH('Poles Results'!$E123,Poles!$F:$F,0),1)),"")</f>
        <v/>
      </c>
      <c r="B123" s="280" t="str">
        <f t="array" ref="B123">IFERROR(IF(D123="","",INDEX(Poles!$A:$F,MATCH('Poles Results'!$E123,Poles!$F:$F,0),2)),"")</f>
        <v/>
      </c>
      <c r="C123" s="280" t="str">
        <f t="array" ref="C123">IFERROR(IF(D123="","",INDEX(Poles!$A:$F,MATCH('Poles Results'!E123,Poles!$F:$F,0),3)),"")</f>
        <v/>
      </c>
      <c r="D123" s="281" t="str">
        <f>IFERROR(IF(AND(SMALL(Poles!F:F,L123)&gt;1000,SMALL(Poles!F:F,L123)&lt;3000),"nt",IF(SMALL(Poles!F:F,L123)&gt;3000,"",SMALL(Poles!F:F,L123))),"")</f>
        <v/>
      </c>
      <c r="E123" s="282" t="str">
        <f>IF(D123="nt",IFERROR(SMALL(Poles!F:F,L123),""),IF(D123&gt;3000,"",IFERROR(SMALL(Poles!F:F,L123),"")))</f>
        <v/>
      </c>
      <c r="F123" s="286"/>
      <c r="G123" s="284" t="str">
        <f t="shared" si="1"/>
        <v/>
      </c>
      <c r="H123" s="161" t="str">
        <f>IFERROR(VLOOKUP(D123,Poles!$O$4:$R$20,4,FALSE),"")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IFERROR(IF(D124="","",INDEX(Poles!$A:$F,MATCH('Poles Results'!$E124,Poles!$F:$F,0),1)),"")</f>
        <v/>
      </c>
      <c r="B124" s="280" t="str">
        <f t="array" ref="B124">IFERROR(IF(D124="","",INDEX(Poles!$A:$F,MATCH('Poles Results'!$E124,Poles!$F:$F,0),2)),"")</f>
        <v/>
      </c>
      <c r="C124" s="280" t="str">
        <f t="array" ref="C124">IFERROR(IF(D124="","",INDEX(Poles!$A:$F,MATCH('Poles Results'!E124,Poles!$F:$F,0),3)),"")</f>
        <v/>
      </c>
      <c r="D124" s="281" t="str">
        <f>IFERROR(IF(AND(SMALL(Poles!F:F,L124)&gt;1000,SMALL(Poles!F:F,L124)&lt;3000),"nt",IF(SMALL(Poles!F:F,L124)&gt;3000,"",SMALL(Poles!F:F,L124))),"")</f>
        <v/>
      </c>
      <c r="E124" s="282" t="str">
        <f>IF(D124="nt",IFERROR(SMALL(Poles!F:F,L124),""),IF(D124&gt;3000,"",IFERROR(SMALL(Poles!F:F,L124),"")))</f>
        <v/>
      </c>
      <c r="F124" s="286"/>
      <c r="G124" s="284" t="str">
        <f t="shared" si="1"/>
        <v/>
      </c>
      <c r="H124" s="161" t="str">
        <f>IFERROR(VLOOKUP(D124,Poles!$O$4:$R$20,4,FALSE),"")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IFERROR(IF(D125="","",INDEX(Poles!$A:$F,MATCH('Poles Results'!$E125,Poles!$F:$F,0),1)),"")</f>
        <v/>
      </c>
      <c r="B125" s="280" t="str">
        <f t="array" ref="B125">IFERROR(IF(D125="","",INDEX(Poles!$A:$F,MATCH('Poles Results'!$E125,Poles!$F:$F,0),2)),"")</f>
        <v/>
      </c>
      <c r="C125" s="280" t="str">
        <f t="array" ref="C125">IFERROR(IF(D125="","",INDEX(Poles!$A:$F,MATCH('Poles Results'!E125,Poles!$F:$F,0),3)),"")</f>
        <v/>
      </c>
      <c r="D125" s="281" t="str">
        <f>IFERROR(IF(AND(SMALL(Poles!F:F,L125)&gt;1000,SMALL(Poles!F:F,L125)&lt;3000),"nt",IF(SMALL(Poles!F:F,L125)&gt;3000,"",SMALL(Poles!F:F,L125))),"")</f>
        <v/>
      </c>
      <c r="E125" s="282" t="str">
        <f>IF(D125="nt",IFERROR(SMALL(Poles!F:F,L125),""),IF(D125&gt;3000,"",IFERROR(SMALL(Poles!F:F,L125),"")))</f>
        <v/>
      </c>
      <c r="F125" s="286"/>
      <c r="G125" s="284" t="str">
        <f t="shared" si="1"/>
        <v/>
      </c>
      <c r="H125" s="161" t="str">
        <f>IFERROR(VLOOKUP(D125,Poles!$O$4:$R$20,4,FALSE),"")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IFERROR(IF(D126="","",INDEX(Poles!$A:$F,MATCH('Poles Results'!$E126,Poles!$F:$F,0),1)),"")</f>
        <v/>
      </c>
      <c r="B126" s="280" t="str">
        <f t="array" ref="B126">IFERROR(IF(D126="","",INDEX(Poles!$A:$F,MATCH('Poles Results'!$E126,Poles!$F:$F,0),2)),"")</f>
        <v/>
      </c>
      <c r="C126" s="280" t="str">
        <f t="array" ref="C126">IFERROR(IF(D126="","",INDEX(Poles!$A:$F,MATCH('Poles Results'!E126,Poles!$F:$F,0),3)),"")</f>
        <v/>
      </c>
      <c r="D126" s="281" t="str">
        <f>IFERROR(IF(AND(SMALL(Poles!F:F,L126)&gt;1000,SMALL(Poles!F:F,L126)&lt;3000),"nt",IF(SMALL(Poles!F:F,L126)&gt;3000,"",SMALL(Poles!F:F,L126))),"")</f>
        <v/>
      </c>
      <c r="E126" s="282" t="str">
        <f>IF(D126="nt",IFERROR(SMALL(Poles!F:F,L126),""),IF(D126&gt;3000,"",IFERROR(SMALL(Poles!F:F,L126),"")))</f>
        <v/>
      </c>
      <c r="F126" s="286"/>
      <c r="G126" s="284" t="str">
        <f t="shared" si="1"/>
        <v/>
      </c>
      <c r="H126" s="161" t="str">
        <f>IFERROR(VLOOKUP(D126,Poles!$O$4:$R$20,4,FALSE),"")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IFERROR(IF(D127="","",INDEX(Poles!$A:$F,MATCH('Poles Results'!$E127,Poles!$F:$F,0),1)),"")</f>
        <v/>
      </c>
      <c r="B127" s="280" t="str">
        <f t="array" ref="B127">IFERROR(IF(D127="","",INDEX(Poles!$A:$F,MATCH('Poles Results'!$E127,Poles!$F:$F,0),2)),"")</f>
        <v/>
      </c>
      <c r="C127" s="280" t="str">
        <f t="array" ref="C127">IFERROR(IF(D127="","",INDEX(Poles!$A:$F,MATCH('Poles Results'!E127,Poles!$F:$F,0),3)),"")</f>
        <v/>
      </c>
      <c r="D127" s="281" t="str">
        <f>IFERROR(IF(AND(SMALL(Poles!F:F,L127)&gt;1000,SMALL(Poles!F:F,L127)&lt;3000),"nt",IF(SMALL(Poles!F:F,L127)&gt;3000,"",SMALL(Poles!F:F,L127))),"")</f>
        <v/>
      </c>
      <c r="E127" s="282" t="str">
        <f>IF(D127="nt",IFERROR(SMALL(Poles!F:F,L127),""),IF(D127&gt;3000,"",IFERROR(SMALL(Poles!F:F,L127),"")))</f>
        <v/>
      </c>
      <c r="F127" s="286"/>
      <c r="G127" s="284" t="str">
        <f t="shared" si="1"/>
        <v/>
      </c>
      <c r="H127" s="161" t="str">
        <f>IFERROR(VLOOKUP(D127,Poles!$O$4:$R$20,4,FALSE),"")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IFERROR(IF(D128="","",INDEX(Poles!$A:$F,MATCH('Poles Results'!$E128,Poles!$F:$F,0),1)),"")</f>
        <v/>
      </c>
      <c r="B128" s="280" t="str">
        <f t="array" ref="B128">IFERROR(IF(D128="","",INDEX(Poles!$A:$F,MATCH('Poles Results'!$E128,Poles!$F:$F,0),2)),"")</f>
        <v/>
      </c>
      <c r="C128" s="280" t="str">
        <f t="array" ref="C128">IFERROR(IF(D128="","",INDEX(Poles!$A:$F,MATCH('Poles Results'!E128,Poles!$F:$F,0),3)),"")</f>
        <v/>
      </c>
      <c r="D128" s="281" t="str">
        <f>IFERROR(IF(AND(SMALL(Poles!F:F,L128)&gt;1000,SMALL(Poles!F:F,L128)&lt;3000),"nt",IF(SMALL(Poles!F:F,L128)&gt;3000,"",SMALL(Poles!F:F,L128))),"")</f>
        <v/>
      </c>
      <c r="E128" s="282" t="str">
        <f>IF(D128="nt",IFERROR(SMALL(Poles!F:F,L128),""),IF(D128&gt;3000,"",IFERROR(SMALL(Poles!F:F,L128),"")))</f>
        <v/>
      </c>
      <c r="F128" s="286"/>
      <c r="G128" s="284" t="str">
        <f t="shared" si="1"/>
        <v/>
      </c>
      <c r="H128" s="161" t="str">
        <f>IFERROR(VLOOKUP(D128,Poles!$O$4:$R$20,4,FALSE),"")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IFERROR(IF(D129="","",INDEX(Poles!$A:$F,MATCH('Poles Results'!$E129,Poles!$F:$F,0),1)),"")</f>
        <v/>
      </c>
      <c r="B129" s="280" t="str">
        <f t="array" ref="B129">IFERROR(IF(D129="","",INDEX(Poles!$A:$F,MATCH('Poles Results'!$E129,Poles!$F:$F,0),2)),"")</f>
        <v/>
      </c>
      <c r="C129" s="280" t="str">
        <f t="array" ref="C129">IFERROR(IF(D129="","",INDEX(Poles!$A:$F,MATCH('Poles Results'!E129,Poles!$F:$F,0),3)),"")</f>
        <v/>
      </c>
      <c r="D129" s="281" t="str">
        <f>IFERROR(IF(AND(SMALL(Poles!F:F,L129)&gt;1000,SMALL(Poles!F:F,L129)&lt;3000),"nt",IF(SMALL(Poles!F:F,L129)&gt;3000,"",SMALL(Poles!F:F,L129))),"")</f>
        <v/>
      </c>
      <c r="E129" s="282" t="str">
        <f>IF(D129="nt",IFERROR(SMALL(Poles!F:F,L129),""),IF(D129&gt;3000,"",IFERROR(SMALL(Poles!F:F,L129),"")))</f>
        <v/>
      </c>
      <c r="F129" s="286"/>
      <c r="G129" s="284" t="str">
        <f t="shared" si="1"/>
        <v/>
      </c>
      <c r="H129" s="161" t="str">
        <f>IFERROR(VLOOKUP(D129,Poles!$O$4:$R$20,4,FALSE),"")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IFERROR(IF(D130="","",INDEX(Poles!$A:$F,MATCH('Poles Results'!$E130,Poles!$F:$F,0),1)),"")</f>
        <v/>
      </c>
      <c r="B130" s="280" t="str">
        <f t="array" ref="B130">IFERROR(IF(D130="","",INDEX(Poles!$A:$F,MATCH('Poles Results'!$E130,Poles!$F:$F,0),2)),"")</f>
        <v/>
      </c>
      <c r="C130" s="280" t="str">
        <f t="array" ref="C130">IFERROR(IF(D130="","",INDEX(Poles!$A:$F,MATCH('Poles Results'!E130,Poles!$F:$F,0),3)),"")</f>
        <v/>
      </c>
      <c r="D130" s="281" t="str">
        <f>IFERROR(IF(AND(SMALL(Poles!F:F,L130)&gt;1000,SMALL(Poles!F:F,L130)&lt;3000),"nt",IF(SMALL(Poles!F:F,L130)&gt;3000,"",SMALL(Poles!F:F,L130))),"")</f>
        <v/>
      </c>
      <c r="E130" s="282" t="str">
        <f>IF(D130="nt",IFERROR(SMALL(Poles!F:F,L130),""),IF(D130&gt;3000,"",IFERROR(SMALL(Poles!F:F,L130),"")))</f>
        <v/>
      </c>
      <c r="F130" s="286"/>
      <c r="G130" s="284" t="str">
        <f t="shared" si="1"/>
        <v/>
      </c>
      <c r="H130" s="161" t="str">
        <f>IFERROR(VLOOKUP(D130,Poles!$O$4:$R$20,4,FALSE),"")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IFERROR(IF(D131="","",INDEX(Poles!$A:$F,MATCH('Poles Results'!$E131,Poles!$F:$F,0),1)),"")</f>
        <v/>
      </c>
      <c r="B131" s="280" t="str">
        <f t="array" ref="B131">IFERROR(IF(D131="","",INDEX(Poles!$A:$F,MATCH('Poles Results'!$E131,Poles!$F:$F,0),2)),"")</f>
        <v/>
      </c>
      <c r="C131" s="280" t="str">
        <f t="array" ref="C131">IFERROR(IF(D131="","",INDEX(Poles!$A:$F,MATCH('Poles Results'!E131,Poles!$F:$F,0),3)),"")</f>
        <v/>
      </c>
      <c r="D131" s="281" t="str">
        <f>IFERROR(IF(AND(SMALL(Poles!F:F,L131)&gt;1000,SMALL(Poles!F:F,L131)&lt;3000),"nt",IF(SMALL(Poles!F:F,L131)&gt;3000,"",SMALL(Poles!F:F,L131))),"")</f>
        <v/>
      </c>
      <c r="E131" s="282" t="str">
        <f>IF(D131="nt",IFERROR(SMALL(Poles!F:F,L131),""),IF(D131&gt;3000,"",IFERROR(SMALL(Poles!F:F,L131),"")))</f>
        <v/>
      </c>
      <c r="F131" s="286"/>
      <c r="G131" s="284" t="str">
        <f t="shared" si="1"/>
        <v/>
      </c>
      <c r="H131" s="161" t="str">
        <f>IFERROR(VLOOKUP(D131,Poles!$O$4:$R$20,4,FALSE),"")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IFERROR(IF(D132="","",INDEX(Poles!$A:$F,MATCH('Poles Results'!$E132,Poles!$F:$F,0),1)),"")</f>
        <v/>
      </c>
      <c r="B132" s="280" t="str">
        <f t="array" ref="B132">IFERROR(IF(D132="","",INDEX(Poles!$A:$F,MATCH('Poles Results'!$E132,Poles!$F:$F,0),2)),"")</f>
        <v/>
      </c>
      <c r="C132" s="280" t="str">
        <f t="array" ref="C132">IFERROR(IF(D132="","",INDEX(Poles!$A:$F,MATCH('Poles Results'!E132,Poles!$F:$F,0),3)),"")</f>
        <v/>
      </c>
      <c r="D132" s="281" t="str">
        <f>IFERROR(IF(AND(SMALL(Poles!F:F,L132)&gt;1000,SMALL(Poles!F:F,L132)&lt;3000),"nt",IF(SMALL(Poles!F:F,L132)&gt;3000,"",SMALL(Poles!F:F,L132))),"")</f>
        <v/>
      </c>
      <c r="E132" s="282" t="str">
        <f>IF(D132="nt",IFERROR(SMALL(Poles!F:F,L132),""),IF(D132&gt;3000,"",IFERROR(SMALL(Poles!F:F,L132),"")))</f>
        <v/>
      </c>
      <c r="F132" s="286"/>
      <c r="G132" s="284" t="str">
        <f t="shared" si="1"/>
        <v/>
      </c>
      <c r="H132" s="161" t="str">
        <f>IFERROR(VLOOKUP(D132,Poles!$O$4:$R$20,4,FALSE),"")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IFERROR(IF(D133="","",INDEX(Poles!$A:$F,MATCH('Poles Results'!$E133,Poles!$F:$F,0),1)),"")</f>
        <v/>
      </c>
      <c r="B133" s="280" t="str">
        <f t="array" ref="B133">IFERROR(IF(D133="","",INDEX(Poles!$A:$F,MATCH('Poles Results'!$E133,Poles!$F:$F,0),2)),"")</f>
        <v/>
      </c>
      <c r="C133" s="280" t="str">
        <f t="array" ref="C133">IFERROR(IF(D133="","",INDEX(Poles!$A:$F,MATCH('Poles Results'!E133,Poles!$F:$F,0),3)),"")</f>
        <v/>
      </c>
      <c r="D133" s="281" t="str">
        <f>IFERROR(IF(AND(SMALL(Poles!F:F,L133)&gt;1000,SMALL(Poles!F:F,L133)&lt;3000),"nt",IF(SMALL(Poles!F:F,L133)&gt;3000,"",SMALL(Poles!F:F,L133))),"")</f>
        <v/>
      </c>
      <c r="E133" s="282" t="str">
        <f>IF(D133="nt",IFERROR(SMALL(Poles!F:F,L133),""),IF(D133&gt;3000,"",IFERROR(SMALL(Poles!F:F,L133),"")))</f>
        <v/>
      </c>
      <c r="F133" s="286"/>
      <c r="G133" s="284" t="str">
        <f t="shared" si="1"/>
        <v/>
      </c>
      <c r="H133" s="161" t="str">
        <f>IFERROR(VLOOKUP(D133,Poles!$O$4:$R$20,4,FALSE),"")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IFERROR(IF(D134="","",INDEX(Poles!$A:$F,MATCH('Poles Results'!$E134,Poles!$F:$F,0),1)),"")</f>
        <v/>
      </c>
      <c r="B134" s="280" t="str">
        <f t="array" ref="B134">IFERROR(IF(D134="","",INDEX(Poles!$A:$F,MATCH('Poles Results'!$E134,Poles!$F:$F,0),2)),"")</f>
        <v/>
      </c>
      <c r="C134" s="280" t="str">
        <f t="array" ref="C134">IFERROR(IF(D134="","",INDEX(Poles!$A:$F,MATCH('Poles Results'!E134,Poles!$F:$F,0),3)),"")</f>
        <v/>
      </c>
      <c r="D134" s="281" t="str">
        <f>IFERROR(IF(AND(SMALL(Poles!F:F,L134)&gt;1000,SMALL(Poles!F:F,L134)&lt;3000),"nt",IF(SMALL(Poles!F:F,L134)&gt;3000,"",SMALL(Poles!F:F,L134))),"")</f>
        <v/>
      </c>
      <c r="E134" s="282" t="str">
        <f>IF(D134="nt",IFERROR(SMALL(Poles!F:F,L134),""),IF(D134&gt;3000,"",IFERROR(SMALL(Poles!F:F,L134),"")))</f>
        <v/>
      </c>
      <c r="F134" s="286"/>
      <c r="G134" s="284" t="str">
        <f t="shared" si="1"/>
        <v/>
      </c>
      <c r="H134" s="161" t="str">
        <f>IFERROR(VLOOKUP(D134,Poles!$O$4:$R$20,4,FALSE),"")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IFERROR(IF(D135="","",INDEX(Poles!$A:$F,MATCH('Poles Results'!$E135,Poles!$F:$F,0),1)),"")</f>
        <v/>
      </c>
      <c r="B135" s="280" t="str">
        <f t="array" ref="B135">IFERROR(IF(D135="","",INDEX(Poles!$A:$F,MATCH('Poles Results'!$E135,Poles!$F:$F,0),2)),"")</f>
        <v/>
      </c>
      <c r="C135" s="280" t="str">
        <f t="array" ref="C135">IFERROR(IF(D135="","",INDEX(Poles!$A:$F,MATCH('Poles Results'!E135,Poles!$F:$F,0),3)),"")</f>
        <v/>
      </c>
      <c r="D135" s="281" t="str">
        <f>IFERROR(IF(AND(SMALL(Poles!F:F,L135)&gt;1000,SMALL(Poles!F:F,L135)&lt;3000),"nt",IF(SMALL(Poles!F:F,L135)&gt;3000,"",SMALL(Poles!F:F,L135))),"")</f>
        <v/>
      </c>
      <c r="E135" s="282" t="str">
        <f>IF(D135="nt",IFERROR(SMALL(Poles!F:F,L135),""),IF(D135&gt;3000,"",IFERROR(SMALL(Poles!F:F,L135),"")))</f>
        <v/>
      </c>
      <c r="F135" s="286"/>
      <c r="G135" s="284" t="str">
        <f t="shared" si="1"/>
        <v/>
      </c>
      <c r="H135" s="161" t="str">
        <f>IFERROR(VLOOKUP(D135,Poles!$O$4:$R$20,4,FALSE),"")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IFERROR(IF(D136="","",INDEX(Poles!$A:$F,MATCH('Poles Results'!$E136,Poles!$F:$F,0),1)),"")</f>
        <v/>
      </c>
      <c r="B136" s="280" t="str">
        <f t="array" ref="B136">IFERROR(IF(D136="","",INDEX(Poles!$A:$F,MATCH('Poles Results'!$E136,Poles!$F:$F,0),2)),"")</f>
        <v/>
      </c>
      <c r="C136" s="280" t="str">
        <f t="array" ref="C136">IFERROR(IF(D136="","",INDEX(Poles!$A:$F,MATCH('Poles Results'!E136,Poles!$F:$F,0),3)),"")</f>
        <v/>
      </c>
      <c r="D136" s="281" t="str">
        <f>IFERROR(IF(AND(SMALL(Poles!F:F,L136)&gt;1000,SMALL(Poles!F:F,L136)&lt;3000),"nt",IF(SMALL(Poles!F:F,L136)&gt;3000,"",SMALL(Poles!F:F,L136))),"")</f>
        <v/>
      </c>
      <c r="E136" s="282" t="str">
        <f>IF(D136="nt",IFERROR(SMALL(Poles!F:F,L136),""),IF(D136&gt;3000,"",IFERROR(SMALL(Poles!F:F,L136),"")))</f>
        <v/>
      </c>
      <c r="F136" s="286"/>
      <c r="G136" s="284" t="str">
        <f t="shared" si="1"/>
        <v/>
      </c>
      <c r="H136" s="161" t="str">
        <f>IFERROR(VLOOKUP(D136,Poles!$O$4:$R$20,4,FALSE),"")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IFERROR(IF(D137="","",INDEX(Poles!$A:$F,MATCH('Poles Results'!$E137,Poles!$F:$F,0),1)),"")</f>
        <v/>
      </c>
      <c r="B137" s="280" t="str">
        <f t="array" ref="B137">IFERROR(IF(D137="","",INDEX(Poles!$A:$F,MATCH('Poles Results'!$E137,Poles!$F:$F,0),2)),"")</f>
        <v/>
      </c>
      <c r="C137" s="280" t="str">
        <f t="array" ref="C137">IFERROR(IF(D137="","",INDEX(Poles!$A:$F,MATCH('Poles Results'!E137,Poles!$F:$F,0),3)),"")</f>
        <v/>
      </c>
      <c r="D137" s="281" t="str">
        <f>IFERROR(IF(AND(SMALL(Poles!F:F,L137)&gt;1000,SMALL(Poles!F:F,L137)&lt;3000),"nt",IF(SMALL(Poles!F:F,L137)&gt;3000,"",SMALL(Poles!F:F,L137))),"")</f>
        <v/>
      </c>
      <c r="E137" s="282" t="str">
        <f>IF(D137="nt",IFERROR(SMALL(Poles!F:F,L137),""),IF(D137&gt;3000,"",IFERROR(SMALL(Poles!F:F,L137),"")))</f>
        <v/>
      </c>
      <c r="F137" s="286"/>
      <c r="G137" s="284" t="str">
        <f t="shared" si="1"/>
        <v/>
      </c>
      <c r="H137" s="161" t="str">
        <f>IFERROR(VLOOKUP(D137,Poles!$O$4:$R$20,4,FALSE),"")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IFERROR(IF(D138="","",INDEX(Poles!$A:$F,MATCH('Poles Results'!$E138,Poles!$F:$F,0),1)),"")</f>
        <v/>
      </c>
      <c r="B138" s="280" t="str">
        <f t="array" ref="B138">IFERROR(IF(D138="","",INDEX(Poles!$A:$F,MATCH('Poles Results'!$E138,Poles!$F:$F,0),2)),"")</f>
        <v/>
      </c>
      <c r="C138" s="280" t="str">
        <f t="array" ref="C138">IFERROR(IF(D138="","",INDEX(Poles!$A:$F,MATCH('Poles Results'!E138,Poles!$F:$F,0),3)),"")</f>
        <v/>
      </c>
      <c r="D138" s="281" t="str">
        <f>IFERROR(IF(AND(SMALL(Poles!F:F,L138)&gt;1000,SMALL(Poles!F:F,L138)&lt;3000),"nt",IF(SMALL(Poles!F:F,L138)&gt;3000,"",SMALL(Poles!F:F,L138))),"")</f>
        <v/>
      </c>
      <c r="E138" s="282" t="str">
        <f>IF(D138="nt",IFERROR(SMALL(Poles!F:F,L138),""),IF(D138&gt;3000,"",IFERROR(SMALL(Poles!F:F,L138),"")))</f>
        <v/>
      </c>
      <c r="F138" s="286"/>
      <c r="G138" s="284" t="str">
        <f t="shared" si="1"/>
        <v/>
      </c>
      <c r="H138" s="161" t="str">
        <f>IFERROR(VLOOKUP(D138,Poles!$O$4:$R$20,4,FALSE),"")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IFERROR(IF(D139="","",INDEX(Poles!$A:$F,MATCH('Poles Results'!$E139,Poles!$F:$F,0),1)),"")</f>
        <v/>
      </c>
      <c r="B139" s="280" t="str">
        <f t="array" ref="B139">IFERROR(IF(D139="","",INDEX(Poles!$A:$F,MATCH('Poles Results'!$E139,Poles!$F:$F,0),2)),"")</f>
        <v/>
      </c>
      <c r="C139" s="280" t="str">
        <f t="array" ref="C139">IFERROR(IF(D139="","",INDEX(Poles!$A:$F,MATCH('Poles Results'!E139,Poles!$F:$F,0),3)),"")</f>
        <v/>
      </c>
      <c r="D139" s="281" t="str">
        <f>IFERROR(IF(AND(SMALL(Poles!F:F,L139)&gt;1000,SMALL(Poles!F:F,L139)&lt;3000),"nt",IF(SMALL(Poles!F:F,L139)&gt;3000,"",SMALL(Poles!F:F,L139))),"")</f>
        <v/>
      </c>
      <c r="E139" s="282" t="str">
        <f>IF(D139="nt",IFERROR(SMALL(Poles!F:F,L139),""),IF(D139&gt;3000,"",IFERROR(SMALL(Poles!F:F,L139),"")))</f>
        <v/>
      </c>
      <c r="F139" s="286"/>
      <c r="G139" s="284" t="str">
        <f t="shared" si="1"/>
        <v/>
      </c>
      <c r="H139" s="161" t="str">
        <f>IFERROR(VLOOKUP(D139,Poles!$O$4:$R$20,4,FALSE),"")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IFERROR(IF(D140="","",INDEX(Poles!$A:$F,MATCH('Poles Results'!$E140,Poles!$F:$F,0),1)),"")</f>
        <v/>
      </c>
      <c r="B140" s="280" t="str">
        <f t="array" ref="B140">IFERROR(IF(D140="","",INDEX(Poles!$A:$F,MATCH('Poles Results'!$E140,Poles!$F:$F,0),2)),"")</f>
        <v/>
      </c>
      <c r="C140" s="280" t="str">
        <f t="array" ref="C140">IFERROR(IF(D140="","",INDEX(Poles!$A:$F,MATCH('Poles Results'!E140,Poles!$F:$F,0),3)),"")</f>
        <v/>
      </c>
      <c r="D140" s="281" t="str">
        <f>IFERROR(IF(AND(SMALL(Poles!F:F,L140)&gt;1000,SMALL(Poles!F:F,L140)&lt;3000),"nt",IF(SMALL(Poles!F:F,L140)&gt;3000,"",SMALL(Poles!F:F,L140))),"")</f>
        <v/>
      </c>
      <c r="E140" s="282" t="str">
        <f>IF(D140="nt",IFERROR(SMALL(Poles!F:F,L140),""),IF(D140&gt;3000,"",IFERROR(SMALL(Poles!F:F,L140),"")))</f>
        <v/>
      </c>
      <c r="F140" s="286"/>
      <c r="G140" s="284" t="str">
        <f t="shared" si="1"/>
        <v/>
      </c>
      <c r="H140" s="161" t="str">
        <f>IFERROR(VLOOKUP(D140,Poles!$O$4:$R$20,4,FALSE),"")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IFERROR(IF(D141="","",INDEX(Poles!$A:$F,MATCH('Poles Results'!$E141,Poles!$F:$F,0),1)),"")</f>
        <v/>
      </c>
      <c r="B141" s="280" t="str">
        <f t="array" ref="B141">IFERROR(IF(D141="","",INDEX(Poles!$A:$F,MATCH('Poles Results'!$E141,Poles!$F:$F,0),2)),"")</f>
        <v/>
      </c>
      <c r="C141" s="280" t="str">
        <f t="array" ref="C141">IFERROR(IF(D141="","",INDEX(Poles!$A:$F,MATCH('Poles Results'!E141,Poles!$F:$F,0),3)),"")</f>
        <v/>
      </c>
      <c r="D141" s="281" t="str">
        <f>IFERROR(IF(AND(SMALL(Poles!F:F,L141)&gt;1000,SMALL(Poles!F:F,L141)&lt;3000),"nt",IF(SMALL(Poles!F:F,L141)&gt;3000,"",SMALL(Poles!F:F,L141))),"")</f>
        <v/>
      </c>
      <c r="E141" s="282" t="str">
        <f>IF(D141="nt",IFERROR(SMALL(Poles!F:F,L141),""),IF(D141&gt;3000,"",IFERROR(SMALL(Poles!F:F,L141),"")))</f>
        <v/>
      </c>
      <c r="F141" s="286"/>
      <c r="G141" s="284" t="str">
        <f t="shared" si="1"/>
        <v/>
      </c>
      <c r="H141" s="161" t="str">
        <f>IFERROR(VLOOKUP(D141,Poles!$O$4:$R$20,4,FALSE),"")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IFERROR(IF(D142="","",INDEX(Poles!$A:$F,MATCH('Poles Results'!$E142,Poles!$F:$F,0),1)),"")</f>
        <v/>
      </c>
      <c r="B142" s="280" t="str">
        <f t="array" ref="B142">IFERROR(IF(D142="","",INDEX(Poles!$A:$F,MATCH('Poles Results'!$E142,Poles!$F:$F,0),2)),"")</f>
        <v/>
      </c>
      <c r="C142" s="280" t="str">
        <f t="array" ref="C142">IFERROR(IF(D142="","",INDEX(Poles!$A:$F,MATCH('Poles Results'!E142,Poles!$F:$F,0),3)),"")</f>
        <v/>
      </c>
      <c r="D142" s="281" t="str">
        <f>IFERROR(IF(AND(SMALL(Poles!F:F,L142)&gt;1000,SMALL(Poles!F:F,L142)&lt;3000),"nt",IF(SMALL(Poles!F:F,L142)&gt;3000,"",SMALL(Poles!F:F,L142))),"")</f>
        <v/>
      </c>
      <c r="E142" s="282" t="str">
        <f>IF(D142="nt",IFERROR(SMALL(Poles!F:F,L142),""),IF(D142&gt;3000,"",IFERROR(SMALL(Poles!F:F,L142),"")))</f>
        <v/>
      </c>
      <c r="F142" s="286"/>
      <c r="G142" s="284" t="str">
        <f t="shared" si="1"/>
        <v/>
      </c>
      <c r="H142" s="161" t="str">
        <f>IFERROR(VLOOKUP(D142,Poles!$O$4:$R$20,4,FALSE),"")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IFERROR(IF(D143="","",INDEX(Poles!$A:$F,MATCH('Poles Results'!$E143,Poles!$F:$F,0),1)),"")</f>
        <v/>
      </c>
      <c r="B143" s="280" t="str">
        <f t="array" ref="B143">IFERROR(IF(D143="","",INDEX(Poles!$A:$F,MATCH('Poles Results'!$E143,Poles!$F:$F,0),2)),"")</f>
        <v/>
      </c>
      <c r="C143" s="280" t="str">
        <f t="array" ref="C143">IFERROR(IF(D143="","",INDEX(Poles!$A:$F,MATCH('Poles Results'!E143,Poles!$F:$F,0),3)),"")</f>
        <v/>
      </c>
      <c r="D143" s="281" t="str">
        <f>IFERROR(IF(AND(SMALL(Poles!F:F,L143)&gt;1000,SMALL(Poles!F:F,L143)&lt;3000),"nt",IF(SMALL(Poles!F:F,L143)&gt;3000,"",SMALL(Poles!F:F,L143))),"")</f>
        <v/>
      </c>
      <c r="E143" s="282" t="str">
        <f>IF(D143="nt",IFERROR(SMALL(Poles!F:F,L143),""),IF(D143&gt;3000,"",IFERROR(SMALL(Poles!F:F,L143),"")))</f>
        <v/>
      </c>
      <c r="F143" s="286"/>
      <c r="G143" s="284" t="str">
        <f t="shared" si="1"/>
        <v/>
      </c>
      <c r="H143" s="161" t="str">
        <f>IFERROR(VLOOKUP(D143,Poles!$O$4:$R$20,4,FALSE),"")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IFERROR(IF(D144="","",INDEX(Poles!$A:$F,MATCH('Poles Results'!$E144,Poles!$F:$F,0),1)),"")</f>
        <v/>
      </c>
      <c r="B144" s="280" t="str">
        <f t="array" ref="B144">IFERROR(IF(D144="","",INDEX(Poles!$A:$F,MATCH('Poles Results'!$E144,Poles!$F:$F,0),2)),"")</f>
        <v/>
      </c>
      <c r="C144" s="280" t="str">
        <f t="array" ref="C144">IFERROR(IF(D144="","",INDEX(Poles!$A:$F,MATCH('Poles Results'!E144,Poles!$F:$F,0),3)),"")</f>
        <v/>
      </c>
      <c r="D144" s="281" t="str">
        <f>IFERROR(IF(AND(SMALL(Poles!F:F,L144)&gt;1000,SMALL(Poles!F:F,L144)&lt;3000),"nt",IF(SMALL(Poles!F:F,L144)&gt;3000,"",SMALL(Poles!F:F,L144))),"")</f>
        <v/>
      </c>
      <c r="E144" s="282" t="str">
        <f>IF(D144="nt",IFERROR(SMALL(Poles!F:F,L144),""),IF(D144&gt;3000,"",IFERROR(SMALL(Poles!F:F,L144),"")))</f>
        <v/>
      </c>
      <c r="F144" s="286"/>
      <c r="G144" s="284" t="str">
        <f t="shared" si="1"/>
        <v/>
      </c>
      <c r="H144" s="161" t="str">
        <f>IFERROR(VLOOKUP(D144,Poles!$O$4:$R$20,4,FALSE),"")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IFERROR(IF(D145="","",INDEX(Poles!$A:$F,MATCH('Poles Results'!$E145,Poles!$F:$F,0),1)),"")</f>
        <v/>
      </c>
      <c r="B145" s="280" t="str">
        <f t="array" ref="B145">IFERROR(IF(D145="","",INDEX(Poles!$A:$F,MATCH('Poles Results'!$E145,Poles!$F:$F,0),2)),"")</f>
        <v/>
      </c>
      <c r="C145" s="280" t="str">
        <f t="array" ref="C145">IFERROR(IF(D145="","",INDEX(Poles!$A:$F,MATCH('Poles Results'!E145,Poles!$F:$F,0),3)),"")</f>
        <v/>
      </c>
      <c r="D145" s="281" t="str">
        <f>IFERROR(IF(AND(SMALL(Poles!F:F,L145)&gt;1000,SMALL(Poles!F:F,L145)&lt;3000),"nt",IF(SMALL(Poles!F:F,L145)&gt;3000,"",SMALL(Poles!F:F,L145))),"")</f>
        <v/>
      </c>
      <c r="E145" s="282" t="str">
        <f>IF(D145="nt",IFERROR(SMALL(Poles!F:F,L145),""),IF(D145&gt;3000,"",IFERROR(SMALL(Poles!F:F,L145),"")))</f>
        <v/>
      </c>
      <c r="F145" s="286"/>
      <c r="G145" s="284" t="str">
        <f t="shared" si="1"/>
        <v/>
      </c>
      <c r="H145" s="161" t="str">
        <f>IFERROR(VLOOKUP(D145,Poles!$O$4:$R$20,4,FALSE),"")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IFERROR(IF(D146="","",INDEX(Poles!$A:$F,MATCH('Poles Results'!$E146,Poles!$F:$F,0),1)),"")</f>
        <v/>
      </c>
      <c r="B146" s="280" t="str">
        <f t="array" ref="B146">IFERROR(IF(D146="","",INDEX(Poles!$A:$F,MATCH('Poles Results'!$E146,Poles!$F:$F,0),2)),"")</f>
        <v/>
      </c>
      <c r="C146" s="280" t="str">
        <f t="array" ref="C146">IFERROR(IF(D146="","",INDEX(Poles!$A:$F,MATCH('Poles Results'!E146,Poles!$F:$F,0),3)),"")</f>
        <v/>
      </c>
      <c r="D146" s="281" t="str">
        <f>IFERROR(IF(AND(SMALL(Poles!F:F,L146)&gt;1000,SMALL(Poles!F:F,L146)&lt;3000),"nt",IF(SMALL(Poles!F:F,L146)&gt;3000,"",SMALL(Poles!F:F,L146))),"")</f>
        <v/>
      </c>
      <c r="E146" s="282" t="str">
        <f>IF(D146="nt",IFERROR(SMALL(Poles!F:F,L146),""),IF(D146&gt;3000,"",IFERROR(SMALL(Poles!F:F,L146),"")))</f>
        <v/>
      </c>
      <c r="F146" s="286"/>
      <c r="G146" s="284" t="str">
        <f t="shared" si="1"/>
        <v/>
      </c>
      <c r="H146" s="161" t="str">
        <f>IFERROR(VLOOKUP(D146,Poles!$O$4:$R$20,4,FALSE),"")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IFERROR(IF(D147="","",INDEX(Poles!$A:$F,MATCH('Poles Results'!$E147,Poles!$F:$F,0),1)),"")</f>
        <v/>
      </c>
      <c r="B147" s="280" t="str">
        <f t="array" ref="B147">IFERROR(IF(D147="","",INDEX(Poles!$A:$F,MATCH('Poles Results'!$E147,Poles!$F:$F,0),2)),"")</f>
        <v/>
      </c>
      <c r="C147" s="280" t="str">
        <f t="array" ref="C147">IFERROR(IF(D147="","",INDEX(Poles!$A:$F,MATCH('Poles Results'!E147,Poles!$F:$F,0),3)),"")</f>
        <v/>
      </c>
      <c r="D147" s="281" t="str">
        <f>IFERROR(IF(AND(SMALL(Poles!F:F,L147)&gt;1000,SMALL(Poles!F:F,L147)&lt;3000),"nt",IF(SMALL(Poles!F:F,L147)&gt;3000,"",SMALL(Poles!F:F,L147))),"")</f>
        <v/>
      </c>
      <c r="E147" s="282" t="str">
        <f>IF(D147="nt",IFERROR(SMALL(Poles!F:F,L147),""),IF(D147&gt;3000,"",IFERROR(SMALL(Poles!F:F,L147),"")))</f>
        <v/>
      </c>
      <c r="F147" s="286"/>
      <c r="G147" s="284" t="str">
        <f t="shared" si="1"/>
        <v/>
      </c>
      <c r="H147" s="161" t="str">
        <f>IFERROR(VLOOKUP(D147,Poles!$O$4:$R$20,4,FALSE),"")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IFERROR(IF(D148="","",INDEX(Poles!$A:$F,MATCH('Poles Results'!$E148,Poles!$F:$F,0),1)),"")</f>
        <v/>
      </c>
      <c r="B148" s="280" t="str">
        <f t="array" ref="B148">IFERROR(IF(D148="","",INDEX(Poles!$A:$F,MATCH('Poles Results'!$E148,Poles!$F:$F,0),2)),"")</f>
        <v/>
      </c>
      <c r="C148" s="280" t="str">
        <f t="array" ref="C148">IFERROR(IF(D148="","",INDEX(Poles!$A:$F,MATCH('Poles Results'!E148,Poles!$F:$F,0),3)),"")</f>
        <v/>
      </c>
      <c r="D148" s="281" t="str">
        <f>IFERROR(IF(AND(SMALL(Poles!F:F,L148)&gt;1000,SMALL(Poles!F:F,L148)&lt;3000),"nt",IF(SMALL(Poles!F:F,L148)&gt;3000,"",SMALL(Poles!F:F,L148))),"")</f>
        <v/>
      </c>
      <c r="E148" s="282" t="str">
        <f>IF(D148="nt",IFERROR(SMALL(Poles!F:F,L148),""),IF(D148&gt;3000,"",IFERROR(SMALL(Poles!F:F,L148),"")))</f>
        <v/>
      </c>
      <c r="F148" s="286"/>
      <c r="G148" s="284" t="str">
        <f t="shared" si="1"/>
        <v/>
      </c>
      <c r="H148" s="161" t="str">
        <f>IFERROR(VLOOKUP(D148,Poles!$O$4:$R$20,4,FALSE),"")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IFERROR(IF(D149="","",INDEX(Poles!$A:$F,MATCH('Poles Results'!$E149,Poles!$F:$F,0),1)),"")</f>
        <v/>
      </c>
      <c r="B149" s="280" t="str">
        <f t="array" ref="B149">IFERROR(IF(D149="","",INDEX(Poles!$A:$F,MATCH('Poles Results'!$E149,Poles!$F:$F,0),2)),"")</f>
        <v/>
      </c>
      <c r="C149" s="280" t="str">
        <f t="array" ref="C149">IFERROR(IF(D149="","",INDEX(Poles!$A:$F,MATCH('Poles Results'!E149,Poles!$F:$F,0),3)),"")</f>
        <v/>
      </c>
      <c r="D149" s="281" t="str">
        <f>IFERROR(IF(AND(SMALL(Poles!F:F,L149)&gt;1000,SMALL(Poles!F:F,L149)&lt;3000),"nt",IF(SMALL(Poles!F:F,L149)&gt;3000,"",SMALL(Poles!F:F,L149))),"")</f>
        <v/>
      </c>
      <c r="E149" s="282" t="str">
        <f>IF(D149="nt",IFERROR(SMALL(Poles!F:F,L149),""),IF(D149&gt;3000,"",IFERROR(SMALL(Poles!F:F,L149),"")))</f>
        <v/>
      </c>
      <c r="F149" s="286"/>
      <c r="G149" s="284" t="str">
        <f t="shared" si="1"/>
        <v/>
      </c>
      <c r="H149" s="161" t="str">
        <f>IFERROR(VLOOKUP(D149,Poles!$O$4:$R$20,4,FALSE),"")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IFERROR(IF(D150="","",INDEX(Poles!$A:$F,MATCH('Poles Results'!$E150,Poles!$F:$F,0),1)),"")</f>
        <v/>
      </c>
      <c r="B150" s="280" t="str">
        <f t="array" ref="B150">IFERROR(IF(D150="","",INDEX(Poles!$A:$F,MATCH('Poles Results'!$E150,Poles!$F:$F,0),2)),"")</f>
        <v/>
      </c>
      <c r="C150" s="280" t="str">
        <f t="array" ref="C150">IFERROR(IF(D150="","",INDEX(Poles!$A:$F,MATCH('Poles Results'!E150,Poles!$F:$F,0),3)),"")</f>
        <v/>
      </c>
      <c r="D150" s="281" t="str">
        <f>IFERROR(IF(AND(SMALL(Poles!F:F,L150)&gt;1000,SMALL(Poles!F:F,L150)&lt;3000),"nt",IF(SMALL(Poles!F:F,L150)&gt;3000,"",SMALL(Poles!F:F,L150))),"")</f>
        <v/>
      </c>
      <c r="E150" s="282" t="str">
        <f>IF(D150="nt",IFERROR(SMALL(Poles!F:F,L150),""),IF(D150&gt;3000,"",IFERROR(SMALL(Poles!F:F,L150),"")))</f>
        <v/>
      </c>
      <c r="F150" s="286"/>
      <c r="G150" s="284" t="str">
        <f t="shared" si="1"/>
        <v/>
      </c>
      <c r="H150" s="161" t="str">
        <f>IFERROR(VLOOKUP(D150,Poles!$O$4:$R$20,4,FALSE),"")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IFERROR(IF(D151="","",INDEX(Poles!$A:$F,MATCH('Poles Results'!$E151,Poles!$F:$F,0),1)),"")</f>
        <v/>
      </c>
      <c r="B151" s="280" t="str">
        <f t="array" ref="B151">IFERROR(IF(D151="","",INDEX(Poles!$A:$F,MATCH('Poles Results'!$E151,Poles!$F:$F,0),2)),"")</f>
        <v/>
      </c>
      <c r="C151" s="280" t="str">
        <f t="array" ref="C151">IFERROR(IF(D151="","",INDEX(Poles!$A:$F,MATCH('Poles Results'!E151,Poles!$F:$F,0),3)),"")</f>
        <v/>
      </c>
      <c r="D151" s="281" t="str">
        <f>IFERROR(IF(AND(SMALL(Poles!F:F,L151)&gt;1000,SMALL(Poles!F:F,L151)&lt;3000),"nt",IF(SMALL(Poles!F:F,L151)&gt;3000,"",SMALL(Poles!F:F,L151))),"")</f>
        <v/>
      </c>
      <c r="E151" s="282" t="str">
        <f>IF(D151="nt",IFERROR(SMALL(Poles!F:F,L151),""),IF(D151&gt;3000,"",IFERROR(SMALL(Poles!F:F,L151),"")))</f>
        <v/>
      </c>
      <c r="F151" s="286"/>
      <c r="G151" s="284" t="str">
        <f t="shared" si="1"/>
        <v/>
      </c>
      <c r="H151" s="161" t="str">
        <f>IFERROR(VLOOKUP(D151,Poles!$O$4:$R$20,4,FALSE),"")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IFERROR(IF(D152="","",INDEX(Poles!$A:$F,MATCH('Poles Results'!$E152,Poles!$F:$F,0),1)),"")</f>
        <v/>
      </c>
      <c r="B152" s="280" t="str">
        <f t="array" ref="B152">IFERROR(IF(D152="","",INDEX(Poles!$A:$F,MATCH('Poles Results'!$E152,Poles!$F:$F,0),2)),"")</f>
        <v/>
      </c>
      <c r="C152" s="280" t="str">
        <f t="array" ref="C152">IFERROR(IF(D152="","",INDEX(Poles!$A:$F,MATCH('Poles Results'!E152,Poles!$F:$F,0),3)),"")</f>
        <v/>
      </c>
      <c r="D152" s="281" t="str">
        <f>IFERROR(IF(AND(SMALL(Poles!F:F,L152)&gt;1000,SMALL(Poles!F:F,L152)&lt;3000),"nt",IF(SMALL(Poles!F:F,L152)&gt;3000,"",SMALL(Poles!F:F,L152))),"")</f>
        <v/>
      </c>
      <c r="E152" s="282" t="str">
        <f>IF(D152="nt",IFERROR(SMALL(Poles!F:F,L152),""),IF(D152&gt;3000,"",IFERROR(SMALL(Poles!F:F,L152),"")))</f>
        <v/>
      </c>
      <c r="F152" s="286"/>
      <c r="G152" s="284" t="str">
        <f t="shared" si="1"/>
        <v/>
      </c>
      <c r="H152" s="161" t="str">
        <f>IFERROR(VLOOKUP(D152,Poles!$O$4:$R$20,4,FALSE),"")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IFERROR(IF(D153="","",INDEX(Poles!$A:$F,MATCH('Poles Results'!$E153,Poles!$F:$F,0),1)),"")</f>
        <v/>
      </c>
      <c r="B153" s="280" t="str">
        <f t="array" ref="B153">IFERROR(IF(D153="","",INDEX(Poles!$A:$F,MATCH('Poles Results'!$E153,Poles!$F:$F,0),2)),"")</f>
        <v/>
      </c>
      <c r="C153" s="280" t="str">
        <f t="array" ref="C153">IFERROR(IF(D153="","",INDEX(Poles!$A:$F,MATCH('Poles Results'!E153,Poles!$F:$F,0),3)),"")</f>
        <v/>
      </c>
      <c r="D153" s="281" t="str">
        <f>IFERROR(IF(AND(SMALL(Poles!F:F,L153)&gt;1000,SMALL(Poles!F:F,L153)&lt;3000),"nt",IF(SMALL(Poles!F:F,L153)&gt;3000,"",SMALL(Poles!F:F,L153))),"")</f>
        <v/>
      </c>
      <c r="E153" s="282" t="str">
        <f>IF(D153="nt",IFERROR(SMALL(Poles!F:F,L153),""),IF(D153&gt;3000,"",IFERROR(SMALL(Poles!F:F,L153),"")))</f>
        <v/>
      </c>
      <c r="F153" s="286"/>
      <c r="G153" s="284" t="str">
        <f t="shared" si="1"/>
        <v/>
      </c>
      <c r="H153" s="161" t="str">
        <f>IFERROR(VLOOKUP(D153,Poles!$O$4:$R$20,4,FALSE),"")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IFERROR(IF(D154="","",INDEX(Poles!$A:$F,MATCH('Poles Results'!$E154,Poles!$F:$F,0),1)),"")</f>
        <v/>
      </c>
      <c r="B154" s="280" t="str">
        <f t="array" ref="B154">IFERROR(IF(D154="","",INDEX(Poles!$A:$F,MATCH('Poles Results'!$E154,Poles!$F:$F,0),2)),"")</f>
        <v/>
      </c>
      <c r="C154" s="280" t="str">
        <f t="array" ref="C154">IFERROR(IF(D154="","",INDEX(Poles!$A:$F,MATCH('Poles Results'!E154,Poles!$F:$F,0),3)),"")</f>
        <v/>
      </c>
      <c r="D154" s="281" t="str">
        <f>IFERROR(IF(AND(SMALL(Poles!F:F,L154)&gt;1000,SMALL(Poles!F:F,L154)&lt;3000),"nt",IF(SMALL(Poles!F:F,L154)&gt;3000,"",SMALL(Poles!F:F,L154))),"")</f>
        <v/>
      </c>
      <c r="E154" s="282" t="str">
        <f>IF(D154="nt",IFERROR(SMALL(Poles!F:F,L154),""),IF(D154&gt;3000,"",IFERROR(SMALL(Poles!F:F,L154),"")))</f>
        <v/>
      </c>
      <c r="F154" s="286"/>
      <c r="G154" s="284" t="str">
        <f t="shared" si="1"/>
        <v/>
      </c>
      <c r="H154" s="161" t="str">
        <f>IFERROR(VLOOKUP(D154,Poles!$O$4:$R$20,4,FALSE),"")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IFERROR(IF(D155="","",INDEX(Poles!$A:$F,MATCH('Poles Results'!$E155,Poles!$F:$F,0),1)),"")</f>
        <v/>
      </c>
      <c r="B155" s="280" t="str">
        <f t="array" ref="B155">IFERROR(IF(D155="","",INDEX(Poles!$A:$F,MATCH('Poles Results'!$E155,Poles!$F:$F,0),2)),"")</f>
        <v/>
      </c>
      <c r="C155" s="280" t="str">
        <f t="array" ref="C155">IFERROR(IF(D155="","",INDEX(Poles!$A:$F,MATCH('Poles Results'!E155,Poles!$F:$F,0),3)),"")</f>
        <v/>
      </c>
      <c r="D155" s="281" t="str">
        <f>IFERROR(IF(AND(SMALL(Poles!F:F,L155)&gt;1000,SMALL(Poles!F:F,L155)&lt;3000),"nt",IF(SMALL(Poles!F:F,L155)&gt;3000,"",SMALL(Poles!F:F,L155))),"")</f>
        <v/>
      </c>
      <c r="E155" s="282" t="str">
        <f>IF(D155="nt",IFERROR(SMALL(Poles!F:F,L155),""),IF(D155&gt;3000,"",IFERROR(SMALL(Poles!F:F,L155),"")))</f>
        <v/>
      </c>
      <c r="F155" s="286"/>
      <c r="G155" s="284" t="str">
        <f t="shared" si="1"/>
        <v/>
      </c>
      <c r="H155" s="161" t="str">
        <f>IFERROR(VLOOKUP(D155,Poles!$O$4:$R$20,4,FALSE),"")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IFERROR(IF(D156="","",INDEX(Poles!$A:$F,MATCH('Poles Results'!$E156,Poles!$F:$F,0),1)),"")</f>
        <v/>
      </c>
      <c r="B156" s="280" t="str">
        <f t="array" ref="B156">IFERROR(IF(D156="","",INDEX(Poles!$A:$F,MATCH('Poles Results'!$E156,Poles!$F:$F,0),2)),"")</f>
        <v/>
      </c>
      <c r="C156" s="280" t="str">
        <f t="array" ref="C156">IFERROR(IF(D156="","",INDEX(Poles!$A:$F,MATCH('Poles Results'!E156,Poles!$F:$F,0),3)),"")</f>
        <v/>
      </c>
      <c r="D156" s="281" t="str">
        <f>IFERROR(IF(AND(SMALL(Poles!F:F,L156)&gt;1000,SMALL(Poles!F:F,L156)&lt;3000),"nt",IF(SMALL(Poles!F:F,L156)&gt;3000,"",SMALL(Poles!F:F,L156))),"")</f>
        <v/>
      </c>
      <c r="E156" s="282" t="str">
        <f>IF(D156="nt",IFERROR(SMALL(Poles!F:F,L156),""),IF(D156&gt;3000,"",IFERROR(SMALL(Poles!F:F,L156),"")))</f>
        <v/>
      </c>
      <c r="F156" s="286"/>
      <c r="G156" s="284" t="str">
        <f t="shared" si="1"/>
        <v/>
      </c>
      <c r="H156" s="161" t="str">
        <f>IFERROR(VLOOKUP(D156,Poles!$O$4:$R$20,4,FALSE),"")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IFERROR(IF(D157="","",INDEX(Poles!$A:$F,MATCH('Poles Results'!$E157,Poles!$F:$F,0),1)),"")</f>
        <v/>
      </c>
      <c r="B157" s="280" t="str">
        <f t="array" ref="B157">IFERROR(IF(D157="","",INDEX(Poles!$A:$F,MATCH('Poles Results'!$E157,Poles!$F:$F,0),2)),"")</f>
        <v/>
      </c>
      <c r="C157" s="280" t="str">
        <f t="array" ref="C157">IFERROR(IF(D157="","",INDEX(Poles!$A:$F,MATCH('Poles Results'!E157,Poles!$F:$F,0),3)),"")</f>
        <v/>
      </c>
      <c r="D157" s="281" t="str">
        <f>IFERROR(IF(AND(SMALL(Poles!F:F,L157)&gt;1000,SMALL(Poles!F:F,L157)&lt;3000),"nt",IF(SMALL(Poles!F:F,L157)&gt;3000,"",SMALL(Poles!F:F,L157))),"")</f>
        <v/>
      </c>
      <c r="E157" s="282" t="str">
        <f>IF(D157="nt",IFERROR(SMALL(Poles!F:F,L157),""),IF(D157&gt;3000,"",IFERROR(SMALL(Poles!F:F,L157),"")))</f>
        <v/>
      </c>
      <c r="F157" s="286"/>
      <c r="G157" s="284" t="str">
        <f t="shared" si="1"/>
        <v/>
      </c>
      <c r="H157" s="161" t="str">
        <f>IFERROR(VLOOKUP(D157,Poles!$O$4:$R$20,4,FALSE),"")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IFERROR(IF(D158="","",INDEX(Poles!$A:$F,MATCH('Poles Results'!$E158,Poles!$F:$F,0),1)),"")</f>
        <v/>
      </c>
      <c r="B158" s="280" t="str">
        <f t="array" ref="B158">IFERROR(IF(D158="","",INDEX(Poles!$A:$F,MATCH('Poles Results'!$E158,Poles!$F:$F,0),2)),"")</f>
        <v/>
      </c>
      <c r="C158" s="280" t="str">
        <f t="array" ref="C158">IFERROR(IF(D158="","",INDEX(Poles!$A:$F,MATCH('Poles Results'!E158,Poles!$F:$F,0),3)),"")</f>
        <v/>
      </c>
      <c r="D158" s="281" t="str">
        <f>IFERROR(IF(AND(SMALL(Poles!F:F,L158)&gt;1000,SMALL(Poles!F:F,L158)&lt;3000),"nt",IF(SMALL(Poles!F:F,L158)&gt;3000,"",SMALL(Poles!F:F,L158))),"")</f>
        <v/>
      </c>
      <c r="E158" s="282" t="str">
        <f>IF(D158="nt",IFERROR(SMALL(Poles!F:F,L158),""),IF(D158&gt;3000,"",IFERROR(SMALL(Poles!F:F,L158),"")))</f>
        <v/>
      </c>
      <c r="F158" s="286"/>
      <c r="G158" s="284" t="str">
        <f t="shared" si="1"/>
        <v/>
      </c>
      <c r="H158" s="161" t="str">
        <f>IFERROR(VLOOKUP(D158,Poles!$O$4:$R$20,4,FALSE),"")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IFERROR(IF(D159="","",INDEX(Poles!$A:$F,MATCH('Poles Results'!$E159,Poles!$F:$F,0),1)),"")</f>
        <v/>
      </c>
      <c r="B159" s="280" t="str">
        <f t="array" ref="B159">IFERROR(IF(D159="","",INDEX(Poles!$A:$F,MATCH('Poles Results'!$E159,Poles!$F:$F,0),2)),"")</f>
        <v/>
      </c>
      <c r="C159" s="280" t="str">
        <f t="array" ref="C159">IFERROR(IF(D159="","",INDEX(Poles!$A:$F,MATCH('Poles Results'!E159,Poles!$F:$F,0),3)),"")</f>
        <v/>
      </c>
      <c r="D159" s="281" t="str">
        <f>IFERROR(IF(AND(SMALL(Poles!F:F,L159)&gt;1000,SMALL(Poles!F:F,L159)&lt;3000),"nt",IF(SMALL(Poles!F:F,L159)&gt;3000,"",SMALL(Poles!F:F,L159))),"")</f>
        <v/>
      </c>
      <c r="E159" s="282" t="str">
        <f>IF(D159="nt",IFERROR(SMALL(Poles!F:F,L159),""),IF(D159&gt;3000,"",IFERROR(SMALL(Poles!F:F,L159),"")))</f>
        <v/>
      </c>
      <c r="F159" s="286"/>
      <c r="G159" s="284" t="str">
        <f t="shared" si="1"/>
        <v/>
      </c>
      <c r="H159" s="161" t="str">
        <f>IFERROR(VLOOKUP(D159,Poles!$O$4:$R$20,4,FALSE),"")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IFERROR(IF(D160="","",INDEX(Poles!$A:$F,MATCH('Poles Results'!$E160,Poles!$F:$F,0),1)),"")</f>
        <v/>
      </c>
      <c r="B160" s="280" t="str">
        <f t="array" ref="B160">IFERROR(IF(D160="","",INDEX(Poles!$A:$F,MATCH('Poles Results'!$E160,Poles!$F:$F,0),2)),"")</f>
        <v/>
      </c>
      <c r="C160" s="280" t="str">
        <f t="array" ref="C160">IFERROR(IF(D160="","",INDEX(Poles!$A:$F,MATCH('Poles Results'!E160,Poles!$F:$F,0),3)),"")</f>
        <v/>
      </c>
      <c r="D160" s="281" t="str">
        <f>IFERROR(IF(AND(SMALL(Poles!F:F,L160)&gt;1000,SMALL(Poles!F:F,L160)&lt;3000),"nt",IF(SMALL(Poles!F:F,L160)&gt;3000,"",SMALL(Poles!F:F,L160))),"")</f>
        <v/>
      </c>
      <c r="E160" s="282" t="str">
        <f>IF(D160="nt",IFERROR(SMALL(Poles!F:F,L160),""),IF(D160&gt;3000,"",IFERROR(SMALL(Poles!F:F,L160),"")))</f>
        <v/>
      </c>
      <c r="F160" s="286"/>
      <c r="G160" s="284" t="str">
        <f t="shared" si="1"/>
        <v/>
      </c>
      <c r="H160" s="161" t="str">
        <f>IFERROR(VLOOKUP(D160,Poles!$O$4:$R$20,4,FALSE),"")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IFERROR(IF(D161="","",INDEX(Poles!$A:$F,MATCH('Poles Results'!$E161,Poles!$F:$F,0),1)),"")</f>
        <v/>
      </c>
      <c r="B161" s="280" t="str">
        <f t="array" ref="B161">IFERROR(IF(D161="","",INDEX(Poles!$A:$F,MATCH('Poles Results'!$E161,Poles!$F:$F,0),2)),"")</f>
        <v/>
      </c>
      <c r="C161" s="280" t="str">
        <f t="array" ref="C161">IFERROR(IF(D161="","",INDEX(Poles!$A:$F,MATCH('Poles Results'!E161,Poles!$F:$F,0),3)),"")</f>
        <v/>
      </c>
      <c r="D161" s="281" t="str">
        <f>IFERROR(IF(AND(SMALL(Poles!F:F,L161)&gt;1000,SMALL(Poles!F:F,L161)&lt;3000),"nt",IF(SMALL(Poles!F:F,L161)&gt;3000,"",SMALL(Poles!F:F,L161))),"")</f>
        <v/>
      </c>
      <c r="E161" s="282" t="str">
        <f>IF(D161="nt",IFERROR(SMALL(Poles!F:F,L161),""),IF(D161&gt;3000,"",IFERROR(SMALL(Poles!F:F,L161),"")))</f>
        <v/>
      </c>
      <c r="F161" s="286"/>
      <c r="G161" s="284" t="str">
        <f t="shared" si="1"/>
        <v/>
      </c>
      <c r="H161" s="161" t="str">
        <f>IFERROR(VLOOKUP(D161,Poles!$O$4:$R$20,4,FALSE),"")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IFERROR(IF(D162="","",INDEX(Poles!$A:$F,MATCH('Poles Results'!$E162,Poles!$F:$F,0),1)),"")</f>
        <v/>
      </c>
      <c r="B162" s="280" t="str">
        <f t="array" ref="B162">IFERROR(IF(D162="","",INDEX(Poles!$A:$F,MATCH('Poles Results'!$E162,Poles!$F:$F,0),2)),"")</f>
        <v/>
      </c>
      <c r="C162" s="280" t="str">
        <f t="array" ref="C162">IFERROR(IF(D162="","",INDEX(Poles!$A:$F,MATCH('Poles Results'!E162,Poles!$F:$F,0),3)),"")</f>
        <v/>
      </c>
      <c r="D162" s="281" t="str">
        <f>IFERROR(IF(AND(SMALL(Poles!F:F,L162)&gt;1000,SMALL(Poles!F:F,L162)&lt;3000),"nt",IF(SMALL(Poles!F:F,L162)&gt;3000,"",SMALL(Poles!F:F,L162))),"")</f>
        <v/>
      </c>
      <c r="E162" s="282" t="str">
        <f>IF(D162="nt",IFERROR(SMALL(Poles!F:F,L162),""),IF(D162&gt;3000,"",IFERROR(SMALL(Poles!F:F,L162),"")))</f>
        <v/>
      </c>
      <c r="F162" s="286"/>
      <c r="G162" s="284" t="str">
        <f t="shared" si="1"/>
        <v/>
      </c>
      <c r="H162" s="161" t="str">
        <f>IFERROR(VLOOKUP(D162,Poles!$O$4:$R$20,4,FALSE),"")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IFERROR(IF(D163="","",INDEX(Poles!$A:$F,MATCH('Poles Results'!$E163,Poles!$F:$F,0),1)),"")</f>
        <v/>
      </c>
      <c r="B163" s="280" t="str">
        <f t="array" ref="B163">IFERROR(IF(D163="","",INDEX(Poles!$A:$F,MATCH('Poles Results'!$E163,Poles!$F:$F,0),2)),"")</f>
        <v/>
      </c>
      <c r="C163" s="280" t="str">
        <f t="array" ref="C163">IFERROR(IF(D163="","",INDEX(Poles!$A:$F,MATCH('Poles Results'!E163,Poles!$F:$F,0),3)),"")</f>
        <v/>
      </c>
      <c r="D163" s="281" t="str">
        <f>IFERROR(IF(AND(SMALL(Poles!F:F,L163)&gt;1000,SMALL(Poles!F:F,L163)&lt;3000),"nt",IF(SMALL(Poles!F:F,L163)&gt;3000,"",SMALL(Poles!F:F,L163))),"")</f>
        <v/>
      </c>
      <c r="E163" s="282" t="str">
        <f>IF(D163="nt",IFERROR(SMALL(Poles!F:F,L163),""),IF(D163&gt;3000,"",IFERROR(SMALL(Poles!F:F,L163),"")))</f>
        <v/>
      </c>
      <c r="F163" s="286"/>
      <c r="G163" s="284" t="str">
        <f t="shared" si="1"/>
        <v/>
      </c>
      <c r="H163" s="161" t="str">
        <f>IFERROR(VLOOKUP(D163,Poles!$O$4:$R$20,4,FALSE),"")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IFERROR(IF(D164="","",INDEX(Poles!$A:$F,MATCH('Poles Results'!$E164,Poles!$F:$F,0),1)),"")</f>
        <v/>
      </c>
      <c r="B164" s="280" t="str">
        <f t="array" ref="B164">IFERROR(IF(D164="","",INDEX(Poles!$A:$F,MATCH('Poles Results'!$E164,Poles!$F:$F,0),2)),"")</f>
        <v/>
      </c>
      <c r="C164" s="280" t="str">
        <f t="array" ref="C164">IFERROR(IF(D164="","",INDEX(Poles!$A:$F,MATCH('Poles Results'!E164,Poles!$F:$F,0),3)),"")</f>
        <v/>
      </c>
      <c r="D164" s="281" t="str">
        <f>IFERROR(IF(AND(SMALL(Poles!F:F,L164)&gt;1000,SMALL(Poles!F:F,L164)&lt;3000),"nt",IF(SMALL(Poles!F:F,L164)&gt;3000,"",SMALL(Poles!F:F,L164))),"")</f>
        <v/>
      </c>
      <c r="E164" s="282" t="str">
        <f>IF(D164="nt",IFERROR(SMALL(Poles!F:F,L164),""),IF(D164&gt;3000,"",IFERROR(SMALL(Poles!F:F,L164),"")))</f>
        <v/>
      </c>
      <c r="F164" s="286"/>
      <c r="G164" s="284" t="str">
        <f t="shared" si="1"/>
        <v/>
      </c>
      <c r="H164" s="161" t="str">
        <f>IFERROR(VLOOKUP(D164,Poles!$O$4:$R$20,4,FALSE),"")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IFERROR(IF(D165="","",INDEX(Poles!$A:$F,MATCH('Poles Results'!$E165,Poles!$F:$F,0),1)),"")</f>
        <v/>
      </c>
      <c r="B165" s="280" t="str">
        <f t="array" ref="B165">IFERROR(IF(D165="","",INDEX(Poles!$A:$F,MATCH('Poles Results'!$E165,Poles!$F:$F,0),2)),"")</f>
        <v/>
      </c>
      <c r="C165" s="280" t="str">
        <f t="array" ref="C165">IFERROR(IF(D165="","",INDEX(Poles!$A:$F,MATCH('Poles Results'!E165,Poles!$F:$F,0),3)),"")</f>
        <v/>
      </c>
      <c r="D165" s="281" t="str">
        <f>IFERROR(IF(AND(SMALL(Poles!F:F,L165)&gt;1000,SMALL(Poles!F:F,L165)&lt;3000),"nt",IF(SMALL(Poles!F:F,L165)&gt;3000,"",SMALL(Poles!F:F,L165))),"")</f>
        <v/>
      </c>
      <c r="E165" s="282" t="str">
        <f>IF(D165="nt",IFERROR(SMALL(Poles!F:F,L165),""),IF(D165&gt;3000,"",IFERROR(SMALL(Poles!F:F,L165),"")))</f>
        <v/>
      </c>
      <c r="F165" s="286"/>
      <c r="G165" s="284" t="str">
        <f t="shared" si="1"/>
        <v/>
      </c>
      <c r="H165" s="161" t="str">
        <f>IFERROR(VLOOKUP(D165,Poles!$O$4:$R$20,4,FALSE),"")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IFERROR(IF(D166="","",INDEX(Poles!$A:$F,MATCH('Poles Results'!$E166,Poles!$F:$F,0),1)),"")</f>
        <v/>
      </c>
      <c r="B166" s="280" t="str">
        <f t="array" ref="B166">IFERROR(IF(D166="","",INDEX(Poles!$A:$F,MATCH('Poles Results'!$E166,Poles!$F:$F,0),2)),"")</f>
        <v/>
      </c>
      <c r="C166" s="280" t="str">
        <f t="array" ref="C166">IFERROR(IF(D166="","",INDEX(Poles!$A:$F,MATCH('Poles Results'!E166,Poles!$F:$F,0),3)),"")</f>
        <v/>
      </c>
      <c r="D166" s="281" t="str">
        <f>IFERROR(IF(AND(SMALL(Poles!F:F,L166)&gt;1000,SMALL(Poles!F:F,L166)&lt;3000),"nt",IF(SMALL(Poles!F:F,L166)&gt;3000,"",SMALL(Poles!F:F,L166))),"")</f>
        <v/>
      </c>
      <c r="E166" s="282" t="str">
        <f>IF(D166="nt",IFERROR(SMALL(Poles!F:F,L166),""),IF(D166&gt;3000,"",IFERROR(SMALL(Poles!F:F,L166),"")))</f>
        <v/>
      </c>
      <c r="F166" s="286"/>
      <c r="G166" s="284" t="str">
        <f t="shared" si="1"/>
        <v/>
      </c>
      <c r="H166" s="161" t="str">
        <f>IFERROR(VLOOKUP(D166,Poles!$O$4:$R$20,4,FALSE),"")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IFERROR(IF(D167="","",INDEX(Poles!$A:$F,MATCH('Poles Results'!$E167,Poles!$F:$F,0),1)),"")</f>
        <v/>
      </c>
      <c r="B167" s="280" t="str">
        <f t="array" ref="B167">IFERROR(IF(D167="","",INDEX(Poles!$A:$F,MATCH('Poles Results'!$E167,Poles!$F:$F,0),2)),"")</f>
        <v/>
      </c>
      <c r="C167" s="280" t="str">
        <f t="array" ref="C167">IFERROR(IF(D167="","",INDEX(Poles!$A:$F,MATCH('Poles Results'!E167,Poles!$F:$F,0),3)),"")</f>
        <v/>
      </c>
      <c r="D167" s="281" t="str">
        <f>IFERROR(IF(AND(SMALL(Poles!F:F,L167)&gt;1000,SMALL(Poles!F:F,L167)&lt;3000),"nt",IF(SMALL(Poles!F:F,L167)&gt;3000,"",SMALL(Poles!F:F,L167))),"")</f>
        <v/>
      </c>
      <c r="E167" s="282" t="str">
        <f>IF(D167="nt",IFERROR(SMALL(Poles!F:F,L167),""),IF(D167&gt;3000,"",IFERROR(SMALL(Poles!F:F,L167),"")))</f>
        <v/>
      </c>
      <c r="F167" s="286"/>
      <c r="G167" s="284" t="str">
        <f t="shared" si="1"/>
        <v/>
      </c>
      <c r="H167" s="161" t="str">
        <f>IFERROR(VLOOKUP(D167,Poles!$O$4:$R$20,4,FALSE),"")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IFERROR(IF(D168="","",INDEX(Poles!$A:$F,MATCH('Poles Results'!$E168,Poles!$F:$F,0),1)),"")</f>
        <v/>
      </c>
      <c r="B168" s="280" t="str">
        <f t="array" ref="B168">IFERROR(IF(D168="","",INDEX(Poles!$A:$F,MATCH('Poles Results'!$E168,Poles!$F:$F,0),2)),"")</f>
        <v/>
      </c>
      <c r="C168" s="280" t="str">
        <f t="array" ref="C168">IFERROR(IF(D168="","",INDEX(Poles!$A:$F,MATCH('Poles Results'!E168,Poles!$F:$F,0),3)),"")</f>
        <v/>
      </c>
      <c r="D168" s="281" t="str">
        <f>IFERROR(IF(AND(SMALL(Poles!F:F,L168)&gt;1000,SMALL(Poles!F:F,L168)&lt;3000),"nt",IF(SMALL(Poles!F:F,L168)&gt;3000,"",SMALL(Poles!F:F,L168))),"")</f>
        <v/>
      </c>
      <c r="E168" s="282" t="str">
        <f>IF(D168="nt",IFERROR(SMALL(Poles!F:F,L168),""),IF(D168&gt;3000,"",IFERROR(SMALL(Poles!F:F,L168),"")))</f>
        <v/>
      </c>
      <c r="F168" s="286"/>
      <c r="G168" s="284" t="str">
        <f t="shared" si="1"/>
        <v/>
      </c>
      <c r="H168" s="161" t="str">
        <f>IFERROR(VLOOKUP(D168,Poles!$O$4:$R$20,4,FALSE),"")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IFERROR(IF(D169="","",INDEX(Poles!$A:$F,MATCH('Poles Results'!$E169,Poles!$F:$F,0),1)),"")</f>
        <v/>
      </c>
      <c r="B169" s="280" t="str">
        <f t="array" ref="B169">IFERROR(IF(D169="","",INDEX(Poles!$A:$F,MATCH('Poles Results'!$E169,Poles!$F:$F,0),2)),"")</f>
        <v/>
      </c>
      <c r="C169" s="280" t="str">
        <f t="array" ref="C169">IFERROR(IF(D169="","",INDEX(Poles!$A:$F,MATCH('Poles Results'!E169,Poles!$F:$F,0),3)),"")</f>
        <v/>
      </c>
      <c r="D169" s="281" t="str">
        <f>IFERROR(IF(AND(SMALL(Poles!F:F,L169)&gt;1000,SMALL(Poles!F:F,L169)&lt;3000),"nt",IF(SMALL(Poles!F:F,L169)&gt;3000,"",SMALL(Poles!F:F,L169))),"")</f>
        <v/>
      </c>
      <c r="E169" s="282" t="str">
        <f>IF(D169="nt",IFERROR(SMALL(Poles!F:F,L169),""),IF(D169&gt;3000,"",IFERROR(SMALL(Poles!F:F,L169),"")))</f>
        <v/>
      </c>
      <c r="F169" s="286"/>
      <c r="G169" s="284" t="str">
        <f t="shared" si="1"/>
        <v/>
      </c>
      <c r="H169" s="161" t="str">
        <f>IFERROR(VLOOKUP(D169,Poles!$O$4:$R$20,4,FALSE),"")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IFERROR(IF(D170="","",INDEX(Poles!$A:$F,MATCH('Poles Results'!$E170,Poles!$F:$F,0),1)),"")</f>
        <v/>
      </c>
      <c r="B170" s="280" t="str">
        <f t="array" ref="B170">IFERROR(IF(D170="","",INDEX(Poles!$A:$F,MATCH('Poles Results'!$E170,Poles!$F:$F,0),2)),"")</f>
        <v/>
      </c>
      <c r="C170" s="280" t="str">
        <f t="array" ref="C170">IFERROR(IF(D170="","",INDEX(Poles!$A:$F,MATCH('Poles Results'!E170,Poles!$F:$F,0),3)),"")</f>
        <v/>
      </c>
      <c r="D170" s="281" t="str">
        <f>IFERROR(IF(AND(SMALL(Poles!F:F,L170)&gt;1000,SMALL(Poles!F:F,L170)&lt;3000),"nt",IF(SMALL(Poles!F:F,L170)&gt;3000,"",SMALL(Poles!F:F,L170))),"")</f>
        <v/>
      </c>
      <c r="E170" s="282" t="str">
        <f>IF(D170="nt",IFERROR(SMALL(Poles!F:F,L170),""),IF(D170&gt;3000,"",IFERROR(SMALL(Poles!F:F,L170),"")))</f>
        <v/>
      </c>
      <c r="F170" s="286"/>
      <c r="G170" s="284" t="str">
        <f t="shared" si="1"/>
        <v/>
      </c>
      <c r="H170" s="161" t="str">
        <f>IFERROR(VLOOKUP(D170,Poles!$O$4:$R$20,4,FALSE),"")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IFERROR(IF(D171="","",INDEX(Poles!$A:$F,MATCH('Poles Results'!$E171,Poles!$F:$F,0),1)),"")</f>
        <v/>
      </c>
      <c r="B171" s="280" t="str">
        <f t="array" ref="B171">IFERROR(IF(D171="","",INDEX(Poles!$A:$F,MATCH('Poles Results'!$E171,Poles!$F:$F,0),2)),"")</f>
        <v/>
      </c>
      <c r="C171" s="280" t="str">
        <f t="array" ref="C171">IFERROR(IF(D171="","",INDEX(Poles!$A:$F,MATCH('Poles Results'!E171,Poles!$F:$F,0),3)),"")</f>
        <v/>
      </c>
      <c r="D171" s="281" t="str">
        <f>IFERROR(IF(AND(SMALL(Poles!F:F,L171)&gt;1000,SMALL(Poles!F:F,L171)&lt;3000),"nt",IF(SMALL(Poles!F:F,L171)&gt;3000,"",SMALL(Poles!F:F,L171))),"")</f>
        <v/>
      </c>
      <c r="E171" s="282" t="str">
        <f>IF(D171="nt",IFERROR(SMALL(Poles!F:F,L171),""),IF(D171&gt;3000,"",IFERROR(SMALL(Poles!F:F,L171),"")))</f>
        <v/>
      </c>
      <c r="F171" s="286"/>
      <c r="G171" s="284" t="str">
        <f t="shared" si="1"/>
        <v/>
      </c>
      <c r="H171" s="161" t="str">
        <f>IFERROR(VLOOKUP(D171,Poles!$O$4:$R$20,4,FALSE),"")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IFERROR(IF(D172="","",INDEX(Poles!$A:$F,MATCH('Poles Results'!$E172,Poles!$F:$F,0),1)),"")</f>
        <v/>
      </c>
      <c r="B172" s="280" t="str">
        <f t="array" ref="B172">IFERROR(IF(D172="","",INDEX(Poles!$A:$F,MATCH('Poles Results'!$E172,Poles!$F:$F,0),2)),"")</f>
        <v/>
      </c>
      <c r="C172" s="280" t="str">
        <f t="array" ref="C172">IFERROR(IF(D172="","",INDEX(Poles!$A:$F,MATCH('Poles Results'!E172,Poles!$F:$F,0),3)),"")</f>
        <v/>
      </c>
      <c r="D172" s="281" t="str">
        <f>IFERROR(IF(AND(SMALL(Poles!F:F,L172)&gt;1000,SMALL(Poles!F:F,L172)&lt;3000),"nt",IF(SMALL(Poles!F:F,L172)&gt;3000,"",SMALL(Poles!F:F,L172))),"")</f>
        <v/>
      </c>
      <c r="E172" s="282" t="str">
        <f>IF(D172="nt",IFERROR(SMALL(Poles!F:F,L172),""),IF(D172&gt;3000,"",IFERROR(SMALL(Poles!F:F,L172),"")))</f>
        <v/>
      </c>
      <c r="F172" s="286"/>
      <c r="G172" s="284" t="str">
        <f t="shared" si="1"/>
        <v/>
      </c>
      <c r="H172" s="161" t="str">
        <f>IFERROR(VLOOKUP(D172,Poles!$O$4:$R$20,4,FALSE),"")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IFERROR(IF(D173="","",INDEX(Poles!$A:$F,MATCH('Poles Results'!$E173,Poles!$F:$F,0),1)),"")</f>
        <v/>
      </c>
      <c r="B173" s="280" t="str">
        <f t="array" ref="B173">IFERROR(IF(D173="","",INDEX(Poles!$A:$F,MATCH('Poles Results'!$E173,Poles!$F:$F,0),2)),"")</f>
        <v/>
      </c>
      <c r="C173" s="280" t="str">
        <f t="array" ref="C173">IFERROR(IF(D173="","",INDEX(Poles!$A:$F,MATCH('Poles Results'!E173,Poles!$F:$F,0),3)),"")</f>
        <v/>
      </c>
      <c r="D173" s="281" t="str">
        <f>IFERROR(IF(AND(SMALL(Poles!F:F,L173)&gt;1000,SMALL(Poles!F:F,L173)&lt;3000),"nt",IF(SMALL(Poles!F:F,L173)&gt;3000,"",SMALL(Poles!F:F,L173))),"")</f>
        <v/>
      </c>
      <c r="E173" s="282" t="str">
        <f>IF(D173="nt",IFERROR(SMALL(Poles!F:F,L173),""),IF(D173&gt;3000,"",IFERROR(SMALL(Poles!F:F,L173),"")))</f>
        <v/>
      </c>
      <c r="F173" s="286"/>
      <c r="G173" s="284" t="str">
        <f t="shared" si="1"/>
        <v/>
      </c>
      <c r="H173" s="161" t="str">
        <f>IFERROR(VLOOKUP(D173,Poles!$O$4:$R$20,4,FALSE),"")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IFERROR(IF(D174="","",INDEX(Poles!$A:$F,MATCH('Poles Results'!$E174,Poles!$F:$F,0),1)),"")</f>
        <v/>
      </c>
      <c r="B174" s="280" t="str">
        <f t="array" ref="B174">IFERROR(IF(D174="","",INDEX(Poles!$A:$F,MATCH('Poles Results'!$E174,Poles!$F:$F,0),2)),"")</f>
        <v/>
      </c>
      <c r="C174" s="280" t="str">
        <f t="array" ref="C174">IFERROR(IF(D174="","",INDEX(Poles!$A:$F,MATCH('Poles Results'!E174,Poles!$F:$F,0),3)),"")</f>
        <v/>
      </c>
      <c r="D174" s="281" t="str">
        <f>IFERROR(IF(AND(SMALL(Poles!F:F,L174)&gt;1000,SMALL(Poles!F:F,L174)&lt;3000),"nt",IF(SMALL(Poles!F:F,L174)&gt;3000,"",SMALL(Poles!F:F,L174))),"")</f>
        <v/>
      </c>
      <c r="E174" s="282" t="str">
        <f>IF(D174="nt",IFERROR(SMALL(Poles!F:F,L174),""),IF(D174&gt;3000,"",IFERROR(SMALL(Poles!F:F,L174),"")))</f>
        <v/>
      </c>
      <c r="F174" s="286"/>
      <c r="G174" s="284" t="str">
        <f t="shared" si="1"/>
        <v/>
      </c>
      <c r="H174" s="161" t="str">
        <f>IFERROR(VLOOKUP(D174,Poles!$O$4:$R$20,4,FALSE),"")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IFERROR(IF(D175="","",INDEX(Poles!$A:$F,MATCH('Poles Results'!$E175,Poles!$F:$F,0),1)),"")</f>
        <v/>
      </c>
      <c r="B175" s="280" t="str">
        <f t="array" ref="B175">IFERROR(IF(D175="","",INDEX(Poles!$A:$F,MATCH('Poles Results'!$E175,Poles!$F:$F,0),2)),"")</f>
        <v/>
      </c>
      <c r="C175" s="280" t="str">
        <f t="array" ref="C175">IFERROR(IF(D175="","",INDEX(Poles!$A:$F,MATCH('Poles Results'!E175,Poles!$F:$F,0),3)),"")</f>
        <v/>
      </c>
      <c r="D175" s="281" t="str">
        <f>IFERROR(IF(AND(SMALL(Poles!F:F,L175)&gt;1000,SMALL(Poles!F:F,L175)&lt;3000),"nt",IF(SMALL(Poles!F:F,L175)&gt;3000,"",SMALL(Poles!F:F,L175))),"")</f>
        <v/>
      </c>
      <c r="E175" s="282" t="str">
        <f>IF(D175="nt",IFERROR(SMALL(Poles!F:F,L175),""),IF(D175&gt;3000,"",IFERROR(SMALL(Poles!F:F,L175),"")))</f>
        <v/>
      </c>
      <c r="F175" s="286"/>
      <c r="G175" s="284" t="str">
        <f t="shared" si="1"/>
        <v/>
      </c>
      <c r="H175" s="161" t="str">
        <f>IFERROR(VLOOKUP(D175,Poles!$O$4:$R$20,4,FALSE),"")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IFERROR(IF(D176="","",INDEX(Poles!$A:$F,MATCH('Poles Results'!$E176,Poles!$F:$F,0),1)),"")</f>
        <v/>
      </c>
      <c r="B176" s="280" t="str">
        <f t="array" ref="B176">IFERROR(IF(D176="","",INDEX(Poles!$A:$F,MATCH('Poles Results'!$E176,Poles!$F:$F,0),2)),"")</f>
        <v/>
      </c>
      <c r="C176" s="280" t="str">
        <f t="array" ref="C176">IFERROR(IF(D176="","",INDEX(Poles!$A:$F,MATCH('Poles Results'!E176,Poles!$F:$F,0),3)),"")</f>
        <v/>
      </c>
      <c r="D176" s="281" t="str">
        <f>IFERROR(IF(AND(SMALL(Poles!F:F,L176)&gt;1000,SMALL(Poles!F:F,L176)&lt;3000),"nt",IF(SMALL(Poles!F:F,L176)&gt;3000,"",SMALL(Poles!F:F,L176))),"")</f>
        <v/>
      </c>
      <c r="E176" s="282" t="str">
        <f>IF(D176="nt",IFERROR(SMALL(Poles!F:F,L176),""),IF(D176&gt;3000,"",IFERROR(SMALL(Poles!F:F,L176),"")))</f>
        <v/>
      </c>
      <c r="F176" s="286"/>
      <c r="G176" s="284" t="str">
        <f t="shared" si="1"/>
        <v/>
      </c>
      <c r="H176" s="161" t="str">
        <f>IFERROR(VLOOKUP(D176,Poles!$O$4:$R$20,4,FALSE),"")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IFERROR(IF(D177="","",INDEX(Poles!$A:$F,MATCH('Poles Results'!$E177,Poles!$F:$F,0),1)),"")</f>
        <v/>
      </c>
      <c r="B177" s="280" t="str">
        <f t="array" ref="B177">IFERROR(IF(D177="","",INDEX(Poles!$A:$F,MATCH('Poles Results'!$E177,Poles!$F:$F,0),2)),"")</f>
        <v/>
      </c>
      <c r="C177" s="280" t="str">
        <f t="array" ref="C177">IFERROR(IF(D177="","",INDEX(Poles!$A:$F,MATCH('Poles Results'!E177,Poles!$F:$F,0),3)),"")</f>
        <v/>
      </c>
      <c r="D177" s="281" t="str">
        <f>IFERROR(IF(AND(SMALL(Poles!F:F,L177)&gt;1000,SMALL(Poles!F:F,L177)&lt;3000),"nt",IF(SMALL(Poles!F:F,L177)&gt;3000,"",SMALL(Poles!F:F,L177))),"")</f>
        <v/>
      </c>
      <c r="E177" s="282" t="str">
        <f>IF(D177="nt",IFERROR(SMALL(Poles!F:F,L177),""),IF(D177&gt;3000,"",IFERROR(SMALL(Poles!F:F,L177),"")))</f>
        <v/>
      </c>
      <c r="F177" s="286"/>
      <c r="G177" s="284" t="str">
        <f t="shared" si="1"/>
        <v/>
      </c>
      <c r="H177" s="161" t="str">
        <f>IFERROR(VLOOKUP(D177,Poles!$O$4:$R$20,4,FALSE),"")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IFERROR(IF(D178="","",INDEX(Poles!$A:$F,MATCH('Poles Results'!$E178,Poles!$F:$F,0),1)),"")</f>
        <v/>
      </c>
      <c r="B178" s="280" t="str">
        <f t="array" ref="B178">IFERROR(IF(D178="","",INDEX(Poles!$A:$F,MATCH('Poles Results'!$E178,Poles!$F:$F,0),2)),"")</f>
        <v/>
      </c>
      <c r="C178" s="280" t="str">
        <f t="array" ref="C178">IFERROR(IF(D178="","",INDEX(Poles!$A:$F,MATCH('Poles Results'!E178,Poles!$F:$F,0),3)),"")</f>
        <v/>
      </c>
      <c r="D178" s="281" t="str">
        <f>IFERROR(IF(AND(SMALL(Poles!F:F,L178)&gt;1000,SMALL(Poles!F:F,L178)&lt;3000),"nt",IF(SMALL(Poles!F:F,L178)&gt;3000,"",SMALL(Poles!F:F,L178))),"")</f>
        <v/>
      </c>
      <c r="E178" s="282" t="str">
        <f>IF(D178="nt",IFERROR(SMALL(Poles!F:F,L178),""),IF(D178&gt;3000,"",IFERROR(SMALL(Poles!F:F,L178),"")))</f>
        <v/>
      </c>
      <c r="F178" s="286"/>
      <c r="G178" s="284" t="str">
        <f t="shared" si="1"/>
        <v/>
      </c>
      <c r="H178" s="161" t="str">
        <f>IFERROR(VLOOKUP(D178,Poles!$O$4:$R$20,4,FALSE),"")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IFERROR(IF(D179="","",INDEX(Poles!$A:$F,MATCH('Poles Results'!$E179,Poles!$F:$F,0),1)),"")</f>
        <v/>
      </c>
      <c r="B179" s="280" t="str">
        <f t="array" ref="B179">IFERROR(IF(D179="","",INDEX(Poles!$A:$F,MATCH('Poles Results'!$E179,Poles!$F:$F,0),2)),"")</f>
        <v/>
      </c>
      <c r="C179" s="280" t="str">
        <f t="array" ref="C179">IFERROR(IF(D179="","",INDEX(Poles!$A:$F,MATCH('Poles Results'!E179,Poles!$F:$F,0),3)),"")</f>
        <v/>
      </c>
      <c r="D179" s="281" t="str">
        <f>IFERROR(IF(AND(SMALL(Poles!F:F,L179)&gt;1000,SMALL(Poles!F:F,L179)&lt;3000),"nt",IF(SMALL(Poles!F:F,L179)&gt;3000,"",SMALL(Poles!F:F,L179))),"")</f>
        <v/>
      </c>
      <c r="E179" s="282" t="str">
        <f>IF(D179="nt",IFERROR(SMALL(Poles!F:F,L179),""),IF(D179&gt;3000,"",IFERROR(SMALL(Poles!F:F,L179),"")))</f>
        <v/>
      </c>
      <c r="F179" s="286"/>
      <c r="G179" s="284" t="str">
        <f t="shared" si="1"/>
        <v/>
      </c>
      <c r="H179" s="161" t="str">
        <f>IFERROR(VLOOKUP(D179,Poles!$O$4:$R$20,4,FALSE),"")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IFERROR(IF(D180="","",INDEX(Poles!$A:$F,MATCH('Poles Results'!$E180,Poles!$F:$F,0),1)),"")</f>
        <v/>
      </c>
      <c r="B180" s="280" t="str">
        <f t="array" ref="B180">IFERROR(IF(D180="","",INDEX(Poles!$A:$F,MATCH('Poles Results'!$E180,Poles!$F:$F,0),2)),"")</f>
        <v/>
      </c>
      <c r="C180" s="280" t="str">
        <f t="array" ref="C180">IFERROR(IF(D180="","",INDEX(Poles!$A:$F,MATCH('Poles Results'!E180,Poles!$F:$F,0),3)),"")</f>
        <v/>
      </c>
      <c r="D180" s="281" t="str">
        <f>IFERROR(IF(AND(SMALL(Poles!F:F,L180)&gt;1000,SMALL(Poles!F:F,L180)&lt;3000),"nt",IF(SMALL(Poles!F:F,L180)&gt;3000,"",SMALL(Poles!F:F,L180))),"")</f>
        <v/>
      </c>
      <c r="E180" s="282" t="str">
        <f>IF(D180="nt",IFERROR(SMALL(Poles!F:F,L180),""),IF(D180&gt;3000,"",IFERROR(SMALL(Poles!F:F,L180),"")))</f>
        <v/>
      </c>
      <c r="F180" s="286"/>
      <c r="G180" s="284" t="str">
        <f t="shared" si="1"/>
        <v/>
      </c>
      <c r="H180" s="161" t="str">
        <f>IFERROR(VLOOKUP(D180,Poles!$O$4:$R$20,4,FALSE),"")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IFERROR(IF(D181="","",INDEX(Poles!$A:$F,MATCH('Poles Results'!$E181,Poles!$F:$F,0),1)),"")</f>
        <v/>
      </c>
      <c r="B181" s="280" t="str">
        <f t="array" ref="B181">IFERROR(IF(D181="","",INDEX(Poles!$A:$F,MATCH('Poles Results'!$E181,Poles!$F:$F,0),2)),"")</f>
        <v/>
      </c>
      <c r="C181" s="280" t="str">
        <f t="array" ref="C181">IFERROR(IF(D181="","",INDEX(Poles!$A:$F,MATCH('Poles Results'!E181,Poles!$F:$F,0),3)),"")</f>
        <v/>
      </c>
      <c r="D181" s="281" t="str">
        <f>IFERROR(IF(AND(SMALL(Poles!F:F,L181)&gt;1000,SMALL(Poles!F:F,L181)&lt;3000),"nt",IF(SMALL(Poles!F:F,L181)&gt;3000,"",SMALL(Poles!F:F,L181))),"")</f>
        <v/>
      </c>
      <c r="E181" s="282" t="str">
        <f>IF(D181="nt",IFERROR(SMALL(Poles!F:F,L181),""),IF(D181&gt;3000,"",IFERROR(SMALL(Poles!F:F,L181),"")))</f>
        <v/>
      </c>
      <c r="F181" s="286"/>
      <c r="G181" s="284" t="str">
        <f t="shared" si="1"/>
        <v/>
      </c>
      <c r="H181" s="161" t="str">
        <f>IFERROR(VLOOKUP(D181,Poles!$O$4:$R$20,4,FALSE),"")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IFERROR(IF(D182="","",INDEX(Poles!$A:$F,MATCH('Poles Results'!$E182,Poles!$F:$F,0),1)),"")</f>
        <v/>
      </c>
      <c r="B182" s="280" t="str">
        <f t="array" ref="B182">IFERROR(IF(D182="","",INDEX(Poles!$A:$F,MATCH('Poles Results'!$E182,Poles!$F:$F,0),2)),"")</f>
        <v/>
      </c>
      <c r="C182" s="280" t="str">
        <f t="array" ref="C182">IFERROR(IF(D182="","",INDEX(Poles!$A:$F,MATCH('Poles Results'!E182,Poles!$F:$F,0),3)),"")</f>
        <v/>
      </c>
      <c r="D182" s="281" t="str">
        <f>IFERROR(IF(AND(SMALL(Poles!F:F,L182)&gt;1000,SMALL(Poles!F:F,L182)&lt;3000),"nt",IF(SMALL(Poles!F:F,L182)&gt;3000,"",SMALL(Poles!F:F,L182))),"")</f>
        <v/>
      </c>
      <c r="E182" s="282" t="str">
        <f>IF(D182="nt",IFERROR(SMALL(Poles!F:F,L182),""),IF(D182&gt;3000,"",IFERROR(SMALL(Poles!F:F,L182),"")))</f>
        <v/>
      </c>
      <c r="F182" s="286"/>
      <c r="G182" s="284" t="str">
        <f t="shared" si="1"/>
        <v/>
      </c>
      <c r="H182" s="161" t="str">
        <f>IFERROR(VLOOKUP(D182,Poles!$O$4:$R$20,4,FALSE),"")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IFERROR(IF(D183="","",INDEX(Poles!$A:$F,MATCH('Poles Results'!$E183,Poles!$F:$F,0),1)),"")</f>
        <v/>
      </c>
      <c r="B183" s="280" t="str">
        <f t="array" ref="B183">IFERROR(IF(D183="","",INDEX(Poles!$A:$F,MATCH('Poles Results'!$E183,Poles!$F:$F,0),2)),"")</f>
        <v/>
      </c>
      <c r="C183" s="280" t="str">
        <f t="array" ref="C183">IFERROR(IF(D183="","",INDEX(Poles!$A:$F,MATCH('Poles Results'!E183,Poles!$F:$F,0),3)),"")</f>
        <v/>
      </c>
      <c r="D183" s="281" t="str">
        <f>IFERROR(IF(AND(SMALL(Poles!F:F,L183)&gt;1000,SMALL(Poles!F:F,L183)&lt;3000),"nt",IF(SMALL(Poles!F:F,L183)&gt;3000,"",SMALL(Poles!F:F,L183))),"")</f>
        <v/>
      </c>
      <c r="E183" s="282" t="str">
        <f>IF(D183="nt",IFERROR(SMALL(Poles!F:F,L183),""),IF(D183&gt;3000,"",IFERROR(SMALL(Poles!F:F,L183),"")))</f>
        <v/>
      </c>
      <c r="F183" s="286"/>
      <c r="G183" s="284" t="str">
        <f t="shared" si="1"/>
        <v/>
      </c>
      <c r="H183" s="161" t="str">
        <f>IFERROR(VLOOKUP(D183,Poles!$O$4:$R$20,4,FALSE),"")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IFERROR(IF(D184="","",INDEX(Poles!$A:$F,MATCH('Poles Results'!$E184,Poles!$F:$F,0),1)),"")</f>
        <v/>
      </c>
      <c r="B184" s="280" t="str">
        <f t="array" ref="B184">IFERROR(IF(D184="","",INDEX(Poles!$A:$F,MATCH('Poles Results'!$E184,Poles!$F:$F,0),2)),"")</f>
        <v/>
      </c>
      <c r="C184" s="280" t="str">
        <f t="array" ref="C184">IFERROR(IF(D184="","",INDEX(Poles!$A:$F,MATCH('Poles Results'!E184,Poles!$F:$F,0),3)),"")</f>
        <v/>
      </c>
      <c r="D184" s="281" t="str">
        <f>IFERROR(IF(AND(SMALL(Poles!F:F,L184)&gt;1000,SMALL(Poles!F:F,L184)&lt;3000),"nt",IF(SMALL(Poles!F:F,L184)&gt;3000,"",SMALL(Poles!F:F,L184))),"")</f>
        <v/>
      </c>
      <c r="E184" s="282" t="str">
        <f>IF(D184="nt",IFERROR(SMALL(Poles!F:F,L184),""),IF(D184&gt;3000,"",IFERROR(SMALL(Poles!F:F,L184),"")))</f>
        <v/>
      </c>
      <c r="F184" s="286"/>
      <c r="G184" s="284" t="str">
        <f t="shared" si="1"/>
        <v/>
      </c>
      <c r="H184" s="161" t="str">
        <f>IFERROR(VLOOKUP(D184,Poles!$O$4:$R$20,4,FALSE),"")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IFERROR(IF(D185="","",INDEX(Poles!$A:$F,MATCH('Poles Results'!$E185,Poles!$F:$F,0),1)),"")</f>
        <v/>
      </c>
      <c r="B185" s="280" t="str">
        <f t="array" ref="B185">IFERROR(IF(D185="","",INDEX(Poles!$A:$F,MATCH('Poles Results'!$E185,Poles!$F:$F,0),2)),"")</f>
        <v/>
      </c>
      <c r="C185" s="280" t="str">
        <f t="array" ref="C185">IFERROR(IF(D185="","",INDEX(Poles!$A:$F,MATCH('Poles Results'!E185,Poles!$F:$F,0),3)),"")</f>
        <v/>
      </c>
      <c r="D185" s="281" t="str">
        <f>IFERROR(IF(AND(SMALL(Poles!F:F,L185)&gt;1000,SMALL(Poles!F:F,L185)&lt;3000),"nt",IF(SMALL(Poles!F:F,L185)&gt;3000,"",SMALL(Poles!F:F,L185))),"")</f>
        <v/>
      </c>
      <c r="E185" s="282" t="str">
        <f>IF(D185="nt",IFERROR(SMALL(Poles!F:F,L185),""),IF(D185&gt;3000,"",IFERROR(SMALL(Poles!F:F,L185),"")))</f>
        <v/>
      </c>
      <c r="F185" s="286"/>
      <c r="G185" s="284" t="str">
        <f t="shared" si="1"/>
        <v/>
      </c>
      <c r="H185" s="161" t="str">
        <f>IFERROR(VLOOKUP(D185,Poles!$O$4:$R$20,4,FALSE),"")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IFERROR(IF(D186="","",INDEX(Poles!$A:$F,MATCH('Poles Results'!$E186,Poles!$F:$F,0),1)),"")</f>
        <v/>
      </c>
      <c r="B186" s="280" t="str">
        <f t="array" ref="B186">IFERROR(IF(D186="","",INDEX(Poles!$A:$F,MATCH('Poles Results'!$E186,Poles!$F:$F,0),2)),"")</f>
        <v/>
      </c>
      <c r="C186" s="280" t="str">
        <f t="array" ref="C186">IFERROR(IF(D186="","",INDEX(Poles!$A:$F,MATCH('Poles Results'!E186,Poles!$F:$F,0),3)),"")</f>
        <v/>
      </c>
      <c r="D186" s="281" t="str">
        <f>IFERROR(IF(AND(SMALL(Poles!F:F,L186)&gt;1000,SMALL(Poles!F:F,L186)&lt;3000),"nt",IF(SMALL(Poles!F:F,L186)&gt;3000,"",SMALL(Poles!F:F,L186))),"")</f>
        <v/>
      </c>
      <c r="E186" s="282" t="str">
        <f>IF(D186="nt",IFERROR(SMALL(Poles!F:F,L186),""),IF(D186&gt;3000,"",IFERROR(SMALL(Poles!F:F,L186),"")))</f>
        <v/>
      </c>
      <c r="F186" s="286"/>
      <c r="G186" s="284" t="str">
        <f t="shared" si="1"/>
        <v/>
      </c>
      <c r="H186" s="161" t="str">
        <f>IFERROR(VLOOKUP(D186,Poles!$O$4:$R$20,4,FALSE),"")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IFERROR(IF(D187="","",INDEX(Poles!$A:$F,MATCH('Poles Results'!$E187,Poles!$F:$F,0),1)),"")</f>
        <v/>
      </c>
      <c r="B187" s="280" t="str">
        <f t="array" ref="B187">IFERROR(IF(D187="","",INDEX(Poles!$A:$F,MATCH('Poles Results'!$E187,Poles!$F:$F,0),2)),"")</f>
        <v/>
      </c>
      <c r="C187" s="280" t="str">
        <f t="array" ref="C187">IFERROR(IF(D187="","",INDEX(Poles!$A:$F,MATCH('Poles Results'!E187,Poles!$F:$F,0),3)),"")</f>
        <v/>
      </c>
      <c r="D187" s="281" t="str">
        <f>IFERROR(IF(AND(SMALL(Poles!F:F,L187)&gt;1000,SMALL(Poles!F:F,L187)&lt;3000),"nt",IF(SMALL(Poles!F:F,L187)&gt;3000,"",SMALL(Poles!F:F,L187))),"")</f>
        <v/>
      </c>
      <c r="E187" s="282" t="str">
        <f>IF(D187="nt",IFERROR(SMALL(Poles!F:F,L187),""),IF(D187&gt;3000,"",IFERROR(SMALL(Poles!F:F,L187),"")))</f>
        <v/>
      </c>
      <c r="F187" s="286"/>
      <c r="G187" s="284" t="str">
        <f t="shared" si="1"/>
        <v/>
      </c>
      <c r="H187" s="161" t="str">
        <f>IFERROR(VLOOKUP(D187,Poles!$O$4:$R$20,4,FALSE),"")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IFERROR(IF(D188="","",INDEX(Poles!$A:$F,MATCH('Poles Results'!$E188,Poles!$F:$F,0),1)),"")</f>
        <v/>
      </c>
      <c r="B188" s="280" t="str">
        <f t="array" ref="B188">IFERROR(IF(D188="","",INDEX(Poles!$A:$F,MATCH('Poles Results'!$E188,Poles!$F:$F,0),2)),"")</f>
        <v/>
      </c>
      <c r="C188" s="280" t="str">
        <f t="array" ref="C188">IFERROR(IF(D188="","",INDEX(Poles!$A:$F,MATCH('Poles Results'!E188,Poles!$F:$F,0),3)),"")</f>
        <v/>
      </c>
      <c r="D188" s="281" t="str">
        <f>IFERROR(IF(AND(SMALL(Poles!F:F,L188)&gt;1000,SMALL(Poles!F:F,L188)&lt;3000),"nt",IF(SMALL(Poles!F:F,L188)&gt;3000,"",SMALL(Poles!F:F,L188))),"")</f>
        <v/>
      </c>
      <c r="E188" s="282" t="str">
        <f>IF(D188="nt",IFERROR(SMALL(Poles!F:F,L188),""),IF(D188&gt;3000,"",IFERROR(SMALL(Poles!F:F,L188),"")))</f>
        <v/>
      </c>
      <c r="F188" s="286"/>
      <c r="G188" s="284" t="str">
        <f t="shared" si="1"/>
        <v/>
      </c>
      <c r="H188" s="161" t="str">
        <f>IFERROR(VLOOKUP(D188,Poles!$O$4:$R$20,4,FALSE),"")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IFERROR(IF(D189="","",INDEX(Poles!$A:$F,MATCH('Poles Results'!$E189,Poles!$F:$F,0),1)),"")</f>
        <v/>
      </c>
      <c r="B189" s="280" t="str">
        <f t="array" ref="B189">IFERROR(IF(D189="","",INDEX(Poles!$A:$F,MATCH('Poles Results'!$E189,Poles!$F:$F,0),2)),"")</f>
        <v/>
      </c>
      <c r="C189" s="280" t="str">
        <f t="array" ref="C189">IFERROR(IF(D189="","",INDEX(Poles!$A:$F,MATCH('Poles Results'!E189,Poles!$F:$F,0),3)),"")</f>
        <v/>
      </c>
      <c r="D189" s="281" t="str">
        <f>IFERROR(IF(AND(SMALL(Poles!F:F,L189)&gt;1000,SMALL(Poles!F:F,L189)&lt;3000),"nt",IF(SMALL(Poles!F:F,L189)&gt;3000,"",SMALL(Poles!F:F,L189))),"")</f>
        <v/>
      </c>
      <c r="E189" s="282" t="str">
        <f>IF(D189="nt",IFERROR(SMALL(Poles!F:F,L189),""),IF(D189&gt;3000,"",IFERROR(SMALL(Poles!F:F,L189),"")))</f>
        <v/>
      </c>
      <c r="F189" s="286"/>
      <c r="G189" s="284" t="str">
        <f t="shared" si="1"/>
        <v/>
      </c>
      <c r="H189" s="161" t="str">
        <f>IFERROR(VLOOKUP(D189,Poles!$O$4:$R$20,4,FALSE),"")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IFERROR(IF(D190="","",INDEX(Poles!$A:$F,MATCH('Poles Results'!$E190,Poles!$F:$F,0),1)),"")</f>
        <v/>
      </c>
      <c r="B190" s="280" t="str">
        <f t="array" ref="B190">IFERROR(IF(D190="","",INDEX(Poles!$A:$F,MATCH('Poles Results'!$E190,Poles!$F:$F,0),2)),"")</f>
        <v/>
      </c>
      <c r="C190" s="280" t="str">
        <f t="array" ref="C190">IFERROR(IF(D190="","",INDEX(Poles!$A:$F,MATCH('Poles Results'!E190,Poles!$F:$F,0),3)),"")</f>
        <v/>
      </c>
      <c r="D190" s="281" t="str">
        <f>IFERROR(IF(AND(SMALL(Poles!F:F,L190)&gt;1000,SMALL(Poles!F:F,L190)&lt;3000),"nt",IF(SMALL(Poles!F:F,L190)&gt;3000,"",SMALL(Poles!F:F,L190))),"")</f>
        <v/>
      </c>
      <c r="E190" s="282" t="str">
        <f>IF(D190="nt",IFERROR(SMALL(Poles!F:F,L190),""),IF(D190&gt;3000,"",IFERROR(SMALL(Poles!F:F,L190),"")))</f>
        <v/>
      </c>
      <c r="F190" s="286"/>
      <c r="G190" s="284" t="str">
        <f t="shared" si="1"/>
        <v/>
      </c>
      <c r="H190" s="161" t="str">
        <f>IFERROR(VLOOKUP(D190,Poles!$O$4:$R$20,4,FALSE),"")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IFERROR(IF(D191="","",INDEX(Poles!$A:$F,MATCH('Poles Results'!$E191,Poles!$F:$F,0),1)),"")</f>
        <v/>
      </c>
      <c r="B191" s="280" t="str">
        <f t="array" ref="B191">IFERROR(IF(D191="","",INDEX(Poles!$A:$F,MATCH('Poles Results'!$E191,Poles!$F:$F,0),2)),"")</f>
        <v/>
      </c>
      <c r="C191" s="280" t="str">
        <f t="array" ref="C191">IFERROR(IF(D191="","",INDEX(Poles!$A:$F,MATCH('Poles Results'!E191,Poles!$F:$F,0),3)),"")</f>
        <v/>
      </c>
      <c r="D191" s="281" t="str">
        <f>IFERROR(IF(AND(SMALL(Poles!F:F,L191)&gt;1000,SMALL(Poles!F:F,L191)&lt;3000),"nt",IF(SMALL(Poles!F:F,L191)&gt;3000,"",SMALL(Poles!F:F,L191))),"")</f>
        <v/>
      </c>
      <c r="E191" s="282" t="str">
        <f>IF(D191="nt",IFERROR(SMALL(Poles!F:F,L191),""),IF(D191&gt;3000,"",IFERROR(SMALL(Poles!F:F,L191),"")))</f>
        <v/>
      </c>
      <c r="F191" s="286"/>
      <c r="G191" s="284" t="str">
        <f t="shared" si="1"/>
        <v/>
      </c>
      <c r="H191" s="161" t="str">
        <f>IFERROR(VLOOKUP(D191,Poles!$O$4:$R$20,4,FALSE),"")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IFERROR(IF(D192="","",INDEX(Poles!$A:$F,MATCH('Poles Results'!$E192,Poles!$F:$F,0),1)),"")</f>
        <v/>
      </c>
      <c r="B192" s="280" t="str">
        <f t="array" ref="B192">IFERROR(IF(D192="","",INDEX(Poles!$A:$F,MATCH('Poles Results'!$E192,Poles!$F:$F,0),2)),"")</f>
        <v/>
      </c>
      <c r="C192" s="280" t="str">
        <f t="array" ref="C192">IFERROR(IF(D192="","",INDEX(Poles!$A:$F,MATCH('Poles Results'!E192,Poles!$F:$F,0),3)),"")</f>
        <v/>
      </c>
      <c r="D192" s="281" t="str">
        <f>IFERROR(IF(AND(SMALL(Poles!F:F,L192)&gt;1000,SMALL(Poles!F:F,L192)&lt;3000),"nt",IF(SMALL(Poles!F:F,L192)&gt;3000,"",SMALL(Poles!F:F,L192))),"")</f>
        <v/>
      </c>
      <c r="E192" s="282" t="str">
        <f>IF(D192="nt",IFERROR(SMALL(Poles!F:F,L192),""),IF(D192&gt;3000,"",IFERROR(SMALL(Poles!F:F,L192),"")))</f>
        <v/>
      </c>
      <c r="F192" s="286"/>
      <c r="G192" s="284" t="str">
        <f t="shared" si="1"/>
        <v/>
      </c>
      <c r="H192" s="161" t="str">
        <f>IFERROR(VLOOKUP(D192,Poles!$O$4:$R$20,4,FALSE),"")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IFERROR(IF(D193="","",INDEX(Poles!$A:$F,MATCH('Poles Results'!$E193,Poles!$F:$F,0),1)),"")</f>
        <v/>
      </c>
      <c r="B193" s="280" t="str">
        <f t="array" ref="B193">IFERROR(IF(D193="","",INDEX(Poles!$A:$F,MATCH('Poles Results'!$E193,Poles!$F:$F,0),2)),"")</f>
        <v/>
      </c>
      <c r="C193" s="280" t="str">
        <f t="array" ref="C193">IFERROR(IF(D193="","",INDEX(Poles!$A:$F,MATCH('Poles Results'!E193,Poles!$F:$F,0),3)),"")</f>
        <v/>
      </c>
      <c r="D193" s="281" t="str">
        <f>IFERROR(IF(AND(SMALL(Poles!F:F,L193)&gt;1000,SMALL(Poles!F:F,L193)&lt;3000),"nt",IF(SMALL(Poles!F:F,L193)&gt;3000,"",SMALL(Poles!F:F,L193))),"")</f>
        <v/>
      </c>
      <c r="E193" s="282" t="str">
        <f>IF(D193="nt",IFERROR(SMALL(Poles!F:F,L193),""),IF(D193&gt;3000,"",IFERROR(SMALL(Poles!F:F,L193),"")))</f>
        <v/>
      </c>
      <c r="F193" s="286"/>
      <c r="G193" s="284" t="str">
        <f t="shared" si="1"/>
        <v/>
      </c>
      <c r="H193" s="161" t="str">
        <f>IFERROR(VLOOKUP(D193,Poles!$O$4:$R$20,4,FALSE),"")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IFERROR(IF(D194="","",INDEX(Poles!$A:$F,MATCH('Poles Results'!$E194,Poles!$F:$F,0),1)),"")</f>
        <v/>
      </c>
      <c r="B194" s="280" t="str">
        <f t="array" ref="B194">IFERROR(IF(D194="","",INDEX(Poles!$A:$F,MATCH('Poles Results'!$E194,Poles!$F:$F,0),2)),"")</f>
        <v/>
      </c>
      <c r="C194" s="280" t="str">
        <f t="array" ref="C194">IFERROR(IF(D194="","",INDEX(Poles!$A:$F,MATCH('Poles Results'!E194,Poles!$F:$F,0),3)),"")</f>
        <v/>
      </c>
      <c r="D194" s="281" t="str">
        <f>IFERROR(IF(AND(SMALL(Poles!F:F,L194)&gt;1000,SMALL(Poles!F:F,L194)&lt;3000),"nt",IF(SMALL(Poles!F:F,L194)&gt;3000,"",SMALL(Poles!F:F,L194))),"")</f>
        <v/>
      </c>
      <c r="E194" s="282" t="str">
        <f>IF(D194="nt",IFERROR(SMALL(Poles!F:F,L194),""),IF(D194&gt;3000,"",IFERROR(SMALL(Poles!F:F,L194),"")))</f>
        <v/>
      </c>
      <c r="F194" s="286"/>
      <c r="G194" s="284" t="str">
        <f t="shared" si="1"/>
        <v/>
      </c>
      <c r="H194" s="161" t="str">
        <f>IFERROR(VLOOKUP(D194,Poles!$O$4:$R$20,4,FALSE),"")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IFERROR(IF(D195="","",INDEX(Poles!$A:$F,MATCH('Poles Results'!$E195,Poles!$F:$F,0),1)),"")</f>
        <v/>
      </c>
      <c r="B195" s="280" t="str">
        <f t="array" ref="B195">IFERROR(IF(D195="","",INDEX(Poles!$A:$F,MATCH('Poles Results'!$E195,Poles!$F:$F,0),2)),"")</f>
        <v/>
      </c>
      <c r="C195" s="280" t="str">
        <f t="array" ref="C195">IFERROR(IF(D195="","",INDEX(Poles!$A:$F,MATCH('Poles Results'!E195,Poles!$F:$F,0),3)),"")</f>
        <v/>
      </c>
      <c r="D195" s="281" t="str">
        <f>IFERROR(IF(AND(SMALL(Poles!F:F,L195)&gt;1000,SMALL(Poles!F:F,L195)&lt;3000),"nt",IF(SMALL(Poles!F:F,L195)&gt;3000,"",SMALL(Poles!F:F,L195))),"")</f>
        <v/>
      </c>
      <c r="E195" s="282" t="str">
        <f>IF(D195="nt",IFERROR(SMALL(Poles!F:F,L195),""),IF(D195&gt;3000,"",IFERROR(SMALL(Poles!F:F,L195),"")))</f>
        <v/>
      </c>
      <c r="F195" s="286"/>
      <c r="G195" s="284" t="str">
        <f t="shared" si="1"/>
        <v/>
      </c>
      <c r="H195" s="161" t="str">
        <f>IFERROR(VLOOKUP(D195,Poles!$O$4:$R$20,4,FALSE),"")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IFERROR(IF(D196="","",INDEX(Poles!$A:$F,MATCH('Poles Results'!$E196,Poles!$F:$F,0),1)),"")</f>
        <v/>
      </c>
      <c r="B196" s="280" t="str">
        <f t="array" ref="B196">IFERROR(IF(D196="","",INDEX(Poles!$A:$F,MATCH('Poles Results'!$E196,Poles!$F:$F,0),2)),"")</f>
        <v/>
      </c>
      <c r="C196" s="280" t="str">
        <f t="array" ref="C196">IFERROR(IF(D196="","",INDEX(Poles!$A:$F,MATCH('Poles Results'!E196,Poles!$F:$F,0),3)),"")</f>
        <v/>
      </c>
      <c r="D196" s="281" t="str">
        <f>IFERROR(IF(AND(SMALL(Poles!F:F,L196)&gt;1000,SMALL(Poles!F:F,L196)&lt;3000),"nt",IF(SMALL(Poles!F:F,L196)&gt;3000,"",SMALL(Poles!F:F,L196))),"")</f>
        <v/>
      </c>
      <c r="E196" s="282" t="str">
        <f>IF(D196="nt",IFERROR(SMALL(Poles!F:F,L196),""),IF(D196&gt;3000,"",IFERROR(SMALL(Poles!F:F,L196),"")))</f>
        <v/>
      </c>
      <c r="F196" s="286"/>
      <c r="G196" s="284" t="str">
        <f t="shared" si="1"/>
        <v/>
      </c>
      <c r="H196" s="161" t="str">
        <f>IFERROR(VLOOKUP(D196,Poles!$O$4:$R$20,4,FALSE),"")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IFERROR(IF(D197="","",INDEX(Poles!$A:$F,MATCH('Poles Results'!$E197,Poles!$F:$F,0),1)),"")</f>
        <v/>
      </c>
      <c r="B197" s="280" t="str">
        <f t="array" ref="B197">IFERROR(IF(D197="","",INDEX(Poles!$A:$F,MATCH('Poles Results'!$E197,Poles!$F:$F,0),2)),"")</f>
        <v/>
      </c>
      <c r="C197" s="280" t="str">
        <f t="array" ref="C197">IFERROR(IF(D197="","",INDEX(Poles!$A:$F,MATCH('Poles Results'!E197,Poles!$F:$F,0),3)),"")</f>
        <v/>
      </c>
      <c r="D197" s="281" t="str">
        <f>IFERROR(IF(AND(SMALL(Poles!F:F,L197)&gt;1000,SMALL(Poles!F:F,L197)&lt;3000),"nt",IF(SMALL(Poles!F:F,L197)&gt;3000,"",SMALL(Poles!F:F,L197))),"")</f>
        <v/>
      </c>
      <c r="E197" s="282" t="str">
        <f>IF(D197="nt",IFERROR(SMALL(Poles!F:F,L197),""),IF(D197&gt;3000,"",IFERROR(SMALL(Poles!F:F,L197),"")))</f>
        <v/>
      </c>
      <c r="F197" s="286"/>
      <c r="G197" s="284" t="str">
        <f t="shared" si="1"/>
        <v/>
      </c>
      <c r="H197" s="161" t="str">
        <f>IFERROR(VLOOKUP(D197,Poles!$O$4:$R$20,4,FALSE),"")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IFERROR(IF(D198="","",INDEX(Poles!$A:$F,MATCH('Poles Results'!$E198,Poles!$F:$F,0),1)),"")</f>
        <v/>
      </c>
      <c r="B198" s="280" t="str">
        <f t="array" ref="B198">IFERROR(IF(D198="","",INDEX(Poles!$A:$F,MATCH('Poles Results'!$E198,Poles!$F:$F,0),2)),"")</f>
        <v/>
      </c>
      <c r="C198" s="280" t="str">
        <f t="array" ref="C198">IFERROR(IF(D198="","",INDEX(Poles!$A:$F,MATCH('Poles Results'!E198,Poles!$F:$F,0),3)),"")</f>
        <v/>
      </c>
      <c r="D198" s="281" t="str">
        <f>IFERROR(IF(AND(SMALL(Poles!F:F,L198)&gt;1000,SMALL(Poles!F:F,L198)&lt;3000),"nt",IF(SMALL(Poles!F:F,L198)&gt;3000,"",SMALL(Poles!F:F,L198))),"")</f>
        <v/>
      </c>
      <c r="E198" s="282" t="str">
        <f>IF(D198="nt",IFERROR(SMALL(Poles!F:F,L198),""),IF(D198&gt;3000,"",IFERROR(SMALL(Poles!F:F,L198),"")))</f>
        <v/>
      </c>
      <c r="F198" s="286"/>
      <c r="G198" s="284" t="str">
        <f t="shared" si="1"/>
        <v/>
      </c>
      <c r="H198" s="161" t="str">
        <f>IFERROR(VLOOKUP(D198,Poles!$O$4:$R$20,4,FALSE),"")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IFERROR(IF(D199="","",INDEX(Poles!$A:$F,MATCH('Poles Results'!$E199,Poles!$F:$F,0),1)),"")</f>
        <v/>
      </c>
      <c r="B199" s="280" t="str">
        <f t="array" ref="B199">IFERROR(IF(D199="","",INDEX(Poles!$A:$F,MATCH('Poles Results'!$E199,Poles!$F:$F,0),2)),"")</f>
        <v/>
      </c>
      <c r="C199" s="280" t="str">
        <f t="array" ref="C199">IFERROR(IF(D199="","",INDEX(Poles!$A:$F,MATCH('Poles Results'!E199,Poles!$F:$F,0),3)),"")</f>
        <v/>
      </c>
      <c r="D199" s="281" t="str">
        <f>IFERROR(IF(AND(SMALL(Poles!F:F,L199)&gt;1000,SMALL(Poles!F:F,L199)&lt;3000),"nt",IF(SMALL(Poles!F:F,L199)&gt;3000,"",SMALL(Poles!F:F,L199))),"")</f>
        <v/>
      </c>
      <c r="E199" s="282" t="str">
        <f>IF(D199="nt",IFERROR(SMALL(Poles!F:F,L199),""),IF(D199&gt;3000,"",IFERROR(SMALL(Poles!F:F,L199),"")))</f>
        <v/>
      </c>
      <c r="F199" s="286"/>
      <c r="G199" s="284" t="str">
        <f t="shared" si="1"/>
        <v/>
      </c>
      <c r="H199" s="161" t="str">
        <f>IFERROR(VLOOKUP(D199,Poles!$O$4:$R$20,4,FALSE),"")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IFERROR(IF(D200="","",INDEX(Poles!$A:$F,MATCH('Poles Results'!$E200,Poles!$F:$F,0),1)),"")</f>
        <v/>
      </c>
      <c r="B200" s="280" t="str">
        <f t="array" ref="B200">IFERROR(IF(D200="","",INDEX(Poles!$A:$F,MATCH('Poles Results'!$E200,Poles!$F:$F,0),2)),"")</f>
        <v/>
      </c>
      <c r="C200" s="280" t="str">
        <f t="array" ref="C200">IFERROR(IF(D200="","",INDEX(Poles!$A:$F,MATCH('Poles Results'!E200,Poles!$F:$F,0),3)),"")</f>
        <v/>
      </c>
      <c r="D200" s="281" t="str">
        <f>IFERROR(IF(AND(SMALL(Poles!F:F,L200)&gt;1000,SMALL(Poles!F:F,L200)&lt;3000),"nt",IF(SMALL(Poles!F:F,L200)&gt;3000,"",SMALL(Poles!F:F,L200))),"")</f>
        <v/>
      </c>
      <c r="E200" s="282" t="str">
        <f>IF(D200="nt",IFERROR(SMALL(Poles!F:F,L200),""),IF(D200&gt;3000,"",IFERROR(SMALL(Poles!F:F,L200),"")))</f>
        <v/>
      </c>
      <c r="F200" s="286"/>
      <c r="G200" s="284" t="str">
        <f t="shared" si="1"/>
        <v/>
      </c>
      <c r="H200" s="161" t="str">
        <f>IFERROR(VLOOKUP(D200,Poles!$O$4:$R$20,4,FALSE),"")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IFERROR(IF(D201="","",INDEX(Poles!$A:$F,MATCH('Poles Results'!$E201,Poles!$F:$F,0),1)),"")</f>
        <v/>
      </c>
      <c r="B201" s="280" t="str">
        <f t="array" ref="B201">IFERROR(IF(D201="","",INDEX(Poles!$A:$F,MATCH('Poles Results'!$E201,Poles!$F:$F,0),2)),"")</f>
        <v/>
      </c>
      <c r="C201" s="280" t="str">
        <f t="array" ref="C201">IFERROR(IF(D201="","",INDEX(Poles!$A:$F,MATCH('Poles Results'!E201,Poles!$F:$F,0),3)),"")</f>
        <v/>
      </c>
      <c r="D201" s="281" t="str">
        <f>IFERROR(IF(AND(SMALL(Poles!F:F,L201)&gt;1000,SMALL(Poles!F:F,L201)&lt;3000),"nt",IF(SMALL(Poles!F:F,L201)&gt;3000,"",SMALL(Poles!F:F,L201))),"")</f>
        <v/>
      </c>
      <c r="E201" s="282" t="str">
        <f>IF(D201="nt",IFERROR(SMALL(Poles!F:F,L201),""),IF(D201&gt;3000,"",IFERROR(SMALL(Poles!F:F,L201),"")))</f>
        <v/>
      </c>
      <c r="F201" s="286"/>
      <c r="G201" s="284" t="str">
        <f t="shared" si="1"/>
        <v/>
      </c>
      <c r="H201" s="161" t="str">
        <f>IFERROR(VLOOKUP(D201,Poles!$O$4:$R$20,4,FALSE),"")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IFERROR(IF(D202="","",INDEX(Poles!$A:$F,MATCH('Poles Results'!$E202,Poles!$F:$F,0),1)),"")</f>
        <v/>
      </c>
      <c r="B202" s="280" t="str">
        <f t="array" ref="B202">IFERROR(IF(D202="","",INDEX(Poles!$A:$F,MATCH('Poles Results'!$E202,Poles!$F:$F,0),2)),"")</f>
        <v/>
      </c>
      <c r="C202" s="280" t="str">
        <f t="array" ref="C202">IFERROR(IF(D202="","",INDEX(Poles!$A:$F,MATCH('Poles Results'!E202,Poles!$F:$F,0),3)),"")</f>
        <v/>
      </c>
      <c r="D202" s="281" t="str">
        <f>IFERROR(IF(AND(SMALL(Poles!F:F,L202)&gt;1000,SMALL(Poles!F:F,L202)&lt;3000),"nt",IF(SMALL(Poles!F:F,L202)&gt;3000,"",SMALL(Poles!F:F,L202))),"")</f>
        <v/>
      </c>
      <c r="E202" s="282" t="str">
        <f>IF(D202="nt",IFERROR(SMALL(Poles!F:F,L202),""),IF(D202&gt;3000,"",IFERROR(SMALL(Poles!F:F,L202),"")))</f>
        <v/>
      </c>
      <c r="F202" s="286"/>
      <c r="G202" s="284" t="str">
        <f t="shared" si="1"/>
        <v/>
      </c>
      <c r="H202" s="161" t="str">
        <f>IFERROR(VLOOKUP(D202,Poles!$O$4:$R$20,4,FALSE),"")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IFERROR(IF(D203="","",INDEX(Poles!$A:$F,MATCH('Poles Results'!$E203,Poles!$F:$F,0),1)),"")</f>
        <v/>
      </c>
      <c r="B203" s="280" t="str">
        <f t="array" ref="B203">IFERROR(IF(D203="","",INDEX(Poles!$A:$F,MATCH('Poles Results'!$E203,Poles!$F:$F,0),2)),"")</f>
        <v/>
      </c>
      <c r="C203" s="280" t="str">
        <f t="array" ref="C203">IFERROR(IF(D203="","",INDEX(Poles!$A:$F,MATCH('Poles Results'!E203,Poles!$F:$F,0),3)),"")</f>
        <v/>
      </c>
      <c r="D203" s="281" t="str">
        <f>IFERROR(IF(AND(SMALL(Poles!F:F,L203)&gt;1000,SMALL(Poles!F:F,L203)&lt;3000),"nt",IF(SMALL(Poles!F:F,L203)&gt;3000,"",SMALL(Poles!F:F,L203))),"")</f>
        <v/>
      </c>
      <c r="E203" s="282" t="str">
        <f>IF(D203="nt",IFERROR(SMALL(Poles!F:F,L203),""),IF(D203&gt;3000,"",IFERROR(SMALL(Poles!F:F,L203),"")))</f>
        <v/>
      </c>
      <c r="F203" s="286"/>
      <c r="G203" s="284" t="str">
        <f t="shared" si="1"/>
        <v/>
      </c>
      <c r="H203" s="161" t="str">
        <f>IFERROR(VLOOKUP(D203,Poles!$O$4:$R$20,4,FALSE),"")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IFERROR(IF(D204="","",INDEX(Poles!$A:$F,MATCH('Poles Results'!$E204,Poles!$F:$F,0),1)),"")</f>
        <v/>
      </c>
      <c r="B204" s="280" t="str">
        <f t="array" ref="B204">IFERROR(IF(D204="","",INDEX(Poles!$A:$F,MATCH('Poles Results'!$E204,Poles!$F:$F,0),2)),"")</f>
        <v/>
      </c>
      <c r="C204" s="280" t="str">
        <f t="array" ref="C204">IFERROR(IF(D204="","",INDEX(Poles!$A:$F,MATCH('Poles Results'!E204,Poles!$F:$F,0),3)),"")</f>
        <v/>
      </c>
      <c r="D204" s="281" t="str">
        <f>IFERROR(IF(AND(SMALL(Poles!F:F,L204)&gt;1000,SMALL(Poles!F:F,L204)&lt;3000),"nt",IF(SMALL(Poles!F:F,L204)&gt;3000,"",SMALL(Poles!F:F,L204))),"")</f>
        <v/>
      </c>
      <c r="E204" s="282" t="str">
        <f>IF(D204="nt",IFERROR(SMALL(Poles!F:F,L204),""),IF(D204&gt;3000,"",IFERROR(SMALL(Poles!F:F,L204),"")))</f>
        <v/>
      </c>
      <c r="F204" s="286"/>
      <c r="G204" s="284" t="str">
        <f t="shared" si="1"/>
        <v/>
      </c>
      <c r="H204" s="161" t="str">
        <f>IFERROR(VLOOKUP(D204,Poles!$O$4:$R$20,4,FALSE),"")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IFERROR(IF(D205="","",INDEX(Poles!$A:$F,MATCH('Poles Results'!$E205,Poles!$F:$F,0),1)),"")</f>
        <v/>
      </c>
      <c r="B205" s="280" t="str">
        <f t="array" ref="B205">IFERROR(IF(D205="","",INDEX(Poles!$A:$F,MATCH('Poles Results'!$E205,Poles!$F:$F,0),2)),"")</f>
        <v/>
      </c>
      <c r="C205" s="280" t="str">
        <f t="array" ref="C205">IFERROR(IF(D205="","",INDEX(Poles!$A:$F,MATCH('Poles Results'!E205,Poles!$F:$F,0),3)),"")</f>
        <v/>
      </c>
      <c r="D205" s="281" t="str">
        <f>IFERROR(IF(AND(SMALL(Poles!F:F,L205)&gt;1000,SMALL(Poles!F:F,L205)&lt;3000),"nt",IF(SMALL(Poles!F:F,L205)&gt;3000,"",SMALL(Poles!F:F,L205))),"")</f>
        <v/>
      </c>
      <c r="E205" s="282" t="str">
        <f>IF(D205="nt",IFERROR(SMALL(Poles!F:F,L205),""),IF(D205&gt;3000,"",IFERROR(SMALL(Poles!F:F,L205),"")))</f>
        <v/>
      </c>
      <c r="F205" s="286"/>
      <c r="G205" s="284" t="str">
        <f t="shared" si="1"/>
        <v/>
      </c>
      <c r="H205" s="161" t="str">
        <f>IFERROR(VLOOKUP(D205,Poles!$O$4:$R$20,4,FALSE),"")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IFERROR(IF(D206="","",INDEX(Poles!$A:$F,MATCH('Poles Results'!$E206,Poles!$F:$F,0),1)),"")</f>
        <v/>
      </c>
      <c r="B206" s="280" t="str">
        <f t="array" ref="B206">IFERROR(IF(D206="","",INDEX(Poles!$A:$F,MATCH('Poles Results'!$E206,Poles!$F:$F,0),2)),"")</f>
        <v/>
      </c>
      <c r="C206" s="280" t="str">
        <f t="array" ref="C206">IFERROR(IF(D206="","",INDEX(Poles!$A:$F,MATCH('Poles Results'!E206,Poles!$F:$F,0),3)),"")</f>
        <v/>
      </c>
      <c r="D206" s="281" t="str">
        <f>IFERROR(IF(AND(SMALL(Poles!F:F,L206)&gt;1000,SMALL(Poles!F:F,L206)&lt;3000),"nt",IF(SMALL(Poles!F:F,L206)&gt;3000,"",SMALL(Poles!F:F,L206))),"")</f>
        <v/>
      </c>
      <c r="E206" s="282" t="str">
        <f>IF(D206="nt",IFERROR(SMALL(Poles!F:F,L206),""),IF(D206&gt;3000,"",IFERROR(SMALL(Poles!F:F,L206),"")))</f>
        <v/>
      </c>
      <c r="F206" s="286"/>
      <c r="G206" s="284" t="str">
        <f t="shared" si="1"/>
        <v/>
      </c>
      <c r="H206" s="161" t="str">
        <f>IFERROR(VLOOKUP(D206,Poles!$O$4:$R$20,4,FALSE),"")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IFERROR(IF(D207="","",INDEX(Poles!$A:$F,MATCH('Poles Results'!$E207,Poles!$F:$F,0),1)),"")</f>
        <v/>
      </c>
      <c r="B207" s="280" t="str">
        <f t="array" ref="B207">IFERROR(IF(D207="","",INDEX(Poles!$A:$F,MATCH('Poles Results'!$E207,Poles!$F:$F,0),2)),"")</f>
        <v/>
      </c>
      <c r="C207" s="280" t="str">
        <f t="array" ref="C207">IFERROR(IF(D207="","",INDEX(Poles!$A:$F,MATCH('Poles Results'!E207,Poles!$F:$F,0),3)),"")</f>
        <v/>
      </c>
      <c r="D207" s="281" t="str">
        <f>IFERROR(IF(AND(SMALL(Poles!F:F,L207)&gt;1000,SMALL(Poles!F:F,L207)&lt;3000),"nt",IF(SMALL(Poles!F:F,L207)&gt;3000,"",SMALL(Poles!F:F,L207))),"")</f>
        <v/>
      </c>
      <c r="E207" s="282" t="str">
        <f>IF(D207="nt",IFERROR(SMALL(Poles!F:F,L207),""),IF(D207&gt;3000,"",IFERROR(SMALL(Poles!F:F,L207),"")))</f>
        <v/>
      </c>
      <c r="F207" s="286"/>
      <c r="G207" s="284" t="str">
        <f t="shared" si="1"/>
        <v/>
      </c>
      <c r="H207" s="161" t="str">
        <f>IFERROR(VLOOKUP(D207,Poles!$O$4:$R$20,4,FALSE),"")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IFERROR(IF(D208="","",INDEX(Poles!$A:$F,MATCH('Poles Results'!$E208,Poles!$F:$F,0),1)),"")</f>
        <v/>
      </c>
      <c r="B208" s="280" t="str">
        <f t="array" ref="B208">IFERROR(IF(D208="","",INDEX(Poles!$A:$F,MATCH('Poles Results'!$E208,Poles!$F:$F,0),2)),"")</f>
        <v/>
      </c>
      <c r="C208" s="280" t="str">
        <f t="array" ref="C208">IFERROR(IF(D208="","",INDEX(Poles!$A:$F,MATCH('Poles Results'!E208,Poles!$F:$F,0),3)),"")</f>
        <v/>
      </c>
      <c r="D208" s="281" t="str">
        <f>IFERROR(IF(AND(SMALL(Poles!F:F,L208)&gt;1000,SMALL(Poles!F:F,L208)&lt;3000),"nt",IF(SMALL(Poles!F:F,L208)&gt;3000,"",SMALL(Poles!F:F,L208))),"")</f>
        <v/>
      </c>
      <c r="E208" s="282" t="str">
        <f>IF(D208="nt",IFERROR(SMALL(Poles!F:F,L208),""),IF(D208&gt;3000,"",IFERROR(SMALL(Poles!F:F,L208),"")))</f>
        <v/>
      </c>
      <c r="F208" s="286"/>
      <c r="G208" s="284" t="str">
        <f t="shared" si="1"/>
        <v/>
      </c>
      <c r="H208" s="161" t="str">
        <f>IFERROR(VLOOKUP(D208,Poles!$O$4:$R$20,4,FALSE),"")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IFERROR(IF(D209="","",INDEX(Poles!$A:$F,MATCH('Poles Results'!$E209,Poles!$F:$F,0),1)),"")</f>
        <v/>
      </c>
      <c r="B209" s="280" t="str">
        <f t="array" ref="B209">IFERROR(IF(D209="","",INDEX(Poles!$A:$F,MATCH('Poles Results'!$E209,Poles!$F:$F,0),2)),"")</f>
        <v/>
      </c>
      <c r="C209" s="280" t="str">
        <f t="array" ref="C209">IFERROR(IF(D209="","",INDEX(Poles!$A:$F,MATCH('Poles Results'!E209,Poles!$F:$F,0),3)),"")</f>
        <v/>
      </c>
      <c r="D209" s="281" t="str">
        <f>IFERROR(IF(AND(SMALL(Poles!F:F,L209)&gt;1000,SMALL(Poles!F:F,L209)&lt;3000),"nt",IF(SMALL(Poles!F:F,L209)&gt;3000,"",SMALL(Poles!F:F,L209))),"")</f>
        <v/>
      </c>
      <c r="E209" s="282" t="str">
        <f>IF(D209="nt",IFERROR(SMALL(Poles!F:F,L209),""),IF(D209&gt;3000,"",IFERROR(SMALL(Poles!F:F,L209),"")))</f>
        <v/>
      </c>
      <c r="F209" s="286"/>
      <c r="G209" s="284" t="str">
        <f t="shared" si="1"/>
        <v/>
      </c>
      <c r="H209" s="161" t="str">
        <f>IFERROR(VLOOKUP(D209,Poles!$O$4:$R$20,4,FALSE),"")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IFERROR(IF(D210="","",INDEX(Poles!$A:$F,MATCH('Poles Results'!$E210,Poles!$F:$F,0),1)),"")</f>
        <v/>
      </c>
      <c r="B210" s="280" t="str">
        <f t="array" ref="B210">IFERROR(IF(D210="","",INDEX(Poles!$A:$F,MATCH('Poles Results'!$E210,Poles!$F:$F,0),2)),"")</f>
        <v/>
      </c>
      <c r="C210" s="280" t="str">
        <f t="array" ref="C210">IFERROR(IF(D210="","",INDEX(Poles!$A:$F,MATCH('Poles Results'!E210,Poles!$F:$F,0),3)),"")</f>
        <v/>
      </c>
      <c r="D210" s="281" t="str">
        <f>IFERROR(IF(AND(SMALL(Poles!F:F,L210)&gt;1000,SMALL(Poles!F:F,L210)&lt;3000),"nt",IF(SMALL(Poles!F:F,L210)&gt;3000,"",SMALL(Poles!F:F,L210))),"")</f>
        <v/>
      </c>
      <c r="E210" s="282" t="str">
        <f>IF(D210="nt",IFERROR(SMALL(Poles!F:F,L210),""),IF(D210&gt;3000,"",IFERROR(SMALL(Poles!F:F,L210),"")))</f>
        <v/>
      </c>
      <c r="F210" s="286"/>
      <c r="G210" s="284" t="str">
        <f t="shared" si="1"/>
        <v/>
      </c>
      <c r="H210" s="161" t="str">
        <f>IFERROR(VLOOKUP(D210,Poles!$O$4:$R$20,4,FALSE),"")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IFERROR(IF(D211="","",INDEX(Poles!$A:$F,MATCH('Poles Results'!$E211,Poles!$F:$F,0),1)),"")</f>
        <v/>
      </c>
      <c r="B211" s="280" t="str">
        <f t="array" ref="B211">IFERROR(IF(D211="","",INDEX(Poles!$A:$F,MATCH('Poles Results'!$E211,Poles!$F:$F,0),2)),"")</f>
        <v/>
      </c>
      <c r="C211" s="280" t="str">
        <f t="array" ref="C211">IFERROR(IF(D211="","",INDEX(Poles!$A:$F,MATCH('Poles Results'!E211,Poles!$F:$F,0),3)),"")</f>
        <v/>
      </c>
      <c r="D211" s="281" t="str">
        <f>IFERROR(IF(AND(SMALL(Poles!F:F,L211)&gt;1000,SMALL(Poles!F:F,L211)&lt;3000),"nt",IF(SMALL(Poles!F:F,L211)&gt;3000,"",SMALL(Poles!F:F,L211))),"")</f>
        <v/>
      </c>
      <c r="E211" s="282" t="str">
        <f>IF(D211="nt",IFERROR(SMALL(Poles!F:F,L211),""),IF(D211&gt;3000,"",IFERROR(SMALL(Poles!F:F,L211),"")))</f>
        <v/>
      </c>
      <c r="F211" s="286"/>
      <c r="G211" s="284" t="str">
        <f t="shared" si="1"/>
        <v/>
      </c>
      <c r="H211" s="161" t="str">
        <f>IFERROR(VLOOKUP(D211,Poles!$O$4:$R$20,4,FALSE),"")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IFERROR(IF(D212="","",INDEX(Poles!$A:$F,MATCH('Poles Results'!$E212,Poles!$F:$F,0),1)),"")</f>
        <v/>
      </c>
      <c r="B212" s="280" t="str">
        <f t="array" ref="B212">IFERROR(IF(D212="","",INDEX(Poles!$A:$F,MATCH('Poles Results'!$E212,Poles!$F:$F,0),2)),"")</f>
        <v/>
      </c>
      <c r="C212" s="280" t="str">
        <f t="array" ref="C212">IFERROR(IF(D212="","",INDEX(Poles!$A:$F,MATCH('Poles Results'!E212,Poles!$F:$F,0),3)),"")</f>
        <v/>
      </c>
      <c r="D212" s="281" t="str">
        <f>IFERROR(IF(AND(SMALL(Poles!F:F,L212)&gt;1000,SMALL(Poles!F:F,L212)&lt;3000),"nt",IF(SMALL(Poles!F:F,L212)&gt;3000,"",SMALL(Poles!F:F,L212))),"")</f>
        <v/>
      </c>
      <c r="E212" s="282" t="str">
        <f>IF(D212="nt",IFERROR(SMALL(Poles!F:F,L212),""),IF(D212&gt;3000,"",IFERROR(SMALL(Poles!F:F,L212),"")))</f>
        <v/>
      </c>
      <c r="F212" s="286"/>
      <c r="G212" s="284" t="str">
        <f t="shared" si="1"/>
        <v/>
      </c>
      <c r="H212" s="161" t="str">
        <f>IFERROR(VLOOKUP(D212,Poles!$O$4:$R$20,4,FALSE),"")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IFERROR(IF(D213="","",INDEX(Poles!$A:$F,MATCH('Poles Results'!$E213,Poles!$F:$F,0),1)),"")</f>
        <v/>
      </c>
      <c r="B213" s="280" t="str">
        <f t="array" ref="B213">IFERROR(IF(D213="","",INDEX(Poles!$A:$F,MATCH('Poles Results'!$E213,Poles!$F:$F,0),2)),"")</f>
        <v/>
      </c>
      <c r="C213" s="280" t="str">
        <f t="array" ref="C213">IFERROR(IF(D213="","",INDEX(Poles!$A:$F,MATCH('Poles Results'!E213,Poles!$F:$F,0),3)),"")</f>
        <v/>
      </c>
      <c r="D213" s="281" t="str">
        <f>IFERROR(IF(AND(SMALL(Poles!F:F,L213)&gt;1000,SMALL(Poles!F:F,L213)&lt;3000),"nt",IF(SMALL(Poles!F:F,L213)&gt;3000,"",SMALL(Poles!F:F,L213))),"")</f>
        <v/>
      </c>
      <c r="E213" s="282" t="str">
        <f>IF(D213="nt",IFERROR(SMALL(Poles!F:F,L213),""),IF(D213&gt;3000,"",IFERROR(SMALL(Poles!F:F,L213),"")))</f>
        <v/>
      </c>
      <c r="F213" s="286"/>
      <c r="G213" s="284" t="str">
        <f t="shared" si="1"/>
        <v/>
      </c>
      <c r="H213" s="161" t="str">
        <f>IFERROR(VLOOKUP(D213,Poles!$O$4:$R$20,4,FALSE),"")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IFERROR(IF(D214="","",INDEX(Poles!$A:$F,MATCH('Poles Results'!$E214,Poles!$F:$F,0),1)),"")</f>
        <v/>
      </c>
      <c r="B214" s="280" t="str">
        <f t="array" ref="B214">IFERROR(IF(D214="","",INDEX(Poles!$A:$F,MATCH('Poles Results'!$E214,Poles!$F:$F,0),2)),"")</f>
        <v/>
      </c>
      <c r="C214" s="280" t="str">
        <f t="array" ref="C214">IFERROR(IF(D214="","",INDEX(Poles!$A:$F,MATCH('Poles Results'!E214,Poles!$F:$F,0),3)),"")</f>
        <v/>
      </c>
      <c r="D214" s="281" t="str">
        <f>IFERROR(IF(AND(SMALL(Poles!F:F,L214)&gt;1000,SMALL(Poles!F:F,L214)&lt;3000),"nt",IF(SMALL(Poles!F:F,L214)&gt;3000,"",SMALL(Poles!F:F,L214))),"")</f>
        <v/>
      </c>
      <c r="E214" s="282" t="str">
        <f>IF(D214="nt",IFERROR(SMALL(Poles!F:F,L214),""),IF(D214&gt;3000,"",IFERROR(SMALL(Poles!F:F,L214),"")))</f>
        <v/>
      </c>
      <c r="F214" s="286"/>
      <c r="G214" s="284" t="str">
        <f t="shared" si="1"/>
        <v/>
      </c>
      <c r="H214" s="161" t="str">
        <f>IFERROR(VLOOKUP(D214,Poles!$O$4:$R$20,4,FALSE),"")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IFERROR(IF(D215="","",INDEX(Poles!$A:$F,MATCH('Poles Results'!$E215,Poles!$F:$F,0),1)),"")</f>
        <v/>
      </c>
      <c r="B215" s="280" t="str">
        <f t="array" ref="B215">IFERROR(IF(D215="","",INDEX(Poles!$A:$F,MATCH('Poles Results'!$E215,Poles!$F:$F,0),2)),"")</f>
        <v/>
      </c>
      <c r="C215" s="280" t="str">
        <f t="array" ref="C215">IFERROR(IF(D215="","",INDEX(Poles!$A:$F,MATCH('Poles Results'!E215,Poles!$F:$F,0),3)),"")</f>
        <v/>
      </c>
      <c r="D215" s="281" t="str">
        <f>IFERROR(IF(AND(SMALL(Poles!F:F,L215)&gt;1000,SMALL(Poles!F:F,L215)&lt;3000),"nt",IF(SMALL(Poles!F:F,L215)&gt;3000,"",SMALL(Poles!F:F,L215))),"")</f>
        <v/>
      </c>
      <c r="E215" s="282" t="str">
        <f>IF(D215="nt",IFERROR(SMALL(Poles!F:F,L215),""),IF(D215&gt;3000,"",IFERROR(SMALL(Poles!F:F,L215),"")))</f>
        <v/>
      </c>
      <c r="F215" s="286"/>
      <c r="G215" s="284" t="str">
        <f t="shared" si="1"/>
        <v/>
      </c>
      <c r="H215" s="161" t="str">
        <f>IFERROR(VLOOKUP(D215,Poles!$O$4:$R$20,4,FALSE),"")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IFERROR(IF(D216="","",INDEX(Poles!$A:$F,MATCH('Poles Results'!$E216,Poles!$F:$F,0),1)),"")</f>
        <v/>
      </c>
      <c r="B216" s="280" t="str">
        <f t="array" ref="B216">IFERROR(IF(D216="","",INDEX(Poles!$A:$F,MATCH('Poles Results'!$E216,Poles!$F:$F,0),2)),"")</f>
        <v/>
      </c>
      <c r="C216" s="280" t="str">
        <f t="array" ref="C216">IFERROR(IF(D216="","",INDEX(Poles!$A:$F,MATCH('Poles Results'!E216,Poles!$F:$F,0),3)),"")</f>
        <v/>
      </c>
      <c r="D216" s="281" t="str">
        <f>IFERROR(IF(AND(SMALL(Poles!F:F,L216)&gt;1000,SMALL(Poles!F:F,L216)&lt;3000),"nt",IF(SMALL(Poles!F:F,L216)&gt;3000,"",SMALL(Poles!F:F,L216))),"")</f>
        <v/>
      </c>
      <c r="E216" s="282" t="str">
        <f>IF(D216="nt",IFERROR(SMALL(Poles!F:F,L216),""),IF(D216&gt;3000,"",IFERROR(SMALL(Poles!F:F,L216),"")))</f>
        <v/>
      </c>
      <c r="F216" s="286"/>
      <c r="G216" s="284" t="str">
        <f t="shared" si="1"/>
        <v/>
      </c>
      <c r="H216" s="161" t="str">
        <f>IFERROR(VLOOKUP(D216,Poles!$O$4:$R$20,4,FALSE),"")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IFERROR(IF(D217="","",INDEX(Poles!$A:$F,MATCH('Poles Results'!$E217,Poles!$F:$F,0),1)),"")</f>
        <v/>
      </c>
      <c r="B217" s="280" t="str">
        <f t="array" ref="B217">IFERROR(IF(D217="","",INDEX(Poles!$A:$F,MATCH('Poles Results'!$E217,Poles!$F:$F,0),2)),"")</f>
        <v/>
      </c>
      <c r="C217" s="280" t="str">
        <f t="array" ref="C217">IFERROR(IF(D217="","",INDEX(Poles!$A:$F,MATCH('Poles Results'!E217,Poles!$F:$F,0),3)),"")</f>
        <v/>
      </c>
      <c r="D217" s="281" t="str">
        <f>IFERROR(IF(AND(SMALL(Poles!F:F,L217)&gt;1000,SMALL(Poles!F:F,L217)&lt;3000),"nt",IF(SMALL(Poles!F:F,L217)&gt;3000,"",SMALL(Poles!F:F,L217))),"")</f>
        <v/>
      </c>
      <c r="E217" s="282" t="str">
        <f>IF(D217="nt",IFERROR(SMALL(Poles!F:F,L217),""),IF(D217&gt;3000,"",IFERROR(SMALL(Poles!F:F,L217),"")))</f>
        <v/>
      </c>
      <c r="F217" s="286"/>
      <c r="G217" s="284" t="str">
        <f t="shared" si="1"/>
        <v/>
      </c>
      <c r="H217" s="161" t="str">
        <f>IFERROR(VLOOKUP(D217,Poles!$O$4:$R$20,4,FALSE),"")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IFERROR(IF(D218="","",INDEX(Poles!$A:$F,MATCH('Poles Results'!$E218,Poles!$F:$F,0),1)),"")</f>
        <v/>
      </c>
      <c r="B218" s="280" t="str">
        <f t="array" ref="B218">IFERROR(IF(D218="","",INDEX(Poles!$A:$F,MATCH('Poles Results'!$E218,Poles!$F:$F,0),2)),"")</f>
        <v/>
      </c>
      <c r="C218" s="280" t="str">
        <f t="array" ref="C218">IFERROR(IF(D218="","",INDEX(Poles!$A:$F,MATCH('Poles Results'!E218,Poles!$F:$F,0),3)),"")</f>
        <v/>
      </c>
      <c r="D218" s="281" t="str">
        <f>IFERROR(IF(AND(SMALL(Poles!F:F,L218)&gt;1000,SMALL(Poles!F:F,L218)&lt;3000),"nt",IF(SMALL(Poles!F:F,L218)&gt;3000,"",SMALL(Poles!F:F,L218))),"")</f>
        <v/>
      </c>
      <c r="E218" s="282" t="str">
        <f>IF(D218="nt",IFERROR(SMALL(Poles!F:F,L218),""),IF(D218&gt;3000,"",IFERROR(SMALL(Poles!F:F,L218),"")))</f>
        <v/>
      </c>
      <c r="F218" s="286"/>
      <c r="G218" s="284" t="str">
        <f t="shared" si="1"/>
        <v/>
      </c>
      <c r="H218" s="161" t="str">
        <f>IFERROR(VLOOKUP(D218,Poles!$O$4:$R$20,4,FALSE),"")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IFERROR(IF(D219="","",INDEX(Poles!$A:$F,MATCH('Poles Results'!$E219,Poles!$F:$F,0),1)),"")</f>
        <v/>
      </c>
      <c r="B219" s="280" t="str">
        <f t="array" ref="B219">IFERROR(IF(D219="","",INDEX(Poles!$A:$F,MATCH('Poles Results'!$E219,Poles!$F:$F,0),2)),"")</f>
        <v/>
      </c>
      <c r="C219" s="280" t="str">
        <f t="array" ref="C219">IFERROR(IF(D219="","",INDEX(Poles!$A:$F,MATCH('Poles Results'!E219,Poles!$F:$F,0),3)),"")</f>
        <v/>
      </c>
      <c r="D219" s="281" t="str">
        <f>IFERROR(IF(AND(SMALL(Poles!F:F,L219)&gt;1000,SMALL(Poles!F:F,L219)&lt;3000),"nt",IF(SMALL(Poles!F:F,L219)&gt;3000,"",SMALL(Poles!F:F,L219))),"")</f>
        <v/>
      </c>
      <c r="E219" s="282" t="str">
        <f>IF(D219="nt",IFERROR(SMALL(Poles!F:F,L219),""),IF(D219&gt;3000,"",IFERROR(SMALL(Poles!F:F,L219),"")))</f>
        <v/>
      </c>
      <c r="F219" s="286"/>
      <c r="G219" s="284" t="str">
        <f t="shared" si="1"/>
        <v/>
      </c>
      <c r="H219" s="161" t="str">
        <f>IFERROR(VLOOKUP(D219,Poles!$O$4:$R$20,4,FALSE),"")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IFERROR(IF(D220="","",INDEX(Poles!$A:$F,MATCH('Poles Results'!$E220,Poles!$F:$F,0),1)),"")</f>
        <v/>
      </c>
      <c r="B220" s="280" t="str">
        <f t="array" ref="B220">IFERROR(IF(D220="","",INDEX(Poles!$A:$F,MATCH('Poles Results'!$E220,Poles!$F:$F,0),2)),"")</f>
        <v/>
      </c>
      <c r="C220" s="280" t="str">
        <f t="array" ref="C220">IFERROR(IF(D220="","",INDEX(Poles!$A:$F,MATCH('Poles Results'!E220,Poles!$F:$F,0),3)),"")</f>
        <v/>
      </c>
      <c r="D220" s="281" t="str">
        <f>IFERROR(IF(AND(SMALL(Poles!F:F,L220)&gt;1000,SMALL(Poles!F:F,L220)&lt;3000),"nt",IF(SMALL(Poles!F:F,L220)&gt;3000,"",SMALL(Poles!F:F,L220))),"")</f>
        <v/>
      </c>
      <c r="E220" s="282" t="str">
        <f>IF(D220="nt",IFERROR(SMALL(Poles!F:F,L220),""),IF(D220&gt;3000,"",IFERROR(SMALL(Poles!F:F,L220),"")))</f>
        <v/>
      </c>
      <c r="F220" s="286"/>
      <c r="G220" s="284" t="str">
        <f t="shared" si="1"/>
        <v/>
      </c>
      <c r="H220" s="161" t="str">
        <f>IFERROR(VLOOKUP(D220,Poles!$O$4:$R$20,4,FALSE),"")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IFERROR(IF(D221="","",INDEX(Poles!$A:$F,MATCH('Poles Results'!$E221,Poles!$F:$F,0),1)),"")</f>
        <v/>
      </c>
      <c r="B221" s="280" t="str">
        <f t="array" ref="B221">IFERROR(IF(D221="","",INDEX(Poles!$A:$F,MATCH('Poles Results'!$E221,Poles!$F:$F,0),2)),"")</f>
        <v/>
      </c>
      <c r="C221" s="280" t="str">
        <f t="array" ref="C221">IFERROR(IF(D221="","",INDEX(Poles!$A:$F,MATCH('Poles Results'!E221,Poles!$F:$F,0),3)),"")</f>
        <v/>
      </c>
      <c r="D221" s="281" t="str">
        <f>IFERROR(IF(AND(SMALL(Poles!F:F,L221)&gt;1000,SMALL(Poles!F:F,L221)&lt;3000),"nt",IF(SMALL(Poles!F:F,L221)&gt;3000,"",SMALL(Poles!F:F,L221))),"")</f>
        <v/>
      </c>
      <c r="E221" s="282" t="str">
        <f>IF(D221="nt",IFERROR(SMALL(Poles!F:F,L221),""),IF(D221&gt;3000,"",IFERROR(SMALL(Poles!F:F,L221),"")))</f>
        <v/>
      </c>
      <c r="F221" s="286"/>
      <c r="G221" s="284" t="str">
        <f t="shared" si="1"/>
        <v/>
      </c>
      <c r="H221" s="161" t="str">
        <f>IFERROR(VLOOKUP(D221,Poles!$O$4:$R$20,4,FALSE),"")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IFERROR(IF(D222="","",INDEX(Poles!$A:$F,MATCH('Poles Results'!$E222,Poles!$F:$F,0),1)),"")</f>
        <v/>
      </c>
      <c r="B222" s="280" t="str">
        <f t="array" ref="B222">IFERROR(IF(D222="","",INDEX(Poles!$A:$F,MATCH('Poles Results'!$E222,Poles!$F:$F,0),2)),"")</f>
        <v/>
      </c>
      <c r="C222" s="280" t="str">
        <f t="array" ref="C222">IFERROR(IF(D222="","",INDEX(Poles!$A:$F,MATCH('Poles Results'!E222,Poles!$F:$F,0),3)),"")</f>
        <v/>
      </c>
      <c r="D222" s="281" t="str">
        <f>IFERROR(IF(AND(SMALL(Poles!F:F,L222)&gt;1000,SMALL(Poles!F:F,L222)&lt;3000),"nt",IF(SMALL(Poles!F:F,L222)&gt;3000,"",SMALL(Poles!F:F,L222))),"")</f>
        <v/>
      </c>
      <c r="E222" s="282" t="str">
        <f>IF(D222="nt",IFERROR(SMALL(Poles!F:F,L222),""),IF(D222&gt;3000,"",IFERROR(SMALL(Poles!F:F,L222),"")))</f>
        <v/>
      </c>
      <c r="F222" s="286"/>
      <c r="G222" s="284" t="str">
        <f t="shared" si="1"/>
        <v/>
      </c>
      <c r="H222" s="161" t="str">
        <f>IFERROR(VLOOKUP(D222,Poles!$O$4:$R$20,4,FALSE),"")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IFERROR(IF(D223="","",INDEX(Poles!$A:$F,MATCH('Poles Results'!$E223,Poles!$F:$F,0),1)),"")</f>
        <v/>
      </c>
      <c r="B223" s="280" t="str">
        <f t="array" ref="B223">IFERROR(IF(D223="","",INDEX(Poles!$A:$F,MATCH('Poles Results'!$E223,Poles!$F:$F,0),2)),"")</f>
        <v/>
      </c>
      <c r="C223" s="280" t="str">
        <f t="array" ref="C223">IFERROR(IF(D223="","",INDEX(Poles!$A:$F,MATCH('Poles Results'!E223,Poles!$F:$F,0),3)),"")</f>
        <v/>
      </c>
      <c r="D223" s="281" t="str">
        <f>IFERROR(IF(AND(SMALL(Poles!F:F,L223)&gt;1000,SMALL(Poles!F:F,L223)&lt;3000),"nt",IF(SMALL(Poles!F:F,L223)&gt;3000,"",SMALL(Poles!F:F,L223))),"")</f>
        <v/>
      </c>
      <c r="E223" s="282" t="str">
        <f>IF(D223="nt",IFERROR(SMALL(Poles!F:F,L223),""),IF(D223&gt;3000,"",IFERROR(SMALL(Poles!F:F,L223),"")))</f>
        <v/>
      </c>
      <c r="F223" s="286"/>
      <c r="G223" s="284" t="str">
        <f t="shared" si="1"/>
        <v/>
      </c>
      <c r="H223" s="161" t="str">
        <f>IFERROR(VLOOKUP(D223,Poles!$O$4:$R$20,4,FALSE),"")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IFERROR(IF(D224="","",INDEX(Poles!$A:$F,MATCH('Poles Results'!$E224,Poles!$F:$F,0),1)),"")</f>
        <v/>
      </c>
      <c r="B224" s="280" t="str">
        <f t="array" ref="B224">IFERROR(IF(D224="","",INDEX(Poles!$A:$F,MATCH('Poles Results'!$E224,Poles!$F:$F,0),2)),"")</f>
        <v/>
      </c>
      <c r="C224" s="280" t="str">
        <f t="array" ref="C224">IFERROR(IF(D224="","",INDEX(Poles!$A:$F,MATCH('Poles Results'!E224,Poles!$F:$F,0),3)),"")</f>
        <v/>
      </c>
      <c r="D224" s="281" t="str">
        <f>IFERROR(IF(AND(SMALL(Poles!F:F,L224)&gt;1000,SMALL(Poles!F:F,L224)&lt;3000),"nt",IF(SMALL(Poles!F:F,L224)&gt;3000,"",SMALL(Poles!F:F,L224))),"")</f>
        <v/>
      </c>
      <c r="E224" s="282" t="str">
        <f>IF(D224="nt",IFERROR(SMALL(Poles!F:F,L224),""),IF(D224&gt;3000,"",IFERROR(SMALL(Poles!F:F,L224),"")))</f>
        <v/>
      </c>
      <c r="F224" s="286"/>
      <c r="G224" s="284" t="str">
        <f t="shared" si="1"/>
        <v/>
      </c>
      <c r="H224" s="161" t="str">
        <f>IFERROR(VLOOKUP(D224,Poles!$O$4:$R$20,4,FALSE),"")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IFERROR(IF(D225="","",INDEX(Poles!$A:$F,MATCH('Poles Results'!$E225,Poles!$F:$F,0),1)),"")</f>
        <v/>
      </c>
      <c r="B225" s="280" t="str">
        <f t="array" ref="B225">IFERROR(IF(D225="","",INDEX(Poles!$A:$F,MATCH('Poles Results'!$E225,Poles!$F:$F,0),2)),"")</f>
        <v/>
      </c>
      <c r="C225" s="280" t="str">
        <f t="array" ref="C225">IFERROR(IF(D225="","",INDEX(Poles!$A:$F,MATCH('Poles Results'!E225,Poles!$F:$F,0),3)),"")</f>
        <v/>
      </c>
      <c r="D225" s="281" t="str">
        <f>IFERROR(IF(AND(SMALL(Poles!F:F,L225)&gt;1000,SMALL(Poles!F:F,L225)&lt;3000),"nt",IF(SMALL(Poles!F:F,L225)&gt;3000,"",SMALL(Poles!F:F,L225))),"")</f>
        <v/>
      </c>
      <c r="E225" s="282" t="str">
        <f>IF(D225="nt",IFERROR(SMALL(Poles!F:F,L225),""),IF(D225&gt;3000,"",IFERROR(SMALL(Poles!F:F,L225),"")))</f>
        <v/>
      </c>
      <c r="F225" s="286"/>
      <c r="G225" s="284" t="str">
        <f t="shared" si="1"/>
        <v/>
      </c>
      <c r="H225" s="161" t="str">
        <f>IFERROR(VLOOKUP(D225,Poles!$O$4:$R$20,4,FALSE),"")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IFERROR(IF(D226="","",INDEX(Poles!$A:$F,MATCH('Poles Results'!$E226,Poles!$F:$F,0),1)),"")</f>
        <v/>
      </c>
      <c r="B226" s="280" t="str">
        <f t="array" ref="B226">IFERROR(IF(D226="","",INDEX(Poles!$A:$F,MATCH('Poles Results'!$E226,Poles!$F:$F,0),2)),"")</f>
        <v/>
      </c>
      <c r="C226" s="280" t="str">
        <f t="array" ref="C226">IFERROR(IF(D226="","",INDEX(Poles!$A:$F,MATCH('Poles Results'!E226,Poles!$F:$F,0),3)),"")</f>
        <v/>
      </c>
      <c r="D226" s="281" t="str">
        <f>IFERROR(IF(AND(SMALL(Poles!F:F,L226)&gt;1000,SMALL(Poles!F:F,L226)&lt;3000),"nt",IF(SMALL(Poles!F:F,L226)&gt;3000,"",SMALL(Poles!F:F,L226))),"")</f>
        <v/>
      </c>
      <c r="E226" s="282" t="str">
        <f>IF(D226="nt",IFERROR(SMALL(Poles!F:F,L226),""),IF(D226&gt;3000,"",IFERROR(SMALL(Poles!F:F,L226),"")))</f>
        <v/>
      </c>
      <c r="F226" s="286"/>
      <c r="G226" s="284" t="str">
        <f t="shared" si="1"/>
        <v/>
      </c>
      <c r="H226" s="161" t="str">
        <f>IFERROR(VLOOKUP(D226,Poles!$O$4:$R$20,4,FALSE),"")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IFERROR(IF(D227="","",INDEX(Poles!$A:$F,MATCH('Poles Results'!$E227,Poles!$F:$F,0),1)),"")</f>
        <v/>
      </c>
      <c r="B227" s="280" t="str">
        <f t="array" ref="B227">IFERROR(IF(D227="","",INDEX(Poles!$A:$F,MATCH('Poles Results'!$E227,Poles!$F:$F,0),2)),"")</f>
        <v/>
      </c>
      <c r="C227" s="280" t="str">
        <f t="array" ref="C227">IFERROR(IF(D227="","",INDEX(Poles!$A:$F,MATCH('Poles Results'!E227,Poles!$F:$F,0),3)),"")</f>
        <v/>
      </c>
      <c r="D227" s="281" t="str">
        <f>IFERROR(IF(AND(SMALL(Poles!F:F,L227)&gt;1000,SMALL(Poles!F:F,L227)&lt;3000),"nt",IF(SMALL(Poles!F:F,L227)&gt;3000,"",SMALL(Poles!F:F,L227))),"")</f>
        <v/>
      </c>
      <c r="E227" s="282" t="str">
        <f>IF(D227="nt",IFERROR(SMALL(Poles!F:F,L227),""),IF(D227&gt;3000,"",IFERROR(SMALL(Poles!F:F,L227),"")))</f>
        <v/>
      </c>
      <c r="F227" s="286"/>
      <c r="G227" s="284" t="str">
        <f t="shared" si="1"/>
        <v/>
      </c>
      <c r="H227" s="161" t="str">
        <f>IFERROR(VLOOKUP(D227,Poles!$O$4:$R$20,4,FALSE),"")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IFERROR(IF(D228="","",INDEX(Poles!$A:$F,MATCH('Poles Results'!$E228,Poles!$F:$F,0),1)),"")</f>
        <v/>
      </c>
      <c r="B228" s="280" t="str">
        <f t="array" ref="B228">IFERROR(IF(D228="","",INDEX(Poles!$A:$F,MATCH('Poles Results'!$E228,Poles!$F:$F,0),2)),"")</f>
        <v/>
      </c>
      <c r="C228" s="280" t="str">
        <f t="array" ref="C228">IFERROR(IF(D228="","",INDEX(Poles!$A:$F,MATCH('Poles Results'!E228,Poles!$F:$F,0),3)),"")</f>
        <v/>
      </c>
      <c r="D228" s="281" t="str">
        <f>IFERROR(IF(AND(SMALL(Poles!F:F,L228)&gt;1000,SMALL(Poles!F:F,L228)&lt;3000),"nt",IF(SMALL(Poles!F:F,L228)&gt;3000,"",SMALL(Poles!F:F,L228))),"")</f>
        <v/>
      </c>
      <c r="E228" s="282" t="str">
        <f>IF(D228="nt",IFERROR(SMALL(Poles!F:F,L228),""),IF(D228&gt;3000,"",IFERROR(SMALL(Poles!F:F,L228),"")))</f>
        <v/>
      </c>
      <c r="F228" s="286"/>
      <c r="G228" s="284" t="str">
        <f t="shared" si="1"/>
        <v/>
      </c>
      <c r="H228" s="161" t="str">
        <f>IFERROR(VLOOKUP(D228,Poles!$O$4:$R$20,4,FALSE),"")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IFERROR(IF(D229="","",INDEX(Poles!$A:$F,MATCH('Poles Results'!$E229,Poles!$F:$F,0),1)),"")</f>
        <v/>
      </c>
      <c r="B229" s="280" t="str">
        <f t="array" ref="B229">IFERROR(IF(D229="","",INDEX(Poles!$A:$F,MATCH('Poles Results'!$E229,Poles!$F:$F,0),2)),"")</f>
        <v/>
      </c>
      <c r="C229" s="280" t="str">
        <f t="array" ref="C229">IFERROR(IF(D229="","",INDEX(Poles!$A:$F,MATCH('Poles Results'!E229,Poles!$F:$F,0),3)),"")</f>
        <v/>
      </c>
      <c r="D229" s="281" t="str">
        <f>IFERROR(IF(AND(SMALL(Poles!F:F,L229)&gt;1000,SMALL(Poles!F:F,L229)&lt;3000),"nt",IF(SMALL(Poles!F:F,L229)&gt;3000,"",SMALL(Poles!F:F,L229))),"")</f>
        <v/>
      </c>
      <c r="E229" s="282" t="str">
        <f>IF(D229="nt",IFERROR(SMALL(Poles!F:F,L229),""),IF(D229&gt;3000,"",IFERROR(SMALL(Poles!F:F,L229),"")))</f>
        <v/>
      </c>
      <c r="F229" s="286"/>
      <c r="G229" s="284" t="str">
        <f t="shared" si="1"/>
        <v/>
      </c>
      <c r="H229" s="161" t="str">
        <f>IFERROR(VLOOKUP(D229,Poles!$O$4:$R$20,4,FALSE),"")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IFERROR(IF(D230="","",INDEX(Poles!$A:$F,MATCH('Poles Results'!$E230,Poles!$F:$F,0),1)),"")</f>
        <v/>
      </c>
      <c r="B230" s="280" t="str">
        <f t="array" ref="B230">IFERROR(IF(D230="","",INDEX(Poles!$A:$F,MATCH('Poles Results'!$E230,Poles!$F:$F,0),2)),"")</f>
        <v/>
      </c>
      <c r="C230" s="280" t="str">
        <f t="array" ref="C230">IFERROR(IF(D230="","",INDEX(Poles!$A:$F,MATCH('Poles Results'!E230,Poles!$F:$F,0),3)),"")</f>
        <v/>
      </c>
      <c r="D230" s="281" t="str">
        <f>IFERROR(IF(AND(SMALL(Poles!F:F,L230)&gt;1000,SMALL(Poles!F:F,L230)&lt;3000),"nt",IF(SMALL(Poles!F:F,L230)&gt;3000,"",SMALL(Poles!F:F,L230))),"")</f>
        <v/>
      </c>
      <c r="E230" s="282" t="str">
        <f>IF(D230="nt",IFERROR(SMALL(Poles!F:F,L230),""),IF(D230&gt;3000,"",IFERROR(SMALL(Poles!F:F,L230),"")))</f>
        <v/>
      </c>
      <c r="F230" s="286"/>
      <c r="G230" s="284" t="str">
        <f t="shared" si="1"/>
        <v/>
      </c>
      <c r="H230" s="161" t="str">
        <f>IFERROR(VLOOKUP(D230,Poles!$O$4:$R$20,4,FALSE),"")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IFERROR(IF(D231="","",INDEX(Poles!$A:$F,MATCH('Poles Results'!$E231,Poles!$F:$F,0),1)),"")</f>
        <v/>
      </c>
      <c r="B231" s="280" t="str">
        <f t="array" ref="B231">IFERROR(IF(D231="","",INDEX(Poles!$A:$F,MATCH('Poles Results'!$E231,Poles!$F:$F,0),2)),"")</f>
        <v/>
      </c>
      <c r="C231" s="280" t="str">
        <f t="array" ref="C231">IFERROR(IF(D231="","",INDEX(Poles!$A:$F,MATCH('Poles Results'!E231,Poles!$F:$F,0),3)),"")</f>
        <v/>
      </c>
      <c r="D231" s="281" t="str">
        <f>IFERROR(IF(AND(SMALL(Poles!F:F,L231)&gt;1000,SMALL(Poles!F:F,L231)&lt;3000),"nt",IF(SMALL(Poles!F:F,L231)&gt;3000,"",SMALL(Poles!F:F,L231))),"")</f>
        <v/>
      </c>
      <c r="E231" s="282" t="str">
        <f>IF(D231="nt",IFERROR(SMALL(Poles!F:F,L231),""),IF(D231&gt;3000,"",IFERROR(SMALL(Poles!F:F,L231),"")))</f>
        <v/>
      </c>
      <c r="F231" s="286"/>
      <c r="G231" s="284" t="str">
        <f t="shared" si="1"/>
        <v/>
      </c>
      <c r="H231" s="161" t="str">
        <f>IFERROR(VLOOKUP(D231,Poles!$O$4:$R$20,4,FALSE),"")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IFERROR(IF(D232="","",INDEX(Poles!$A:$F,MATCH('Poles Results'!$E232,Poles!$F:$F,0),1)),"")</f>
        <v/>
      </c>
      <c r="B232" s="280" t="str">
        <f t="array" ref="B232">IFERROR(IF(D232="","",INDEX(Poles!$A:$F,MATCH('Poles Results'!$E232,Poles!$F:$F,0),2)),"")</f>
        <v/>
      </c>
      <c r="C232" s="280" t="str">
        <f t="array" ref="C232">IFERROR(IF(D232="","",INDEX(Poles!$A:$F,MATCH('Poles Results'!E232,Poles!$F:$F,0),3)),"")</f>
        <v/>
      </c>
      <c r="D232" s="281" t="str">
        <f>IFERROR(IF(AND(SMALL(Poles!F:F,L232)&gt;1000,SMALL(Poles!F:F,L232)&lt;3000),"nt",IF(SMALL(Poles!F:F,L232)&gt;3000,"",SMALL(Poles!F:F,L232))),"")</f>
        <v/>
      </c>
      <c r="E232" s="282" t="str">
        <f>IF(D232="nt",IFERROR(SMALL(Poles!F:F,L232),""),IF(D232&gt;3000,"",IFERROR(SMALL(Poles!F:F,L232),"")))</f>
        <v/>
      </c>
      <c r="F232" s="286"/>
      <c r="G232" s="284" t="str">
        <f t="shared" si="1"/>
        <v/>
      </c>
      <c r="H232" s="161" t="str">
        <f>IFERROR(VLOOKUP(D232,Poles!$O$4:$R$20,4,FALSE),"")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IFERROR(IF(D233="","",INDEX(Poles!$A:$F,MATCH('Poles Results'!$E233,Poles!$F:$F,0),1)),"")</f>
        <v/>
      </c>
      <c r="B233" s="280" t="str">
        <f t="array" ref="B233">IFERROR(IF(D233="","",INDEX(Poles!$A:$F,MATCH('Poles Results'!$E233,Poles!$F:$F,0),2)),"")</f>
        <v/>
      </c>
      <c r="C233" s="280" t="str">
        <f t="array" ref="C233">IFERROR(IF(D233="","",INDEX(Poles!$A:$F,MATCH('Poles Results'!E233,Poles!$F:$F,0),3)),"")</f>
        <v/>
      </c>
      <c r="D233" s="281" t="str">
        <f>IFERROR(IF(AND(SMALL(Poles!F:F,L233)&gt;1000,SMALL(Poles!F:F,L233)&lt;3000),"nt",IF(SMALL(Poles!F:F,L233)&gt;3000,"",SMALL(Poles!F:F,L233))),"")</f>
        <v/>
      </c>
      <c r="E233" s="282" t="str">
        <f>IF(D233="nt",IFERROR(SMALL(Poles!F:F,L233),""),IF(D233&gt;3000,"",IFERROR(SMALL(Poles!F:F,L233),"")))</f>
        <v/>
      </c>
      <c r="F233" s="286"/>
      <c r="G233" s="284" t="str">
        <f t="shared" si="1"/>
        <v/>
      </c>
      <c r="H233" s="161" t="str">
        <f>IFERROR(VLOOKUP(D233,Poles!$O$4:$R$20,4,FALSE),"")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IFERROR(IF(D234="","",INDEX(Poles!$A:$F,MATCH('Poles Results'!$E234,Poles!$F:$F,0),1)),"")</f>
        <v/>
      </c>
      <c r="B234" s="280" t="str">
        <f t="array" ref="B234">IFERROR(IF(D234="","",INDEX(Poles!$A:$F,MATCH('Poles Results'!$E234,Poles!$F:$F,0),2)),"")</f>
        <v/>
      </c>
      <c r="C234" s="280" t="str">
        <f t="array" ref="C234">IFERROR(IF(D234="","",INDEX(Poles!$A:$F,MATCH('Poles Results'!E234,Poles!$F:$F,0),3)),"")</f>
        <v/>
      </c>
      <c r="D234" s="281" t="str">
        <f>IFERROR(IF(AND(SMALL(Poles!F:F,L234)&gt;1000,SMALL(Poles!F:F,L234)&lt;3000),"nt",IF(SMALL(Poles!F:F,L234)&gt;3000,"",SMALL(Poles!F:F,L234))),"")</f>
        <v/>
      </c>
      <c r="E234" s="282" t="str">
        <f>IF(D234="nt",IFERROR(SMALL(Poles!F:F,L234),""),IF(D234&gt;3000,"",IFERROR(SMALL(Poles!F:F,L234),"")))</f>
        <v/>
      </c>
      <c r="F234" s="286"/>
      <c r="G234" s="284" t="str">
        <f t="shared" si="1"/>
        <v/>
      </c>
      <c r="H234" s="161" t="str">
        <f>IFERROR(VLOOKUP(D234,Poles!$O$4:$R$20,4,FALSE),"")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IFERROR(IF(D235="","",INDEX(Poles!$A:$F,MATCH('Poles Results'!$E235,Poles!$F:$F,0),1)),"")</f>
        <v/>
      </c>
      <c r="B235" s="280" t="str">
        <f t="array" ref="B235">IFERROR(IF(D235="","",INDEX(Poles!$A:$F,MATCH('Poles Results'!$E235,Poles!$F:$F,0),2)),"")</f>
        <v/>
      </c>
      <c r="C235" s="280" t="str">
        <f t="array" ref="C235">IFERROR(IF(D235="","",INDEX(Poles!$A:$F,MATCH('Poles Results'!E235,Poles!$F:$F,0),3)),"")</f>
        <v/>
      </c>
      <c r="D235" s="281" t="str">
        <f>IFERROR(IF(AND(SMALL(Poles!F:F,L235)&gt;1000,SMALL(Poles!F:F,L235)&lt;3000),"nt",IF(SMALL(Poles!F:F,L235)&gt;3000,"",SMALL(Poles!F:F,L235))),"")</f>
        <v/>
      </c>
      <c r="E235" s="282" t="str">
        <f>IF(D235="nt",IFERROR(SMALL(Poles!F:F,L235),""),IF(D235&gt;3000,"",IFERROR(SMALL(Poles!F:F,L235),"")))</f>
        <v/>
      </c>
      <c r="F235" s="286"/>
      <c r="G235" s="284" t="str">
        <f t="shared" si="1"/>
        <v/>
      </c>
      <c r="H235" s="161" t="str">
        <f>IFERROR(VLOOKUP(D235,Poles!$O$4:$R$20,4,FALSE),"")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IFERROR(IF(D236="","",INDEX(Poles!$A:$F,MATCH('Poles Results'!$E236,Poles!$F:$F,0),1)),"")</f>
        <v/>
      </c>
      <c r="B236" s="280" t="str">
        <f t="array" ref="B236">IFERROR(IF(D236="","",INDEX(Poles!$A:$F,MATCH('Poles Results'!$E236,Poles!$F:$F,0),2)),"")</f>
        <v/>
      </c>
      <c r="C236" s="280" t="str">
        <f t="array" ref="C236">IFERROR(IF(D236="","",INDEX(Poles!$A:$F,MATCH('Poles Results'!E236,Poles!$F:$F,0),3)),"")</f>
        <v/>
      </c>
      <c r="D236" s="281" t="str">
        <f>IFERROR(IF(AND(SMALL(Poles!F:F,L236)&gt;1000,SMALL(Poles!F:F,L236)&lt;3000),"nt",IF(SMALL(Poles!F:F,L236)&gt;3000,"",SMALL(Poles!F:F,L236))),"")</f>
        <v/>
      </c>
      <c r="E236" s="282" t="str">
        <f>IF(D236="nt",IFERROR(SMALL(Poles!F:F,L236),""),IF(D236&gt;3000,"",IFERROR(SMALL(Poles!F:F,L236),"")))</f>
        <v/>
      </c>
      <c r="F236" s="286"/>
      <c r="G236" s="284" t="str">
        <f t="shared" si="1"/>
        <v/>
      </c>
      <c r="H236" s="161" t="str">
        <f>IFERROR(VLOOKUP(D236,Poles!$O$4:$R$20,4,FALSE),"")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IFERROR(IF(D237="","",INDEX(Poles!$A:$F,MATCH('Poles Results'!$E237,Poles!$F:$F,0),1)),"")</f>
        <v/>
      </c>
      <c r="B237" s="280" t="str">
        <f t="array" ref="B237">IFERROR(IF(D237="","",INDEX(Poles!$A:$F,MATCH('Poles Results'!$E237,Poles!$F:$F,0),2)),"")</f>
        <v/>
      </c>
      <c r="C237" s="280" t="str">
        <f t="array" ref="C237">IFERROR(IF(D237="","",INDEX(Poles!$A:$F,MATCH('Poles Results'!E237,Poles!$F:$F,0),3)),"")</f>
        <v/>
      </c>
      <c r="D237" s="281" t="str">
        <f>IFERROR(IF(AND(SMALL(Poles!F:F,L237)&gt;1000,SMALL(Poles!F:F,L237)&lt;3000),"nt",IF(SMALL(Poles!F:F,L237)&gt;3000,"",SMALL(Poles!F:F,L237))),"")</f>
        <v/>
      </c>
      <c r="E237" s="282" t="str">
        <f>IF(D237="nt",IFERROR(SMALL(Poles!F:F,L237),""),IF(D237&gt;3000,"",IFERROR(SMALL(Poles!F:F,L237),"")))</f>
        <v/>
      </c>
      <c r="F237" s="286"/>
      <c r="G237" s="284" t="str">
        <f t="shared" si="1"/>
        <v/>
      </c>
      <c r="H237" s="161" t="str">
        <f>IFERROR(VLOOKUP(D237,Poles!$O$4:$R$20,4,FALSE),"")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IFERROR(IF(D238="","",INDEX(Poles!$A:$F,MATCH('Poles Results'!$E238,Poles!$F:$F,0),1)),"")</f>
        <v/>
      </c>
      <c r="B238" s="280" t="str">
        <f t="array" ref="B238">IFERROR(IF(D238="","",INDEX(Poles!$A:$F,MATCH('Poles Results'!$E238,Poles!$F:$F,0),2)),"")</f>
        <v/>
      </c>
      <c r="C238" s="280" t="str">
        <f t="array" ref="C238">IFERROR(IF(D238="","",INDEX(Poles!$A:$F,MATCH('Poles Results'!E238,Poles!$F:$F,0),3)),"")</f>
        <v/>
      </c>
      <c r="D238" s="281" t="str">
        <f>IFERROR(IF(AND(SMALL(Poles!F:F,L238)&gt;1000,SMALL(Poles!F:F,L238)&lt;3000),"nt",IF(SMALL(Poles!F:F,L238)&gt;3000,"",SMALL(Poles!F:F,L238))),"")</f>
        <v/>
      </c>
      <c r="E238" s="282" t="str">
        <f>IF(D238="nt",IFERROR(SMALL(Poles!F:F,L238),""),IF(D238&gt;3000,"",IFERROR(SMALL(Poles!F:F,L238),"")))</f>
        <v/>
      </c>
      <c r="F238" s="286"/>
      <c r="G238" s="284" t="str">
        <f t="shared" si="1"/>
        <v/>
      </c>
      <c r="H238" s="161" t="str">
        <f>IFERROR(VLOOKUP(D238,Poles!$O$4:$R$20,4,FALSE),"")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IFERROR(IF(D239="","",INDEX(Poles!$A:$F,MATCH('Poles Results'!$E239,Poles!$F:$F,0),1)),"")</f>
        <v/>
      </c>
      <c r="B239" s="280" t="str">
        <f t="array" ref="B239">IFERROR(IF(D239="","",INDEX(Poles!$A:$F,MATCH('Poles Results'!$E239,Poles!$F:$F,0),2)),"")</f>
        <v/>
      </c>
      <c r="C239" s="280" t="str">
        <f t="array" ref="C239">IFERROR(IF(D239="","",INDEX(Poles!$A:$F,MATCH('Poles Results'!E239,Poles!$F:$F,0),3)),"")</f>
        <v/>
      </c>
      <c r="D239" s="281" t="str">
        <f>IFERROR(IF(AND(SMALL(Poles!F:F,L239)&gt;1000,SMALL(Poles!F:F,L239)&lt;3000),"nt",IF(SMALL(Poles!F:F,L239)&gt;3000,"",SMALL(Poles!F:F,L239))),"")</f>
        <v/>
      </c>
      <c r="E239" s="282" t="str">
        <f>IF(D239="nt",IFERROR(SMALL(Poles!F:F,L239),""),IF(D239&gt;3000,"",IFERROR(SMALL(Poles!F:F,L239),"")))</f>
        <v/>
      </c>
      <c r="F239" s="286"/>
      <c r="G239" s="284" t="str">
        <f t="shared" si="1"/>
        <v/>
      </c>
      <c r="H239" s="161" t="str">
        <f>IFERROR(VLOOKUP(D239,Poles!$O$4:$R$20,4,FALSE),"")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IFERROR(IF(D240="","",INDEX(Poles!$A:$F,MATCH('Poles Results'!$E240,Poles!$F:$F,0),1)),"")</f>
        <v/>
      </c>
      <c r="B240" s="280" t="str">
        <f t="array" ref="B240">IFERROR(IF(D240="","",INDEX(Poles!$A:$F,MATCH('Poles Results'!$E240,Poles!$F:$F,0),2)),"")</f>
        <v/>
      </c>
      <c r="C240" s="280" t="str">
        <f t="array" ref="C240">IFERROR(IF(D240="","",INDEX(Poles!$A:$F,MATCH('Poles Results'!E240,Poles!$F:$F,0),3)),"")</f>
        <v/>
      </c>
      <c r="D240" s="281" t="str">
        <f>IFERROR(IF(AND(SMALL(Poles!F:F,L240)&gt;1000,SMALL(Poles!F:F,L240)&lt;3000),"nt",IF(SMALL(Poles!F:F,L240)&gt;3000,"",SMALL(Poles!F:F,L240))),"")</f>
        <v/>
      </c>
      <c r="E240" s="282" t="str">
        <f>IF(D240="nt",IFERROR(SMALL(Poles!F:F,L240),""),IF(D240&gt;3000,"",IFERROR(SMALL(Poles!F:F,L240),"")))</f>
        <v/>
      </c>
      <c r="F240" s="286"/>
      <c r="G240" s="284" t="str">
        <f t="shared" si="1"/>
        <v/>
      </c>
      <c r="H240" s="161" t="str">
        <f>IFERROR(VLOOKUP(D240,Poles!$O$4:$R$20,4,FALSE),"")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IFERROR(IF(D241="","",INDEX(Poles!$A:$F,MATCH('Poles Results'!$E241,Poles!$F:$F,0),1)),"")</f>
        <v/>
      </c>
      <c r="B241" s="280" t="str">
        <f t="array" ref="B241">IFERROR(IF(D241="","",INDEX(Poles!$A:$F,MATCH('Poles Results'!$E241,Poles!$F:$F,0),2)),"")</f>
        <v/>
      </c>
      <c r="C241" s="280" t="str">
        <f t="array" ref="C241">IFERROR(IF(D241="","",INDEX(Poles!$A:$F,MATCH('Poles Results'!E241,Poles!$F:$F,0),3)),"")</f>
        <v/>
      </c>
      <c r="D241" s="281" t="str">
        <f>IFERROR(IF(AND(SMALL(Poles!F:F,L241)&gt;1000,SMALL(Poles!F:F,L241)&lt;3000),"nt",IF(SMALL(Poles!F:F,L241)&gt;3000,"",SMALL(Poles!F:F,L241))),"")</f>
        <v/>
      </c>
      <c r="E241" s="282" t="str">
        <f>IF(D241="nt",IFERROR(SMALL(Poles!F:F,L241),""),IF(D241&gt;3000,"",IFERROR(SMALL(Poles!F:F,L241),"")))</f>
        <v/>
      </c>
      <c r="F241" s="286"/>
      <c r="G241" s="284" t="str">
        <f t="shared" si="1"/>
        <v/>
      </c>
      <c r="H241" s="161" t="str">
        <f>IFERROR(VLOOKUP(D241,Poles!$O$4:$R$20,4,FALSE),"")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IFERROR(IF(D242="","",INDEX(Poles!$A:$F,MATCH('Poles Results'!$E242,Poles!$F:$F,0),1)),"")</f>
        <v/>
      </c>
      <c r="B242" s="280" t="str">
        <f t="array" ref="B242">IFERROR(IF(D242="","",INDEX(Poles!$A:$F,MATCH('Poles Results'!$E242,Poles!$F:$F,0),2)),"")</f>
        <v/>
      </c>
      <c r="C242" s="280" t="str">
        <f t="array" ref="C242">IFERROR(IF(D242="","",INDEX(Poles!$A:$F,MATCH('Poles Results'!E242,Poles!$F:$F,0),3)),"")</f>
        <v/>
      </c>
      <c r="D242" s="281" t="str">
        <f>IFERROR(IF(AND(SMALL(Poles!F:F,L242)&gt;1000,SMALL(Poles!F:F,L242)&lt;3000),"nt",IF(SMALL(Poles!F:F,L242)&gt;3000,"",SMALL(Poles!F:F,L242))),"")</f>
        <v/>
      </c>
      <c r="E242" s="282" t="str">
        <f>IF(D242="nt",IFERROR(SMALL(Poles!F:F,L242),""),IF(D242&gt;3000,"",IFERROR(SMALL(Poles!F:F,L242),"")))</f>
        <v/>
      </c>
      <c r="F242" s="286"/>
      <c r="G242" s="284" t="str">
        <f t="shared" si="1"/>
        <v/>
      </c>
      <c r="H242" s="161" t="str">
        <f>IFERROR(VLOOKUP(D242,Poles!$O$4:$R$20,4,FALSE),"")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IFERROR(IF(D243="","",INDEX(Poles!$A:$F,MATCH('Poles Results'!$E243,Poles!$F:$F,0),1)),"")</f>
        <v/>
      </c>
      <c r="B243" s="280" t="str">
        <f t="array" ref="B243">IFERROR(IF(D243="","",INDEX(Poles!$A:$F,MATCH('Poles Results'!$E243,Poles!$F:$F,0),2)),"")</f>
        <v/>
      </c>
      <c r="C243" s="280" t="str">
        <f t="array" ref="C243">IFERROR(IF(D243="","",INDEX(Poles!$A:$F,MATCH('Poles Results'!E243,Poles!$F:$F,0),3)),"")</f>
        <v/>
      </c>
      <c r="D243" s="281" t="str">
        <f>IFERROR(IF(AND(SMALL(Poles!F:F,L243)&gt;1000,SMALL(Poles!F:F,L243)&lt;3000),"nt",IF(SMALL(Poles!F:F,L243)&gt;3000,"",SMALL(Poles!F:F,L243))),"")</f>
        <v/>
      </c>
      <c r="E243" s="282" t="str">
        <f>IF(D243="nt",IFERROR(SMALL(Poles!F:F,L243),""),IF(D243&gt;3000,"",IFERROR(SMALL(Poles!F:F,L243),"")))</f>
        <v/>
      </c>
      <c r="F243" s="286"/>
      <c r="G243" s="284" t="str">
        <f t="shared" si="1"/>
        <v/>
      </c>
      <c r="H243" s="161" t="str">
        <f>IFERROR(VLOOKUP(D243,Poles!$O$4:$R$20,4,FALSE),"")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IFERROR(IF(D244="","",INDEX(Poles!$A:$F,MATCH('Poles Results'!$E244,Poles!$F:$F,0),1)),"")</f>
        <v/>
      </c>
      <c r="B244" s="280" t="str">
        <f t="array" ref="B244">IFERROR(IF(D244="","",INDEX(Poles!$A:$F,MATCH('Poles Results'!$E244,Poles!$F:$F,0),2)),"")</f>
        <v/>
      </c>
      <c r="C244" s="280" t="str">
        <f t="array" ref="C244">IFERROR(IF(D244="","",INDEX(Poles!$A:$F,MATCH('Poles Results'!E244,Poles!$F:$F,0),3)),"")</f>
        <v/>
      </c>
      <c r="D244" s="281" t="str">
        <f>IFERROR(IF(AND(SMALL(Poles!F:F,L244)&gt;1000,SMALL(Poles!F:F,L244)&lt;3000),"nt",IF(SMALL(Poles!F:F,L244)&gt;3000,"",SMALL(Poles!F:F,L244))),"")</f>
        <v/>
      </c>
      <c r="E244" s="282" t="str">
        <f>IF(D244="nt",IFERROR(SMALL(Poles!F:F,L244),""),IF(D244&gt;3000,"",IFERROR(SMALL(Poles!F:F,L244),"")))</f>
        <v/>
      </c>
      <c r="F244" s="286"/>
      <c r="G244" s="284" t="str">
        <f t="shared" si="1"/>
        <v/>
      </c>
      <c r="H244" s="161" t="str">
        <f>IFERROR(VLOOKUP(D244,Poles!$O$4:$R$20,4,FALSE),"")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IFERROR(IF(D245="","",INDEX(Poles!$A:$F,MATCH('Poles Results'!$E245,Poles!$F:$F,0),1)),"")</f>
        <v/>
      </c>
      <c r="B245" s="280" t="str">
        <f t="array" ref="B245">IFERROR(IF(D245="","",INDEX(Poles!$A:$F,MATCH('Poles Results'!$E245,Poles!$F:$F,0),2)),"")</f>
        <v/>
      </c>
      <c r="C245" s="280" t="str">
        <f t="array" ref="C245">IFERROR(IF(D245="","",INDEX(Poles!$A:$F,MATCH('Poles Results'!E245,Poles!$F:$F,0),3)),"")</f>
        <v/>
      </c>
      <c r="D245" s="281" t="str">
        <f>IFERROR(IF(AND(SMALL(Poles!F:F,L245)&gt;1000,SMALL(Poles!F:F,L245)&lt;3000),"nt",IF(SMALL(Poles!F:F,L245)&gt;3000,"",SMALL(Poles!F:F,L245))),"")</f>
        <v/>
      </c>
      <c r="E245" s="282" t="str">
        <f>IF(D245="nt",IFERROR(SMALL(Poles!F:F,L245),""),IF(D245&gt;3000,"",IFERROR(SMALL(Poles!F:F,L245),"")))</f>
        <v/>
      </c>
      <c r="F245" s="286"/>
      <c r="G245" s="284" t="str">
        <f t="shared" si="1"/>
        <v/>
      </c>
      <c r="H245" s="161" t="str">
        <f>IFERROR(VLOOKUP(D245,Poles!$O$4:$R$20,4,FALSE),"")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IFERROR(IF(D246="","",INDEX(Poles!$A:$F,MATCH('Poles Results'!$E246,Poles!$F:$F,0),1)),"")</f>
        <v/>
      </c>
      <c r="B246" s="280" t="str">
        <f t="array" ref="B246">IFERROR(IF(D246="","",INDEX(Poles!$A:$F,MATCH('Poles Results'!$E246,Poles!$F:$F,0),2)),"")</f>
        <v/>
      </c>
      <c r="C246" s="280" t="str">
        <f t="array" ref="C246">IFERROR(IF(D246="","",INDEX(Poles!$A:$F,MATCH('Poles Results'!E246,Poles!$F:$F,0),3)),"")</f>
        <v/>
      </c>
      <c r="D246" s="281" t="str">
        <f>IFERROR(IF(AND(SMALL(Poles!F:F,L246)&gt;1000,SMALL(Poles!F:F,L246)&lt;3000),"nt",IF(SMALL(Poles!F:F,L246)&gt;3000,"",SMALL(Poles!F:F,L246))),"")</f>
        <v/>
      </c>
      <c r="E246" s="282" t="str">
        <f>IF(D246="nt",IFERROR(SMALL(Poles!F:F,L246),""),IF(D246&gt;3000,"",IFERROR(SMALL(Poles!F:F,L246),"")))</f>
        <v/>
      </c>
      <c r="F246" s="286"/>
      <c r="G246" s="284" t="str">
        <f t="shared" si="1"/>
        <v/>
      </c>
      <c r="H246" s="161" t="str">
        <f>IFERROR(VLOOKUP(D246,Poles!$O$4:$R$20,4,FALSE),"")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IFERROR(IF(D247="","",INDEX(Poles!$A:$F,MATCH('Poles Results'!$E247,Poles!$F:$F,0),1)),"")</f>
        <v/>
      </c>
      <c r="B247" s="280" t="str">
        <f t="array" ref="B247">IFERROR(IF(D247="","",INDEX(Poles!$A:$F,MATCH('Poles Results'!$E247,Poles!$F:$F,0),2)),"")</f>
        <v/>
      </c>
      <c r="C247" s="280" t="str">
        <f t="array" ref="C247">IFERROR(IF(D247="","",INDEX(Poles!$A:$F,MATCH('Poles Results'!E247,Poles!$F:$F,0),3)),"")</f>
        <v/>
      </c>
      <c r="D247" s="281" t="str">
        <f>IFERROR(IF(AND(SMALL(Poles!F:F,L247)&gt;1000,SMALL(Poles!F:F,L247)&lt;3000),"nt",IF(SMALL(Poles!F:F,L247)&gt;3000,"",SMALL(Poles!F:F,L247))),"")</f>
        <v/>
      </c>
      <c r="E247" s="282" t="str">
        <f>IF(D247="nt",IFERROR(SMALL(Poles!F:F,L247),""),IF(D247&gt;3000,"",IFERROR(SMALL(Poles!F:F,L247),"")))</f>
        <v/>
      </c>
      <c r="F247" s="286"/>
      <c r="G247" s="284" t="str">
        <f t="shared" si="1"/>
        <v/>
      </c>
      <c r="H247" s="161" t="str">
        <f>IFERROR(VLOOKUP(D247,Poles!$O$4:$R$20,4,FALSE),"")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IFERROR(IF(D248="","",INDEX(Poles!$A:$F,MATCH('Poles Results'!$E248,Poles!$F:$F,0),1)),"")</f>
        <v/>
      </c>
      <c r="B248" s="280" t="str">
        <f t="array" ref="B248">IFERROR(IF(D248="","",INDEX(Poles!$A:$F,MATCH('Poles Results'!$E248,Poles!$F:$F,0),2)),"")</f>
        <v/>
      </c>
      <c r="C248" s="280" t="str">
        <f t="array" ref="C248">IFERROR(IF(D248="","",INDEX(Poles!$A:$F,MATCH('Poles Results'!E248,Poles!$F:$F,0),3)),"")</f>
        <v/>
      </c>
      <c r="D248" s="281" t="str">
        <f>IFERROR(IF(AND(SMALL(Poles!F:F,L248)&gt;1000,SMALL(Poles!F:F,L248)&lt;3000),"nt",IF(SMALL(Poles!F:F,L248)&gt;3000,"",SMALL(Poles!F:F,L248))),"")</f>
        <v/>
      </c>
      <c r="E248" s="282" t="str">
        <f>IF(D248="nt",IFERROR(SMALL(Poles!F:F,L248),""),IF(D248&gt;3000,"",IFERROR(SMALL(Poles!F:F,L248),"")))</f>
        <v/>
      </c>
      <c r="F248" s="286"/>
      <c r="G248" s="284" t="str">
        <f t="shared" si="1"/>
        <v/>
      </c>
      <c r="H248" s="161" t="str">
        <f>IFERROR(VLOOKUP(D248,Poles!$O$4:$R$20,4,FALSE),"")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IFERROR(IF(D249="","",INDEX(Poles!$A:$F,MATCH('Poles Results'!$E249,Poles!$F:$F,0),1)),"")</f>
        <v/>
      </c>
      <c r="B249" s="280" t="str">
        <f t="array" ref="B249">IFERROR(IF(D249="","",INDEX(Poles!$A:$F,MATCH('Poles Results'!$E249,Poles!$F:$F,0),2)),"")</f>
        <v/>
      </c>
      <c r="C249" s="280" t="str">
        <f t="array" ref="C249">IFERROR(IF(D249="","",INDEX(Poles!$A:$F,MATCH('Poles Results'!E249,Poles!$F:$F,0),3)),"")</f>
        <v/>
      </c>
      <c r="D249" s="281" t="str">
        <f>IFERROR(IF(AND(SMALL(Poles!F:F,L249)&gt;1000,SMALL(Poles!F:F,L249)&lt;3000),"nt",IF(SMALL(Poles!F:F,L249)&gt;3000,"",SMALL(Poles!F:F,L249))),"")</f>
        <v/>
      </c>
      <c r="E249" s="282" t="str">
        <f>IF(D249="nt",IFERROR(SMALL(Poles!F:F,L249),""),IF(D249&gt;3000,"",IFERROR(SMALL(Poles!F:F,L249),"")))</f>
        <v/>
      </c>
      <c r="F249" s="286"/>
      <c r="G249" s="284" t="str">
        <f t="shared" si="1"/>
        <v/>
      </c>
      <c r="H249" s="161" t="str">
        <f>IFERROR(VLOOKUP(D249,Poles!$O$4:$R$20,4,FALSE),"")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IFERROR(IF(D250="","",INDEX(Poles!$A:$F,MATCH('Poles Results'!$E250,Poles!$F:$F,0),1)),"")</f>
        <v/>
      </c>
      <c r="B250" s="280" t="str">
        <f t="array" ref="B250">IFERROR(IF(D250="","",INDEX(Poles!$A:$F,MATCH('Poles Results'!$E250,Poles!$F:$F,0),2)),"")</f>
        <v/>
      </c>
      <c r="C250" s="280" t="str">
        <f t="array" ref="C250">IFERROR(IF(D250="","",INDEX(Poles!$A:$F,MATCH('Poles Results'!E250,Poles!$F:$F,0),3)),"")</f>
        <v/>
      </c>
      <c r="D250" s="281" t="str">
        <f>IFERROR(IF(AND(SMALL(Poles!F:F,L250)&gt;1000,SMALL(Poles!F:F,L250)&lt;3000),"nt",IF(SMALL(Poles!F:F,L250)&gt;3000,"",SMALL(Poles!F:F,L250))),"")</f>
        <v/>
      </c>
      <c r="E250" s="282" t="str">
        <f>IF(D250="nt",IFERROR(SMALL(Poles!F:F,L250),""),IF(D250&gt;3000,"",IFERROR(SMALL(Poles!F:F,L250),"")))</f>
        <v/>
      </c>
      <c r="F250" s="286"/>
      <c r="G250" s="284" t="str">
        <f t="shared" si="1"/>
        <v/>
      </c>
      <c r="H250" s="161" t="str">
        <f>IFERROR(VLOOKUP(D250,Poles!$O$4:$R$20,4,FALSE),"")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IFERROR(IF(D251="","",INDEX(Poles!$A:$F,MATCH('Poles Results'!$E251,Poles!$F:$F,0),1)),"")</f>
        <v/>
      </c>
      <c r="B251" s="280" t="str">
        <f t="array" ref="B251">IFERROR(IF(D251="","",INDEX(Poles!$A:$F,MATCH('Poles Results'!$E251,Poles!$F:$F,0),2)),"")</f>
        <v/>
      </c>
      <c r="C251" s="280" t="str">
        <f t="array" ref="C251">IFERROR(IF(D251="","",INDEX(Poles!$A:$F,MATCH('Poles Results'!E251,Poles!$F:$F,0),3)),"")</f>
        <v/>
      </c>
      <c r="D251" s="281" t="str">
        <f>IFERROR(IF(AND(SMALL(Poles!F:F,L251)&gt;1000,SMALL(Poles!F:F,L251)&lt;3000),"nt",IF(SMALL(Poles!F:F,L251)&gt;3000,"",SMALL(Poles!F:F,L251))),"")</f>
        <v/>
      </c>
      <c r="E251" s="282" t="str">
        <f>IF(D251="nt",IFERROR(SMALL(Poles!F:F,L251),""),IF(D251&gt;3000,"",IFERROR(SMALL(Poles!F:F,L251),"")))</f>
        <v/>
      </c>
      <c r="F251" s="286"/>
      <c r="G251" s="284" t="str">
        <f t="shared" si="1"/>
        <v/>
      </c>
      <c r="H251" s="161" t="str">
        <f>IFERROR(VLOOKUP(D251,Poles!$O$4:$R$20,4,FALSE),"")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IFERROR(IF(D252="","",INDEX(Poles!$A:$F,MATCH('Poles Results'!$E252,Poles!$F:$F,0),1)),"")</f>
        <v/>
      </c>
      <c r="B252" s="280" t="str">
        <f t="array" ref="B252">IFERROR(IF(D252="","",INDEX(Poles!$A:$F,MATCH('Poles Results'!$E252,Poles!$F:$F,0),2)),"")</f>
        <v/>
      </c>
      <c r="C252" s="280" t="str">
        <f t="array" ref="C252">IFERROR(IF(D252="","",INDEX(Poles!$A:$F,MATCH('Poles Results'!E252,Poles!$F:$F,0),3)),"")</f>
        <v/>
      </c>
      <c r="D252" s="281"/>
      <c r="E252" s="287"/>
      <c r="F252" s="286"/>
      <c r="G252" s="277"/>
      <c r="H252" s="161"/>
      <c r="K252" s="285"/>
    </row>
    <row r="253" spans="1:12" ht="15.75" customHeight="1">
      <c r="A253" s="279"/>
      <c r="B253" s="288"/>
      <c r="C253" s="288"/>
      <c r="D253" s="281"/>
      <c r="E253" s="287"/>
      <c r="F253" s="286"/>
      <c r="G253" s="277"/>
      <c r="H253" s="160"/>
      <c r="K253" s="285"/>
    </row>
    <row r="254" spans="1:12" ht="15.75" customHeight="1">
      <c r="A254" s="279"/>
      <c r="B254" s="288"/>
      <c r="C254" s="288"/>
      <c r="D254" s="281"/>
      <c r="E254" s="287"/>
      <c r="F254" s="286"/>
      <c r="G254" s="277"/>
      <c r="H254" s="160"/>
      <c r="K254" s="285"/>
    </row>
    <row r="255" spans="1:12" ht="15.75" customHeight="1">
      <c r="A255" s="279"/>
      <c r="B255" s="288"/>
      <c r="C255" s="288"/>
      <c r="D255" s="281"/>
      <c r="E255" s="287"/>
      <c r="F255" s="286"/>
      <c r="G255" s="277"/>
      <c r="H255" s="160"/>
      <c r="K255" s="285"/>
    </row>
    <row r="256" spans="1:12" ht="15.75" customHeight="1">
      <c r="A256" s="279"/>
      <c r="B256" s="288"/>
      <c r="C256" s="288"/>
      <c r="D256" s="281"/>
      <c r="E256" s="287"/>
      <c r="F256" s="286"/>
      <c r="G256" s="277"/>
      <c r="H256" s="160"/>
      <c r="K256" s="285"/>
    </row>
    <row r="257" spans="1:11" ht="15.75" customHeight="1">
      <c r="A257" s="279"/>
      <c r="B257" s="288"/>
      <c r="C257" s="288"/>
      <c r="D257" s="281"/>
      <c r="E257" s="287"/>
      <c r="F257" s="286"/>
      <c r="G257" s="277"/>
      <c r="H257" s="160"/>
      <c r="K257" s="285"/>
    </row>
    <row r="258" spans="1:11" ht="15.75" customHeight="1">
      <c r="A258" s="279"/>
      <c r="B258" s="288"/>
      <c r="C258" s="288"/>
      <c r="D258" s="281"/>
      <c r="E258" s="287"/>
      <c r="F258" s="286"/>
      <c r="G258" s="277"/>
      <c r="H258" s="160"/>
      <c r="K258" s="285"/>
    </row>
    <row r="259" spans="1:11" ht="15.75" customHeight="1">
      <c r="A259" s="279"/>
      <c r="B259" s="288"/>
      <c r="C259" s="288"/>
      <c r="D259" s="281"/>
      <c r="E259" s="287"/>
      <c r="F259" s="286"/>
      <c r="G259" s="277"/>
      <c r="H259" s="160"/>
      <c r="K259" s="285"/>
    </row>
    <row r="260" spans="1:11" ht="15.75" customHeight="1">
      <c r="A260" s="279"/>
      <c r="B260" s="288"/>
      <c r="C260" s="288"/>
      <c r="D260" s="281"/>
      <c r="E260" s="287"/>
      <c r="F260" s="286"/>
      <c r="G260" s="277"/>
      <c r="H260" s="160"/>
      <c r="K260" s="285"/>
    </row>
    <row r="261" spans="1:11" ht="15.75" customHeight="1">
      <c r="A261" s="279"/>
      <c r="B261" s="288"/>
      <c r="C261" s="288"/>
      <c r="D261" s="281"/>
      <c r="E261" s="287"/>
      <c r="F261" s="286"/>
      <c r="G261" s="277"/>
      <c r="H261" s="160"/>
      <c r="K261" s="285"/>
    </row>
    <row r="262" spans="1:11" ht="15.75" customHeight="1">
      <c r="A262" s="279"/>
      <c r="B262" s="288"/>
      <c r="C262" s="288"/>
      <c r="D262" s="281"/>
      <c r="E262" s="287"/>
      <c r="F262" s="286"/>
      <c r="G262" s="277"/>
      <c r="H262" s="160"/>
      <c r="K262" s="285"/>
    </row>
    <row r="263" spans="1:11" ht="15.75" customHeight="1">
      <c r="A263" s="279"/>
      <c r="B263" s="288"/>
      <c r="C263" s="288"/>
      <c r="D263" s="281"/>
      <c r="E263" s="287"/>
      <c r="F263" s="286"/>
      <c r="G263" s="277"/>
      <c r="H263" s="160"/>
      <c r="K263" s="285"/>
    </row>
    <row r="264" spans="1:11" ht="15.75" customHeight="1">
      <c r="A264" s="279"/>
      <c r="B264" s="288"/>
      <c r="C264" s="288"/>
      <c r="D264" s="281"/>
      <c r="E264" s="287"/>
      <c r="F264" s="286"/>
      <c r="G264" s="277"/>
      <c r="H264" s="160"/>
      <c r="K264" s="285"/>
    </row>
    <row r="265" spans="1:11" ht="15.75" customHeight="1">
      <c r="A265" s="279"/>
      <c r="B265" s="288"/>
      <c r="C265" s="288"/>
      <c r="D265" s="281"/>
      <c r="E265" s="287"/>
      <c r="F265" s="286"/>
      <c r="G265" s="277"/>
      <c r="H265" s="160"/>
      <c r="K265" s="285"/>
    </row>
    <row r="266" spans="1:11" ht="15.75" customHeight="1">
      <c r="A266" s="279"/>
      <c r="B266" s="288"/>
      <c r="C266" s="288"/>
      <c r="D266" s="281"/>
      <c r="E266" s="287"/>
      <c r="F266" s="286"/>
      <c r="G266" s="277"/>
      <c r="H266" s="160"/>
      <c r="K266" s="285"/>
    </row>
    <row r="267" spans="1:11" ht="15.75" customHeight="1">
      <c r="A267" s="279"/>
      <c r="B267" s="288"/>
      <c r="C267" s="288"/>
      <c r="D267" s="281"/>
      <c r="E267" s="287"/>
      <c r="F267" s="286"/>
      <c r="G267" s="277"/>
      <c r="H267" s="160"/>
      <c r="K267" s="285"/>
    </row>
    <row r="268" spans="1:11" ht="15.75" customHeight="1">
      <c r="A268" s="279"/>
      <c r="B268" s="288"/>
      <c r="C268" s="288"/>
      <c r="D268" s="281"/>
      <c r="E268" s="287"/>
      <c r="F268" s="286"/>
      <c r="G268" s="277"/>
      <c r="H268" s="160"/>
      <c r="K268" s="285"/>
    </row>
    <row r="269" spans="1:11" ht="15.75" customHeight="1">
      <c r="A269" s="279"/>
      <c r="B269" s="288"/>
      <c r="C269" s="288"/>
      <c r="D269" s="281"/>
      <c r="E269" s="287"/>
      <c r="F269" s="286"/>
      <c r="G269" s="277"/>
      <c r="H269" s="160"/>
      <c r="K269" s="285"/>
    </row>
    <row r="270" spans="1:11" ht="15.75" customHeight="1">
      <c r="A270" s="279"/>
      <c r="B270" s="288"/>
      <c r="C270" s="288"/>
      <c r="D270" s="281"/>
      <c r="E270" s="287"/>
      <c r="F270" s="286"/>
      <c r="G270" s="277"/>
      <c r="H270" s="160"/>
      <c r="K270" s="285"/>
    </row>
    <row r="271" spans="1:11" ht="15.75" customHeight="1">
      <c r="A271" s="279"/>
      <c r="B271" s="288"/>
      <c r="C271" s="288"/>
      <c r="D271" s="281"/>
      <c r="E271" s="287"/>
      <c r="F271" s="286"/>
      <c r="G271" s="277"/>
      <c r="H271" s="160"/>
      <c r="K271" s="285"/>
    </row>
    <row r="272" spans="1:11" ht="15.75" customHeight="1">
      <c r="A272" s="279"/>
      <c r="B272" s="288"/>
      <c r="C272" s="288"/>
      <c r="D272" s="281"/>
      <c r="E272" s="287"/>
      <c r="F272" s="286"/>
      <c r="G272" s="277"/>
      <c r="H272" s="160"/>
      <c r="K272" s="285"/>
    </row>
    <row r="273" spans="1:11" ht="15.75" customHeight="1">
      <c r="A273" s="279"/>
      <c r="B273" s="288"/>
      <c r="C273" s="288"/>
      <c r="D273" s="281"/>
      <c r="E273" s="287"/>
      <c r="F273" s="286"/>
      <c r="G273" s="277"/>
      <c r="H273" s="160"/>
      <c r="K273" s="285"/>
    </row>
    <row r="274" spans="1:11" ht="15.75" customHeight="1">
      <c r="A274" s="279"/>
      <c r="B274" s="288"/>
      <c r="C274" s="288"/>
      <c r="D274" s="281"/>
      <c r="E274" s="287"/>
      <c r="F274" s="286"/>
      <c r="G274" s="277"/>
      <c r="H274" s="160"/>
      <c r="K274" s="285"/>
    </row>
    <row r="275" spans="1:11" ht="15.75" customHeight="1">
      <c r="A275" s="279"/>
      <c r="B275" s="288"/>
      <c r="C275" s="288"/>
      <c r="D275" s="281"/>
      <c r="E275" s="287"/>
      <c r="F275" s="286"/>
      <c r="G275" s="277"/>
      <c r="H275" s="160"/>
      <c r="K275" s="285"/>
    </row>
    <row r="276" spans="1:11" ht="15.75" customHeight="1">
      <c r="A276" s="279"/>
      <c r="B276" s="288"/>
      <c r="C276" s="288"/>
      <c r="D276" s="281"/>
      <c r="E276" s="287"/>
      <c r="F276" s="286"/>
      <c r="G276" s="277"/>
      <c r="H276" s="160"/>
      <c r="K276" s="285"/>
    </row>
    <row r="277" spans="1:11" ht="15.75" customHeight="1">
      <c r="A277" s="279"/>
      <c r="B277" s="288"/>
      <c r="C277" s="288"/>
      <c r="D277" s="281"/>
      <c r="E277" s="287"/>
      <c r="F277" s="286"/>
      <c r="G277" s="277"/>
      <c r="H277" s="160"/>
      <c r="K277" s="285"/>
    </row>
    <row r="278" spans="1:11" ht="15.75" customHeight="1">
      <c r="A278" s="279"/>
      <c r="B278" s="288"/>
      <c r="C278" s="288"/>
      <c r="D278" s="281"/>
      <c r="E278" s="287"/>
      <c r="F278" s="286"/>
      <c r="G278" s="277"/>
      <c r="H278" s="160"/>
      <c r="K278" s="285"/>
    </row>
    <row r="279" spans="1:11" ht="15.75" customHeight="1">
      <c r="A279" s="279"/>
      <c r="B279" s="288"/>
      <c r="C279" s="288"/>
      <c r="D279" s="281"/>
      <c r="E279" s="287"/>
      <c r="F279" s="286"/>
      <c r="G279" s="277"/>
      <c r="H279" s="160"/>
      <c r="K279" s="285"/>
    </row>
    <row r="280" spans="1:11" ht="15.75" customHeight="1">
      <c r="A280" s="279"/>
      <c r="B280" s="288"/>
      <c r="C280" s="288"/>
      <c r="D280" s="281"/>
      <c r="E280" s="287"/>
      <c r="F280" s="286"/>
      <c r="G280" s="277"/>
      <c r="H280" s="160"/>
      <c r="K280" s="285"/>
    </row>
    <row r="281" spans="1:11" ht="15.75" customHeight="1">
      <c r="A281" s="279"/>
      <c r="B281" s="288"/>
      <c r="C281" s="288"/>
      <c r="D281" s="281"/>
      <c r="E281" s="287"/>
      <c r="F281" s="286"/>
      <c r="G281" s="277"/>
      <c r="H281" s="160"/>
      <c r="K281" s="285"/>
    </row>
    <row r="282" spans="1:11" ht="15.75" customHeight="1">
      <c r="A282" s="279"/>
      <c r="B282" s="288"/>
      <c r="C282" s="288"/>
      <c r="D282" s="281"/>
      <c r="E282" s="287"/>
      <c r="F282" s="286"/>
      <c r="G282" s="277"/>
      <c r="H282" s="160"/>
      <c r="K282" s="285"/>
    </row>
    <row r="283" spans="1:11" ht="15.75" customHeight="1">
      <c r="A283" s="279"/>
      <c r="B283" s="288"/>
      <c r="C283" s="288"/>
      <c r="D283" s="281"/>
      <c r="E283" s="287"/>
      <c r="F283" s="286"/>
      <c r="G283" s="277"/>
      <c r="H283" s="160"/>
      <c r="K283" s="285"/>
    </row>
    <row r="284" spans="1:11" ht="15.75" customHeight="1">
      <c r="A284" s="279"/>
      <c r="B284" s="288"/>
      <c r="C284" s="288"/>
      <c r="D284" s="281"/>
      <c r="E284" s="287"/>
      <c r="F284" s="286"/>
      <c r="G284" s="277"/>
      <c r="H284" s="160"/>
      <c r="K284" s="285"/>
    </row>
    <row r="285" spans="1:11" ht="15.75" customHeight="1">
      <c r="A285" s="279"/>
      <c r="B285" s="288"/>
      <c r="C285" s="288"/>
      <c r="D285" s="281"/>
      <c r="E285" s="287"/>
      <c r="F285" s="286"/>
      <c r="G285" s="277"/>
      <c r="H285" s="160"/>
      <c r="K285" s="285"/>
    </row>
    <row r="286" spans="1:11" ht="15.75" customHeight="1">
      <c r="A286" s="279"/>
      <c r="B286" s="288"/>
      <c r="C286" s="288"/>
      <c r="D286" s="281"/>
      <c r="E286" s="287"/>
      <c r="F286" s="286"/>
      <c r="G286" s="277"/>
      <c r="H286" s="160"/>
      <c r="K286" s="285"/>
    </row>
    <row r="287" spans="1:11" ht="15.75" customHeight="1">
      <c r="A287" s="279"/>
      <c r="B287" s="288"/>
      <c r="C287" s="288"/>
      <c r="D287" s="281"/>
      <c r="E287" s="287"/>
      <c r="F287" s="286"/>
      <c r="G287" s="277"/>
      <c r="H287" s="160"/>
      <c r="K287" s="285"/>
    </row>
    <row r="288" spans="1:11" ht="15.75" customHeight="1">
      <c r="A288" s="279"/>
      <c r="B288" s="288"/>
      <c r="C288" s="288"/>
      <c r="D288" s="281"/>
      <c r="E288" s="287"/>
      <c r="F288" s="286"/>
      <c r="G288" s="277"/>
      <c r="H288" s="160"/>
      <c r="K288" s="285"/>
    </row>
    <row r="289" spans="1:11" ht="15.75" customHeight="1">
      <c r="A289" s="279"/>
      <c r="B289" s="288"/>
      <c r="C289" s="288"/>
      <c r="D289" s="281"/>
      <c r="E289" s="287"/>
      <c r="F289" s="286"/>
      <c r="G289" s="277"/>
      <c r="H289" s="160"/>
      <c r="K289" s="285"/>
    </row>
    <row r="290" spans="1:11" ht="15.75" customHeight="1">
      <c r="A290" s="279"/>
      <c r="B290" s="288"/>
      <c r="C290" s="288"/>
      <c r="D290" s="281"/>
      <c r="E290" s="287"/>
      <c r="F290" s="286"/>
      <c r="G290" s="277"/>
      <c r="H290" s="160"/>
      <c r="K290" s="285"/>
    </row>
    <row r="291" spans="1:11" ht="15.75" customHeight="1">
      <c r="A291" s="279"/>
      <c r="B291" s="288"/>
      <c r="C291" s="288"/>
      <c r="D291" s="281"/>
      <c r="E291" s="287"/>
      <c r="F291" s="286"/>
      <c r="G291" s="277"/>
      <c r="H291" s="160"/>
      <c r="K291" s="285"/>
    </row>
    <row r="292" spans="1:11" ht="15.75" customHeight="1">
      <c r="A292" s="279"/>
      <c r="B292" s="288"/>
      <c r="C292" s="288"/>
      <c r="D292" s="281"/>
      <c r="E292" s="287"/>
      <c r="F292" s="286"/>
      <c r="G292" s="277"/>
      <c r="H292" s="160"/>
      <c r="K292" s="285"/>
    </row>
    <row r="293" spans="1:11" ht="15.75" customHeight="1">
      <c r="A293" s="279"/>
      <c r="B293" s="288"/>
      <c r="C293" s="288"/>
      <c r="D293" s="281"/>
      <c r="E293" s="287"/>
      <c r="F293" s="286"/>
      <c r="G293" s="277"/>
      <c r="H293" s="160"/>
      <c r="K293" s="285"/>
    </row>
    <row r="294" spans="1:11" ht="15.75" customHeight="1">
      <c r="A294" s="279"/>
      <c r="B294" s="288"/>
      <c r="C294" s="288"/>
      <c r="D294" s="281"/>
      <c r="E294" s="287"/>
      <c r="F294" s="286"/>
      <c r="G294" s="277"/>
      <c r="H294" s="160"/>
      <c r="K294" s="285"/>
    </row>
    <row r="295" spans="1:11" ht="15.75" customHeight="1">
      <c r="A295" s="279"/>
      <c r="B295" s="288"/>
      <c r="C295" s="288"/>
      <c r="D295" s="281"/>
      <c r="E295" s="287"/>
      <c r="F295" s="286"/>
      <c r="G295" s="277"/>
      <c r="H295" s="160"/>
      <c r="K295" s="285"/>
    </row>
    <row r="296" spans="1:11" ht="15.75" customHeight="1">
      <c r="A296" s="279"/>
      <c r="B296" s="288"/>
      <c r="C296" s="288"/>
      <c r="D296" s="281"/>
      <c r="E296" s="287"/>
      <c r="F296" s="286"/>
      <c r="G296" s="277"/>
      <c r="H296" s="160"/>
      <c r="K296" s="285"/>
    </row>
    <row r="297" spans="1:11" ht="15.75" customHeight="1">
      <c r="A297" s="279"/>
      <c r="B297" s="288"/>
      <c r="C297" s="288"/>
      <c r="D297" s="281"/>
      <c r="E297" s="287"/>
      <c r="F297" s="286"/>
      <c r="G297" s="277"/>
      <c r="H297" s="160"/>
      <c r="K297" s="285"/>
    </row>
    <row r="298" spans="1:11" ht="15.75" customHeight="1">
      <c r="A298" s="279"/>
      <c r="B298" s="288"/>
      <c r="C298" s="288"/>
      <c r="D298" s="281"/>
      <c r="E298" s="287"/>
      <c r="F298" s="286"/>
      <c r="G298" s="277"/>
      <c r="H298" s="160"/>
      <c r="K298" s="285"/>
    </row>
    <row r="299" spans="1:11" ht="15.75" customHeight="1">
      <c r="A299" s="279"/>
      <c r="B299" s="288"/>
      <c r="C299" s="288"/>
      <c r="D299" s="281"/>
      <c r="E299" s="287"/>
      <c r="F299" s="286"/>
      <c r="G299" s="277"/>
      <c r="H299" s="160"/>
      <c r="K299" s="285"/>
    </row>
    <row r="300" spans="1:11" ht="15.75" customHeight="1">
      <c r="A300" s="279"/>
      <c r="B300" s="288"/>
      <c r="C300" s="288"/>
      <c r="D300" s="281"/>
      <c r="E300" s="287"/>
      <c r="F300" s="286"/>
      <c r="G300" s="277"/>
      <c r="H300" s="160"/>
      <c r="K300" s="285"/>
    </row>
    <row r="301" spans="1:11" ht="15.75" customHeight="1">
      <c r="A301" s="279"/>
      <c r="B301" s="288"/>
      <c r="C301" s="288"/>
      <c r="D301" s="281"/>
      <c r="E301" s="287"/>
      <c r="F301" s="286"/>
      <c r="G301" s="277"/>
      <c r="H301" s="160"/>
      <c r="K301" s="285"/>
    </row>
    <row r="302" spans="1:11" ht="15.75" customHeight="1">
      <c r="A302" s="279"/>
      <c r="B302" s="288"/>
      <c r="C302" s="288"/>
      <c r="D302" s="281"/>
      <c r="E302" s="287"/>
      <c r="F302" s="286"/>
      <c r="G302" s="277"/>
      <c r="H302" s="160"/>
      <c r="K302" s="285"/>
    </row>
    <row r="303" spans="1:11" ht="15.75" customHeight="1">
      <c r="A303" s="279"/>
      <c r="B303" s="288"/>
      <c r="C303" s="288"/>
      <c r="D303" s="281"/>
      <c r="E303" s="287"/>
      <c r="F303" s="286"/>
      <c r="G303" s="277"/>
      <c r="H303" s="160"/>
      <c r="K303" s="285"/>
    </row>
    <row r="304" spans="1:11" ht="15.75" customHeight="1">
      <c r="A304" s="279"/>
      <c r="B304" s="288"/>
      <c r="C304" s="288"/>
      <c r="D304" s="281"/>
      <c r="E304" s="287"/>
      <c r="F304" s="286"/>
      <c r="G304" s="277"/>
      <c r="H304" s="160"/>
      <c r="K304" s="285"/>
    </row>
    <row r="305" spans="1:11" ht="15.75" customHeight="1">
      <c r="A305" s="279"/>
      <c r="B305" s="288"/>
      <c r="C305" s="288"/>
      <c r="D305" s="281"/>
      <c r="E305" s="287"/>
      <c r="F305" s="286"/>
      <c r="G305" s="277"/>
      <c r="H305" s="160"/>
      <c r="K305" s="285"/>
    </row>
    <row r="306" spans="1:11" ht="15.75" customHeight="1">
      <c r="A306" s="279"/>
      <c r="B306" s="288"/>
      <c r="C306" s="288"/>
      <c r="D306" s="281"/>
      <c r="E306" s="287"/>
      <c r="F306" s="286"/>
      <c r="G306" s="277"/>
      <c r="H306" s="160"/>
      <c r="K306" s="285"/>
    </row>
    <row r="307" spans="1:11" ht="15.75" customHeight="1">
      <c r="A307" s="279"/>
      <c r="B307" s="288"/>
      <c r="C307" s="288"/>
      <c r="D307" s="281"/>
      <c r="E307" s="287"/>
      <c r="F307" s="286"/>
      <c r="G307" s="277"/>
      <c r="H307" s="160"/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H308" s="160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H309" s="160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H310" s="160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H311" s="160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H312" s="160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H313" s="160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H314" s="160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H315" s="160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H316" s="160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H317" s="160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H318" s="160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H319" s="160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H320" s="160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H321" s="160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H322" s="160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H323" s="160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H324" s="160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H325" s="160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H326" s="160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H327" s="160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H328" s="160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H329" s="160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H330" s="160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H331" s="160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H332" s="160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H333" s="160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H334" s="160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H335" s="160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H336" s="160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H337" s="160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H338" s="160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H339" s="160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H340" s="160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H341" s="160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H342" s="160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H343" s="160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H344" s="160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H345" s="160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H346" s="160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H347" s="160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H348" s="160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H349" s="160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H350" s="160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H351" s="160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H352" s="160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H353" s="160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H354" s="160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H355" s="160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H356" s="160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H357" s="160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H358" s="160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H359" s="160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H360" s="160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H361" s="160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H362" s="160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H363" s="160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H364" s="160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H365" s="160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H366" s="160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H367" s="160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H368" s="160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H369" s="160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H370" s="160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H371" s="160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H372" s="160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H373" s="160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H374" s="160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H375" s="160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H376" s="160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H377" s="160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H378" s="160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H379" s="160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H380" s="160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H381" s="160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H382" s="160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H383" s="160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H384" s="160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H385" s="160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H386" s="160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H387" s="160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H388" s="160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H389" s="160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H390" s="160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H391" s="160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H392" s="160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H393" s="160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H394" s="160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H395" s="160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H396" s="160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H397" s="160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H398" s="160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H399" s="160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H400" s="160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H401" s="160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H402" s="160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H403" s="160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H404" s="160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H405" s="160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H406" s="160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H407" s="160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H408" s="160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H409" s="160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H410" s="160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H411" s="160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H412" s="160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H413" s="160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H414" s="160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H415" s="160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H416" s="160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H417" s="160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H418" s="160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H419" s="160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H420" s="160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H421" s="160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H422" s="160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H423" s="160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H424" s="160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H425" s="160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H426" s="160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H427" s="160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H428" s="160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H429" s="160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H430" s="160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H431" s="160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H432" s="160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H433" s="160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H434" s="160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H435" s="160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H436" s="160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H437" s="160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H438" s="160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H439" s="160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H440" s="160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H441" s="160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H442" s="160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H443" s="160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H444" s="160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H445" s="160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H446" s="160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H447" s="160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H448" s="160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H449" s="160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H450" s="160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H451" s="160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H452" s="160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H453" s="160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H454" s="160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H455" s="160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H456" s="160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H457" s="160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H458" s="160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H459" s="160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H460" s="160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H461" s="160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H462" s="160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H463" s="160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H464" s="160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H465" s="160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H466" s="160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H467" s="160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H468" s="160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H469" s="160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H470" s="160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H471" s="160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H472" s="160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H473" s="160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H474" s="160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H475" s="160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H476" s="160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H477" s="160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H478" s="160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H479" s="160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H480" s="160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H481" s="160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H482" s="160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H483" s="160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H484" s="160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H485" s="160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H486" s="160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H487" s="160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H488" s="160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H489" s="160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H490" s="160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H491" s="160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H492" s="160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H493" s="160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H494" s="160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H495" s="160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H496" s="160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H497" s="160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H498" s="160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H499" s="160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H500" s="160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H501" s="160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H502" s="160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H503" s="160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H504" s="160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H505" s="160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H506" s="160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H507" s="160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H508" s="160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H509" s="160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H510" s="160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H511" s="160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H512" s="160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H513" s="160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H514" s="160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H515" s="160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H516" s="160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H517" s="160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H518" s="160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H519" s="160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H520" s="160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H521" s="160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H522" s="160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H523" s="160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H524" s="160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H525" s="160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H526" s="160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H527" s="160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H528" s="160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H529" s="160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H530" s="160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H531" s="160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H532" s="160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H533" s="160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H534" s="160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H535" s="160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H536" s="160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H537" s="160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H538" s="160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H539" s="160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H540" s="160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H541" s="160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H542" s="160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H543" s="160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H544" s="160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H545" s="160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H546" s="160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H547" s="160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H548" s="160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H549" s="160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H550" s="160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H551" s="160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H552" s="160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H553" s="160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H554" s="160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H555" s="160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H556" s="160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H557" s="160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H558" s="160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H559" s="160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H560" s="160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H561" s="160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H562" s="160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H563" s="160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H564" s="160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H565" s="160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H566" s="160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H567" s="160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H568" s="160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H569" s="160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H570" s="160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H571" s="160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H572" s="160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H573" s="160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H574" s="160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H575" s="160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H576" s="160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H577" s="160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H578" s="160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H579" s="160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H580" s="160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H581" s="160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H582" s="160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H583" s="160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H584" s="160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H585" s="160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H586" s="160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H587" s="160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H588" s="160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H589" s="160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H590" s="160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H591" s="160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H592" s="160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H593" s="160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H594" s="160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H595" s="160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H596" s="160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H597" s="160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H598" s="160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H599" s="160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H600" s="160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H601" s="160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H602" s="160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H603" s="160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H604" s="160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H605" s="160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H606" s="160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H607" s="160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H608" s="160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H609" s="160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H610" s="160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H611" s="160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H612" s="160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H613" s="160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H614" s="160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H615" s="160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H616" s="160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H617" s="160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H618" s="160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H619" s="160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H620" s="160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H621" s="160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H622" s="160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H623" s="160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H624" s="160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H625" s="160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H626" s="160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H627" s="160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H628" s="160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H629" s="160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H630" s="160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H631" s="160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H632" s="160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H633" s="160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H634" s="160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H635" s="160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H636" s="160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H637" s="160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H638" s="160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H639" s="160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H640" s="160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H641" s="160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H642" s="160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H643" s="160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H644" s="160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H645" s="160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H646" s="160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H647" s="160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H648" s="160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H649" s="160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H650" s="160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H651" s="160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H652" s="160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H653" s="160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H654" s="160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H655" s="160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H656" s="160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H657" s="160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H658" s="160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H659" s="160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H660" s="160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H661" s="160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H662" s="160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H663" s="160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H664" s="160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H665" s="160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H666" s="160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H667" s="160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H668" s="160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H669" s="160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H670" s="160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H671" s="160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H672" s="160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H673" s="160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H674" s="160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H675" s="160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H676" s="160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H677" s="160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H678" s="160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H679" s="160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H680" s="160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H681" s="160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H682" s="160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H683" s="160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H684" s="160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H685" s="160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H686" s="160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H687" s="160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H688" s="160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H689" s="160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H690" s="160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H691" s="160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H692" s="160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H693" s="160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H694" s="160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H695" s="160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H696" s="160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H697" s="160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H698" s="160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H699" s="160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H700" s="160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H701" s="160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H702" s="160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H703" s="160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H704" s="160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H705" s="160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H706" s="160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H707" s="160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H708" s="160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H709" s="160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H710" s="160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H711" s="160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H712" s="160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H713" s="160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H714" s="160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H715" s="160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H716" s="160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H717" s="160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H718" s="160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H719" s="160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H720" s="160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H721" s="160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H722" s="160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H723" s="160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H724" s="160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H725" s="160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H726" s="160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H727" s="160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H728" s="160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H729" s="160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H730" s="160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H731" s="160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H732" s="160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H733" s="160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H734" s="160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H735" s="160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H736" s="160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H737" s="160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H738" s="160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H739" s="160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H740" s="160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H741" s="160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H742" s="160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H743" s="160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H744" s="160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H745" s="160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H746" s="160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H747" s="160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H748" s="160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H749" s="160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H750" s="160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H751" s="160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H752" s="160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H753" s="160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H754" s="160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H755" s="160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H756" s="160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H757" s="160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H758" s="160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H759" s="160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H760" s="160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H761" s="160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H762" s="160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H763" s="160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H764" s="160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H765" s="160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H766" s="160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H767" s="160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H768" s="160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H769" s="160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H770" s="160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H771" s="160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H772" s="160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H773" s="160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H774" s="160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H775" s="160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H776" s="160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H777" s="160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H778" s="160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H779" s="160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H780" s="160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H781" s="160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H782" s="160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H783" s="160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H784" s="160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H785" s="160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H786" s="160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H787" s="160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H788" s="160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H789" s="160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H790" s="160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H791" s="160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H792" s="160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H793" s="160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H794" s="160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H795" s="160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H796" s="160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H797" s="160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H798" s="160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H799" s="160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H800" s="160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H801" s="160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H802" s="160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H803" s="160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H804" s="160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H805" s="160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H806" s="160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H807" s="160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H808" s="160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H809" s="160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H810" s="160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H811" s="160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H812" s="160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H813" s="160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H814" s="160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H815" s="160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H816" s="160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H817" s="160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H818" s="160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H819" s="160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H820" s="160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H821" s="160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H822" s="160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H823" s="160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H824" s="160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H825" s="160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H826" s="160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H827" s="160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H828" s="160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H829" s="160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H830" s="160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H831" s="160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H832" s="160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H833" s="160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H834" s="160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H835" s="160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H836" s="160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H837" s="160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H838" s="160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H839" s="160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H840" s="160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H841" s="160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H842" s="160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H843" s="160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H844" s="160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H845" s="160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H846" s="160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H847" s="160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H848" s="160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H849" s="160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H850" s="160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H851" s="160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H852" s="160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H853" s="160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H854" s="160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H855" s="160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H856" s="160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H857" s="160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H858" s="160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H859" s="160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H860" s="160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H861" s="160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H862" s="160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H863" s="160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H864" s="160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H865" s="160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H866" s="160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H867" s="160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H868" s="160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H869" s="160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H870" s="160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H871" s="160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H872" s="160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H873" s="160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H874" s="160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H875" s="160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H876" s="160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H877" s="160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H878" s="160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H879" s="160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H880" s="160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H881" s="160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H882" s="160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H883" s="160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H884" s="160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H885" s="160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H886" s="160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H887" s="160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H888" s="160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H889" s="160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H890" s="160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H891" s="160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H892" s="160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H893" s="160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H894" s="160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H895" s="160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H896" s="160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H897" s="160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H898" s="160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H899" s="160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H900" s="160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H901" s="160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H902" s="160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H903" s="160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H904" s="160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H905" s="160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H906" s="160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H907" s="160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H908" s="160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H909" s="160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H910" s="160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H911" s="160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H912" s="160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H913" s="160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H914" s="160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H915" s="160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H916" s="160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H917" s="160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H918" s="160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H919" s="160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H920" s="160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H921" s="160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H922" s="160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H923" s="160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H924" s="160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H925" s="160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H926" s="160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H927" s="160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H928" s="160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H929" s="160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H930" s="160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H931" s="160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H932" s="160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H933" s="160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H934" s="160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H935" s="160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H936" s="160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H937" s="160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H938" s="160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H939" s="160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H940" s="160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H941" s="160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H942" s="160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H943" s="160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H944" s="160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H945" s="160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H946" s="160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H947" s="160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H948" s="160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H949" s="160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H950" s="160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H951" s="160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H952" s="160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H953" s="160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H954" s="160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H955" s="160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H956" s="160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H957" s="160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H958" s="160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H959" s="160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H960" s="160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H961" s="160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H962" s="160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H963" s="160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H964" s="160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H965" s="160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H966" s="160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H967" s="160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H968" s="160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H969" s="160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H970" s="160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H971" s="160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H972" s="160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H973" s="160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H974" s="160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H975" s="160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H976" s="160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H977" s="160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H978" s="160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H979" s="160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H980" s="160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H981" s="160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H982" s="160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H983" s="160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H984" s="160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H985" s="160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H986" s="160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H987" s="160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H988" s="160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H989" s="160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H990" s="160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H991" s="160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H992" s="160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H993" s="160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H994" s="160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H995" s="160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H996" s="160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H997" s="160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H998" s="160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H999" s="160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H1000" s="160"/>
      <c r="K1000" s="285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521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510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510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510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511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505" t="s">
        <v>72</v>
      </c>
      <c r="P13" s="453"/>
      <c r="Q13" s="453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509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505" t="s">
        <v>73</v>
      </c>
      <c r="P14" s="453"/>
      <c r="Q14" s="453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510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505" t="s">
        <v>75</v>
      </c>
      <c r="P15" s="453"/>
      <c r="Q15" s="453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510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505" t="s">
        <v>107</v>
      </c>
      <c r="P16" s="453"/>
      <c r="Q16" s="453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510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511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509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510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510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510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512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topLeftCell="C1" workbookViewId="0">
      <pane ySplit="2" topLeftCell="A57" activePane="bottomLeft" state="frozen"/>
      <selection pane="bottomLeft" activeCell="F67" sqref="F67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35" bestFit="1" customWidth="1"/>
    <col min="4" max="4" width="6.375" style="152" bestFit="1" customWidth="1"/>
    <col min="5" max="5" width="7.625" style="135" hidden="1" customWidth="1"/>
    <col min="6" max="6" width="7.5" style="135" bestFit="1" customWidth="1"/>
    <col min="7" max="7" width="7.875" style="152" bestFit="1" customWidth="1"/>
    <col min="8" max="8" width="5.75" style="135" bestFit="1" customWidth="1"/>
    <col min="9" max="9" width="29.75" style="135" customWidth="1"/>
    <col min="10" max="10" width="29.875" style="135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81" t="s">
        <v>35</v>
      </c>
      <c r="B1" s="482"/>
      <c r="C1" s="482"/>
      <c r="D1" s="482"/>
      <c r="E1" s="482"/>
      <c r="F1" s="482"/>
      <c r="G1" s="482"/>
      <c r="H1" s="483"/>
      <c r="I1" s="462" t="s">
        <v>36</v>
      </c>
      <c r="J1" s="464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44" t="s">
        <v>38</v>
      </c>
      <c r="B2" s="145" t="s">
        <v>39</v>
      </c>
      <c r="C2" s="146" t="s">
        <v>97</v>
      </c>
      <c r="D2" s="162" t="s">
        <v>39</v>
      </c>
      <c r="E2" s="147" t="s">
        <v>41</v>
      </c>
      <c r="F2" s="146" t="s">
        <v>98</v>
      </c>
      <c r="G2" s="163" t="s">
        <v>41</v>
      </c>
      <c r="H2" s="148" t="s">
        <v>43</v>
      </c>
      <c r="I2" s="463"/>
      <c r="J2" s="465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72">
        <v>7</v>
      </c>
      <c r="D3" s="173"/>
      <c r="E3" s="172"/>
      <c r="F3" s="172"/>
      <c r="G3" s="173"/>
      <c r="H3" s="174"/>
      <c r="I3" s="175" t="s">
        <v>112</v>
      </c>
      <c r="J3" s="176" t="s">
        <v>113</v>
      </c>
      <c r="K3" s="17">
        <v>1.0000000000000001E-9</v>
      </c>
      <c r="L3" s="17">
        <f t="shared" ref="L3:L66" si="0">IF(C3="yco",1000+K3,IF((C3+$K3)&lt;1,"",C3+$K3))</f>
        <v>7.0000000010000001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TRACY HAASETHTORQUE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77">
        <v>51</v>
      </c>
      <c r="D4" s="178"/>
      <c r="E4" s="179"/>
      <c r="F4" s="179"/>
      <c r="G4" s="180"/>
      <c r="H4" s="181"/>
      <c r="I4" s="182" t="s">
        <v>112</v>
      </c>
      <c r="J4" s="183" t="s">
        <v>114</v>
      </c>
      <c r="K4" s="17">
        <v>2.0000000000000001E-9</v>
      </c>
      <c r="L4" s="17">
        <f t="shared" si="0"/>
        <v>51.000000002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TRACY HAASETHSOPHIE</v>
      </c>
      <c r="T4" s="25">
        <f t="shared" si="7"/>
        <v>0</v>
      </c>
      <c r="U4" s="25">
        <f t="shared" si="8"/>
        <v>0</v>
      </c>
      <c r="V4" s="17"/>
      <c r="W4" s="466" t="s">
        <v>96</v>
      </c>
      <c r="X4" s="467"/>
      <c r="Y4" s="467"/>
      <c r="Z4" s="467"/>
      <c r="AA4" s="468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77">
        <v>22</v>
      </c>
      <c r="D5" s="180"/>
      <c r="E5" s="179"/>
      <c r="F5" s="177"/>
      <c r="G5" s="180"/>
      <c r="H5" s="184"/>
      <c r="I5" s="182" t="s">
        <v>115</v>
      </c>
      <c r="J5" s="183" t="s">
        <v>116</v>
      </c>
      <c r="K5" s="17">
        <v>3E-9</v>
      </c>
      <c r="L5" s="17">
        <f t="shared" si="0"/>
        <v>22.000000003</v>
      </c>
      <c r="M5" s="17" t="str">
        <f t="shared" si="1"/>
        <v/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HEATHER VELDANGEL</v>
      </c>
      <c r="T5" s="25">
        <f t="shared" si="7"/>
        <v>0</v>
      </c>
      <c r="U5" s="25">
        <f t="shared" si="8"/>
        <v>0</v>
      </c>
      <c r="V5" s="17"/>
      <c r="W5" s="469"/>
      <c r="X5" s="470"/>
      <c r="Y5" s="470"/>
      <c r="Z5" s="470"/>
      <c r="AA5" s="471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77">
        <v>6</v>
      </c>
      <c r="D6" s="178" t="s">
        <v>131</v>
      </c>
      <c r="E6" s="179"/>
      <c r="F6" s="179">
        <v>6</v>
      </c>
      <c r="G6" s="180" t="s">
        <v>131</v>
      </c>
      <c r="H6" s="181"/>
      <c r="I6" s="182" t="s">
        <v>128</v>
      </c>
      <c r="J6" s="183" t="s">
        <v>129</v>
      </c>
      <c r="K6" s="17">
        <v>4.0000000000000002E-9</v>
      </c>
      <c r="L6" s="30">
        <f t="shared" si="0"/>
        <v>6.0000000040000003</v>
      </c>
      <c r="M6" s="17">
        <f t="shared" si="1"/>
        <v>6.0000000040000003</v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KAILEE BERGEREYES HEADEN TO VEGAS</v>
      </c>
      <c r="T6" s="25" t="str">
        <f t="shared" si="7"/>
        <v>X</v>
      </c>
      <c r="U6" s="25" t="str">
        <f t="shared" si="8"/>
        <v>X</v>
      </c>
      <c r="V6" s="17"/>
      <c r="W6" s="472" t="s">
        <v>91</v>
      </c>
      <c r="X6" s="473"/>
      <c r="Y6" s="473"/>
      <c r="Z6" s="473"/>
      <c r="AA6" s="474"/>
      <c r="AB6" s="17"/>
      <c r="AC6" s="17"/>
      <c r="AD6" s="17"/>
      <c r="AE6" s="17">
        <v>4</v>
      </c>
    </row>
    <row r="7" spans="1:31" ht="15.75" customHeight="1">
      <c r="A7" s="26"/>
      <c r="B7" s="27"/>
      <c r="C7" s="177">
        <v>50</v>
      </c>
      <c r="D7" s="178" t="s">
        <v>131</v>
      </c>
      <c r="E7" s="179"/>
      <c r="F7" s="179">
        <v>50</v>
      </c>
      <c r="G7" s="180" t="s">
        <v>131</v>
      </c>
      <c r="H7" s="181"/>
      <c r="I7" s="182" t="s">
        <v>128</v>
      </c>
      <c r="J7" s="183" t="s">
        <v>130</v>
      </c>
      <c r="K7" s="17">
        <v>5.0000000000000001E-9</v>
      </c>
      <c r="L7" s="17">
        <f t="shared" si="0"/>
        <v>50.000000004999997</v>
      </c>
      <c r="M7" s="17">
        <f t="shared" si="1"/>
        <v>50.000000004999997</v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KAILEE BERGERCK LAUGHIN FIRE</v>
      </c>
      <c r="T7" s="25" t="str">
        <f t="shared" si="7"/>
        <v>X</v>
      </c>
      <c r="U7" s="25" t="str">
        <f t="shared" si="8"/>
        <v>X</v>
      </c>
      <c r="V7" s="17"/>
      <c r="W7" s="475"/>
      <c r="X7" s="476"/>
      <c r="Y7" s="476"/>
      <c r="Z7" s="476"/>
      <c r="AA7" s="477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77">
        <v>13</v>
      </c>
      <c r="D8" s="178"/>
      <c r="E8" s="179"/>
      <c r="F8" s="179"/>
      <c r="G8" s="180"/>
      <c r="H8" s="181"/>
      <c r="I8" s="182" t="s">
        <v>132</v>
      </c>
      <c r="J8" s="183" t="s">
        <v>133</v>
      </c>
      <c r="K8" s="17">
        <v>6E-9</v>
      </c>
      <c r="L8" s="17">
        <f t="shared" si="0"/>
        <v>13.000000006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REIS BRULEYCN SNAZZY SPARK</v>
      </c>
      <c r="T8" s="25">
        <f t="shared" si="7"/>
        <v>0</v>
      </c>
      <c r="U8" s="25">
        <f t="shared" si="8"/>
        <v>0</v>
      </c>
      <c r="V8" s="17"/>
      <c r="W8" s="478"/>
      <c r="X8" s="479"/>
      <c r="Y8" s="479"/>
      <c r="Z8" s="479"/>
      <c r="AA8" s="480"/>
      <c r="AB8" s="17"/>
      <c r="AC8" s="17"/>
      <c r="AD8" s="17"/>
      <c r="AE8" s="17">
        <v>6</v>
      </c>
    </row>
    <row r="9" spans="1:31" ht="15.75" customHeight="1">
      <c r="A9" s="26"/>
      <c r="B9" s="27"/>
      <c r="C9" s="177">
        <v>40</v>
      </c>
      <c r="D9" s="178"/>
      <c r="E9" s="179"/>
      <c r="F9" s="179" t="s">
        <v>135</v>
      </c>
      <c r="G9" s="180"/>
      <c r="H9" s="181"/>
      <c r="I9" s="182" t="s">
        <v>132</v>
      </c>
      <c r="J9" s="183" t="s">
        <v>134</v>
      </c>
      <c r="K9" s="17">
        <v>6.9999999999999998E-9</v>
      </c>
      <c r="L9" s="17">
        <f t="shared" si="0"/>
        <v>40.000000006999997</v>
      </c>
      <c r="M9" s="17">
        <f t="shared" si="1"/>
        <v>1000.000000007</v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REIS BRULEYTARZAN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77">
        <v>26</v>
      </c>
      <c r="D10" s="178"/>
      <c r="E10" s="179"/>
      <c r="F10" s="179"/>
      <c r="G10" s="180"/>
      <c r="H10" s="181"/>
      <c r="I10" s="182" t="s">
        <v>136</v>
      </c>
      <c r="J10" s="183" t="s">
        <v>137</v>
      </c>
      <c r="K10" s="17">
        <v>8.0000000000000005E-9</v>
      </c>
      <c r="L10" s="17">
        <f t="shared" si="0"/>
        <v>26.000000008000001</v>
      </c>
      <c r="M10" s="17" t="str">
        <f t="shared" si="1"/>
        <v/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LISA BRULEYFIRE</v>
      </c>
      <c r="T10" s="25">
        <f t="shared" si="7"/>
        <v>0</v>
      </c>
      <c r="U10" s="25">
        <f t="shared" si="8"/>
        <v>0</v>
      </c>
      <c r="V10" s="17"/>
      <c r="W10" s="142" t="s">
        <v>50</v>
      </c>
      <c r="X10" s="143"/>
      <c r="Y10" s="143"/>
      <c r="Z10" s="143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77">
        <v>17</v>
      </c>
      <c r="D11" s="178" t="s">
        <v>131</v>
      </c>
      <c r="E11" s="179"/>
      <c r="F11" s="179"/>
      <c r="G11" s="180"/>
      <c r="H11" s="181"/>
      <c r="I11" s="182" t="s">
        <v>138</v>
      </c>
      <c r="J11" s="183" t="s">
        <v>140</v>
      </c>
      <c r="K11" s="17">
        <v>8.9999999999999995E-9</v>
      </c>
      <c r="L11" s="17">
        <f t="shared" si="0"/>
        <v>17.000000009000001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VIVIAN JOHNSONMY COYOTE PLAYBOY</v>
      </c>
      <c r="T11" s="25" t="str">
        <f t="shared" si="7"/>
        <v>X</v>
      </c>
      <c r="U11" s="25">
        <f t="shared" si="8"/>
        <v>0</v>
      </c>
      <c r="V11" s="17"/>
      <c r="W11" s="142" t="s">
        <v>51</v>
      </c>
      <c r="X11" s="143"/>
      <c r="Y11" s="143"/>
      <c r="Z11" s="143"/>
      <c r="AA11" s="31"/>
      <c r="AB11" s="17"/>
      <c r="AC11" s="17"/>
      <c r="AD11" s="17"/>
      <c r="AE11" s="17">
        <v>9</v>
      </c>
    </row>
    <row r="12" spans="1:31" ht="15.75" customHeight="1">
      <c r="A12" s="26"/>
      <c r="B12" s="27"/>
      <c r="C12" s="177">
        <v>10</v>
      </c>
      <c r="D12" s="178"/>
      <c r="E12" s="179"/>
      <c r="F12" s="179"/>
      <c r="G12" s="180"/>
      <c r="H12" s="181"/>
      <c r="I12" s="182" t="s">
        <v>141</v>
      </c>
      <c r="J12" s="183" t="s">
        <v>142</v>
      </c>
      <c r="K12" s="17">
        <v>1E-8</v>
      </c>
      <c r="L12" s="17">
        <f t="shared" si="0"/>
        <v>10.000000010000001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DEB KRUGERFAST SASSAFRAS</v>
      </c>
      <c r="T12" s="25">
        <f t="shared" si="7"/>
        <v>0</v>
      </c>
      <c r="U12" s="25">
        <f t="shared" si="8"/>
        <v>0</v>
      </c>
      <c r="V12" s="17"/>
      <c r="W12" s="142" t="s">
        <v>52</v>
      </c>
      <c r="X12" s="143"/>
      <c r="Y12" s="143"/>
      <c r="Z12" s="143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77">
        <v>51</v>
      </c>
      <c r="D13" s="178"/>
      <c r="E13" s="179"/>
      <c r="F13" s="179"/>
      <c r="G13" s="180"/>
      <c r="H13" s="181"/>
      <c r="I13" s="182" t="s">
        <v>141</v>
      </c>
      <c r="J13" s="183" t="s">
        <v>143</v>
      </c>
      <c r="K13" s="17">
        <v>1.0999999999999999E-8</v>
      </c>
      <c r="L13" s="17">
        <f t="shared" si="0"/>
        <v>51.000000010999997</v>
      </c>
      <c r="M13" s="17" t="str">
        <f t="shared" si="1"/>
        <v/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DEB KRUGERSNORT</v>
      </c>
      <c r="T13" s="25">
        <f t="shared" si="7"/>
        <v>0</v>
      </c>
      <c r="U13" s="25">
        <f t="shared" si="8"/>
        <v>0</v>
      </c>
      <c r="V13" s="17"/>
      <c r="W13" s="132"/>
      <c r="X13" s="132"/>
      <c r="Y13" s="132"/>
      <c r="Z13" s="132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77">
        <v>19</v>
      </c>
      <c r="D14" s="178"/>
      <c r="E14" s="179"/>
      <c r="F14" s="179"/>
      <c r="G14" s="180"/>
      <c r="H14" s="181"/>
      <c r="I14" s="182" t="s">
        <v>147</v>
      </c>
      <c r="J14" s="183" t="s">
        <v>251</v>
      </c>
      <c r="K14" s="17">
        <v>1.2E-8</v>
      </c>
      <c r="L14" s="17">
        <f t="shared" si="0"/>
        <v>19.000000012000001</v>
      </c>
      <c r="M14" s="17" t="str">
        <f t="shared" si="1"/>
        <v/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ABBI GRAHAMDDD GUYS APOLLO</v>
      </c>
      <c r="T14" s="25">
        <f t="shared" si="7"/>
        <v>0</v>
      </c>
      <c r="U14" s="25">
        <f t="shared" si="8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77">
        <v>29</v>
      </c>
      <c r="D15" s="178"/>
      <c r="E15" s="179"/>
      <c r="F15" s="179" t="s">
        <v>135</v>
      </c>
      <c r="G15" s="180"/>
      <c r="H15" s="181"/>
      <c r="I15" s="182" t="s">
        <v>148</v>
      </c>
      <c r="J15" s="183" t="s">
        <v>149</v>
      </c>
      <c r="K15" s="17">
        <v>1.3000000000000001E-8</v>
      </c>
      <c r="L15" s="17">
        <f t="shared" si="0"/>
        <v>29.000000013000001</v>
      </c>
      <c r="M15" s="17">
        <f t="shared" si="1"/>
        <v>1000.000000013</v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MELISSA ROSENDAHLA DASH OF JERZY CASH</v>
      </c>
      <c r="T15" s="25">
        <f t="shared" si="7"/>
        <v>0</v>
      </c>
      <c r="U15" s="25">
        <f t="shared" si="8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77">
        <v>16</v>
      </c>
      <c r="D16" s="178"/>
      <c r="E16" s="179"/>
      <c r="F16" s="179" t="s">
        <v>135</v>
      </c>
      <c r="G16" s="180"/>
      <c r="H16" s="181"/>
      <c r="I16" s="182" t="s">
        <v>150</v>
      </c>
      <c r="J16" s="183" t="s">
        <v>151</v>
      </c>
      <c r="K16" s="17">
        <v>1.4E-8</v>
      </c>
      <c r="L16" s="17">
        <f t="shared" si="0"/>
        <v>16.000000014000001</v>
      </c>
      <c r="M16" s="17">
        <f t="shared" si="1"/>
        <v>1000.000000014</v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MEGAN ROSENDAHLRL OZZIE CAT</v>
      </c>
      <c r="T16" s="25">
        <f t="shared" si="7"/>
        <v>0</v>
      </c>
      <c r="U16" s="25">
        <f t="shared" si="8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>
      <c r="A17" s="26"/>
      <c r="B17" s="27"/>
      <c r="C17" s="177">
        <v>12</v>
      </c>
      <c r="D17" s="178"/>
      <c r="E17" s="179"/>
      <c r="F17" s="179"/>
      <c r="G17" s="180"/>
      <c r="H17" s="181"/>
      <c r="I17" s="182" t="s">
        <v>153</v>
      </c>
      <c r="J17" s="183" t="s">
        <v>155</v>
      </c>
      <c r="K17" s="17">
        <v>1.4999999999999999E-8</v>
      </c>
      <c r="L17" s="17">
        <f t="shared" si="0"/>
        <v>12.000000014999999</v>
      </c>
      <c r="M17" s="17" t="str">
        <f t="shared" si="1"/>
        <v/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LAINIE SCHOLTZSCOUT</v>
      </c>
      <c r="T17" s="25">
        <f t="shared" si="7"/>
        <v>0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77">
        <v>5</v>
      </c>
      <c r="D18" s="178"/>
      <c r="E18" s="179"/>
      <c r="F18" s="179"/>
      <c r="G18" s="180"/>
      <c r="H18" s="181"/>
      <c r="I18" s="182" t="s">
        <v>156</v>
      </c>
      <c r="J18" s="183" t="s">
        <v>157</v>
      </c>
      <c r="K18" s="17">
        <v>1.6000000000000001E-8</v>
      </c>
      <c r="L18" s="17">
        <f t="shared" si="0"/>
        <v>5.0000000160000004</v>
      </c>
      <c r="M18" s="17" t="str">
        <f t="shared" si="1"/>
        <v/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CARLEE NELSONROCKY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77">
        <v>43</v>
      </c>
      <c r="D19" s="178"/>
      <c r="E19" s="179"/>
      <c r="F19" s="179"/>
      <c r="G19" s="180"/>
      <c r="H19" s="181"/>
      <c r="I19" s="182" t="s">
        <v>156</v>
      </c>
      <c r="J19" s="183" t="s">
        <v>158</v>
      </c>
      <c r="K19" s="17">
        <v>1.7E-8</v>
      </c>
      <c r="L19" s="17">
        <f t="shared" si="0"/>
        <v>43.000000016999998</v>
      </c>
      <c r="M19" s="17" t="str">
        <f t="shared" si="1"/>
        <v/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CARLEE NELSONCLIFFORD</v>
      </c>
      <c r="T19" s="25">
        <f t="shared" si="7"/>
        <v>0</v>
      </c>
      <c r="U19" s="25">
        <f t="shared" si="8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77">
        <v>11</v>
      </c>
      <c r="D20" s="178"/>
      <c r="E20" s="179"/>
      <c r="F20" s="179" t="s">
        <v>135</v>
      </c>
      <c r="G20" s="180"/>
      <c r="H20" s="181"/>
      <c r="I20" s="182" t="s">
        <v>159</v>
      </c>
      <c r="J20" s="183" t="s">
        <v>161</v>
      </c>
      <c r="K20" s="17">
        <v>1.7999999999999999E-8</v>
      </c>
      <c r="L20" s="17">
        <f t="shared" si="0"/>
        <v>11.000000018</v>
      </c>
      <c r="M20" s="17">
        <f t="shared" si="1"/>
        <v>1000.000000018</v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KAYCE ENGENFIREWATER GOTME LION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77">
        <v>46</v>
      </c>
      <c r="D21" s="178"/>
      <c r="E21" s="179"/>
      <c r="F21" s="179" t="s">
        <v>135</v>
      </c>
      <c r="G21" s="180"/>
      <c r="H21" s="181"/>
      <c r="I21" s="182" t="s">
        <v>159</v>
      </c>
      <c r="J21" s="183" t="s">
        <v>162</v>
      </c>
      <c r="K21" s="17">
        <v>1.9000000000000001E-8</v>
      </c>
      <c r="L21" s="17">
        <f t="shared" si="0"/>
        <v>46.000000018999998</v>
      </c>
      <c r="M21" s="17">
        <f t="shared" si="1"/>
        <v>1000.000000019</v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KAYCE ENGENWYNN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>
      <c r="A22" s="26"/>
      <c r="B22" s="27"/>
      <c r="C22" s="177">
        <v>35</v>
      </c>
      <c r="D22" s="178"/>
      <c r="E22" s="179"/>
      <c r="F22" s="179" t="s">
        <v>135</v>
      </c>
      <c r="G22" s="180"/>
      <c r="H22" s="181"/>
      <c r="I22" s="182" t="s">
        <v>160</v>
      </c>
      <c r="J22" s="183" t="s">
        <v>163</v>
      </c>
      <c r="K22" s="17">
        <v>2E-8</v>
      </c>
      <c r="L22" s="17">
        <f t="shared" si="0"/>
        <v>35.000000020000002</v>
      </c>
      <c r="M22" s="17">
        <f t="shared" si="1"/>
        <v>1000.00000002</v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DEBBIE MCCUTCHEONJR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77">
        <v>17</v>
      </c>
      <c r="D23" s="178" t="s">
        <v>131</v>
      </c>
      <c r="E23" s="179"/>
      <c r="F23" s="179"/>
      <c r="G23" s="180"/>
      <c r="H23" s="181"/>
      <c r="I23" s="182" t="s">
        <v>164</v>
      </c>
      <c r="J23" s="183" t="s">
        <v>165</v>
      </c>
      <c r="K23" s="17">
        <v>2.0999999999999999E-8</v>
      </c>
      <c r="L23" s="17">
        <f t="shared" si="0"/>
        <v>17.000000021000002</v>
      </c>
      <c r="M23" s="17" t="str">
        <f t="shared" si="1"/>
        <v/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>SOFIA LATINIHONEY</v>
      </c>
      <c r="T23" s="25" t="str">
        <f t="shared" si="7"/>
        <v>X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79">
        <v>9</v>
      </c>
      <c r="D24" s="178"/>
      <c r="E24" s="179"/>
      <c r="F24" s="179"/>
      <c r="G24" s="178"/>
      <c r="H24" s="181"/>
      <c r="I24" s="185" t="s">
        <v>167</v>
      </c>
      <c r="J24" s="186" t="s">
        <v>168</v>
      </c>
      <c r="K24" s="17">
        <v>2.1999999999999998E-8</v>
      </c>
      <c r="L24" s="17">
        <f t="shared" si="0"/>
        <v>9.000000022</v>
      </c>
      <c r="M24" s="17" t="str">
        <f t="shared" si="1"/>
        <v/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ARABELLA COOKDASH TA BE ROYAL</v>
      </c>
      <c r="T24" s="25">
        <f t="shared" si="7"/>
        <v>0</v>
      </c>
      <c r="U24" s="25">
        <f t="shared" si="8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79">
        <v>56</v>
      </c>
      <c r="D25" s="178"/>
      <c r="E25" s="179"/>
      <c r="F25" s="179"/>
      <c r="G25" s="178"/>
      <c r="H25" s="181"/>
      <c r="I25" s="185" t="s">
        <v>167</v>
      </c>
      <c r="J25" s="186" t="s">
        <v>169</v>
      </c>
      <c r="K25" s="17">
        <v>2.3000000000000001E-8</v>
      </c>
      <c r="L25" s="17">
        <f t="shared" si="0"/>
        <v>56.000000022999998</v>
      </c>
      <c r="M25" s="17" t="str">
        <f t="shared" si="1"/>
        <v/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ARABELLA COOKCHARGE IT TO SERRINA</v>
      </c>
      <c r="T25" s="25">
        <f t="shared" si="7"/>
        <v>0</v>
      </c>
      <c r="U25" s="25">
        <f t="shared" si="8"/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79">
        <v>16</v>
      </c>
      <c r="D26" s="178" t="s">
        <v>166</v>
      </c>
      <c r="E26" s="179"/>
      <c r="F26" s="179"/>
      <c r="G26" s="178"/>
      <c r="H26" s="181"/>
      <c r="I26" s="185" t="s">
        <v>252</v>
      </c>
      <c r="J26" s="186" t="s">
        <v>253</v>
      </c>
      <c r="K26" s="17">
        <v>2.4E-8</v>
      </c>
      <c r="L26" s="17">
        <f t="shared" si="0"/>
        <v>16.000000023999998</v>
      </c>
      <c r="M26" s="17" t="str">
        <f t="shared" si="1"/>
        <v/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HATTY FEYMAUDE</v>
      </c>
      <c r="T26" s="25" t="str">
        <f t="shared" si="7"/>
        <v>O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>
      <c r="A27" s="26"/>
      <c r="B27" s="27"/>
      <c r="C27" s="179">
        <v>29</v>
      </c>
      <c r="D27" s="178"/>
      <c r="E27" s="179"/>
      <c r="F27" s="179"/>
      <c r="G27" s="178"/>
      <c r="H27" s="181"/>
      <c r="I27" s="185" t="s">
        <v>171</v>
      </c>
      <c r="J27" s="186" t="s">
        <v>172</v>
      </c>
      <c r="K27" s="17">
        <v>2.4999999999999999E-8</v>
      </c>
      <c r="L27" s="17">
        <f t="shared" si="0"/>
        <v>29.000000024999999</v>
      </c>
      <c r="M27" s="17" t="str">
        <f t="shared" si="1"/>
        <v/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HAYLIE DRESBACHJACK</v>
      </c>
      <c r="T27" s="25">
        <f t="shared" si="7"/>
        <v>0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79">
        <v>22</v>
      </c>
      <c r="D28" s="178"/>
      <c r="E28" s="179"/>
      <c r="F28" s="179"/>
      <c r="G28" s="178"/>
      <c r="H28" s="181"/>
      <c r="I28" s="185" t="s">
        <v>173</v>
      </c>
      <c r="J28" s="186" t="s">
        <v>174</v>
      </c>
      <c r="K28" s="17">
        <v>2.6000000000000001E-8</v>
      </c>
      <c r="L28" s="17">
        <f t="shared" si="0"/>
        <v>22.000000025999999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ALLISON BURGAUBUG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79">
        <v>4</v>
      </c>
      <c r="D29" s="178"/>
      <c r="E29" s="179"/>
      <c r="F29" s="179" t="s">
        <v>135</v>
      </c>
      <c r="G29" s="178"/>
      <c r="H29" s="181"/>
      <c r="I29" s="185" t="s">
        <v>175</v>
      </c>
      <c r="J29" s="186" t="s">
        <v>176</v>
      </c>
      <c r="K29" s="17">
        <v>2.7E-8</v>
      </c>
      <c r="L29" s="17">
        <f t="shared" si="0"/>
        <v>4.0000000269999996</v>
      </c>
      <c r="M29" s="17">
        <f t="shared" si="1"/>
        <v>1000.0000000270001</v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KAYDI ANDERSONSQUEAKS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79">
        <v>40</v>
      </c>
      <c r="D30" s="178"/>
      <c r="E30" s="179"/>
      <c r="F30" s="179"/>
      <c r="G30" s="178"/>
      <c r="H30" s="181"/>
      <c r="I30" s="185" t="s">
        <v>175</v>
      </c>
      <c r="J30" s="186" t="s">
        <v>177</v>
      </c>
      <c r="K30" s="17">
        <v>2.7999999999999999E-8</v>
      </c>
      <c r="L30" s="17">
        <f t="shared" si="0"/>
        <v>40.000000028000002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>KAYDI ANDERSONKB JET BLACK CUERVO</v>
      </c>
      <c r="T30" s="25">
        <f t="shared" si="7"/>
        <v>0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79">
        <v>16</v>
      </c>
      <c r="D31" s="178"/>
      <c r="E31" s="179"/>
      <c r="F31" s="179"/>
      <c r="G31" s="178"/>
      <c r="H31" s="181"/>
      <c r="I31" s="185" t="s">
        <v>178</v>
      </c>
      <c r="J31" s="186" t="s">
        <v>179</v>
      </c>
      <c r="K31" s="17">
        <v>2.9000000000000002E-8</v>
      </c>
      <c r="L31" s="17">
        <f t="shared" si="0"/>
        <v>16.000000028999999</v>
      </c>
      <c r="M31" s="17" t="str">
        <f t="shared" si="1"/>
        <v/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ALLY PAULEYROCKET</v>
      </c>
      <c r="T31" s="25">
        <f t="shared" si="7"/>
        <v>0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>
      <c r="A32" s="26"/>
      <c r="B32" s="27"/>
      <c r="C32" s="179">
        <v>53</v>
      </c>
      <c r="D32" s="178" t="s">
        <v>131</v>
      </c>
      <c r="E32" s="179"/>
      <c r="F32" s="179">
        <v>53</v>
      </c>
      <c r="G32" s="178" t="s">
        <v>166</v>
      </c>
      <c r="H32" s="181"/>
      <c r="I32" s="185" t="s">
        <v>180</v>
      </c>
      <c r="J32" s="186" t="s">
        <v>181</v>
      </c>
      <c r="K32" s="17">
        <v>2.9999999999999997E-8</v>
      </c>
      <c r="L32" s="17">
        <f t="shared" si="0"/>
        <v>53.000000030000002</v>
      </c>
      <c r="M32" s="17">
        <f t="shared" si="1"/>
        <v>53.000000030000002</v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>MAKAYLA CROSSRIO</v>
      </c>
      <c r="T32" s="25" t="str">
        <f t="shared" si="7"/>
        <v>X</v>
      </c>
      <c r="U32" s="25" t="str">
        <f t="shared" si="8"/>
        <v>O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79">
        <v>16</v>
      </c>
      <c r="D33" s="178"/>
      <c r="E33" s="179"/>
      <c r="F33" s="179"/>
      <c r="G33" s="178"/>
      <c r="H33" s="181"/>
      <c r="I33" s="185" t="s">
        <v>180</v>
      </c>
      <c r="J33" s="186" t="s">
        <v>182</v>
      </c>
      <c r="K33" s="17">
        <v>3.1E-8</v>
      </c>
      <c r="L33" s="17">
        <f t="shared" si="0"/>
        <v>16.000000030999999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MAKAYLA CROSSDESTINY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79">
        <v>12</v>
      </c>
      <c r="D34" s="178"/>
      <c r="E34" s="179"/>
      <c r="F34" s="179"/>
      <c r="G34" s="178"/>
      <c r="H34" s="181"/>
      <c r="I34" s="185" t="s">
        <v>183</v>
      </c>
      <c r="J34" s="186" t="s">
        <v>184</v>
      </c>
      <c r="K34" s="17">
        <v>3.2000000000000002E-8</v>
      </c>
      <c r="L34" s="17">
        <f t="shared" si="0"/>
        <v>12.000000032000001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>BROOKE BRASKAMPCINCH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79">
        <v>26</v>
      </c>
      <c r="D35" s="178" t="s">
        <v>131</v>
      </c>
      <c r="E35" s="179"/>
      <c r="F35" s="179"/>
      <c r="G35" s="178"/>
      <c r="H35" s="181"/>
      <c r="I35" s="185" t="s">
        <v>185</v>
      </c>
      <c r="J35" s="186" t="s">
        <v>186</v>
      </c>
      <c r="K35" s="17">
        <v>3.2999999999999998E-8</v>
      </c>
      <c r="L35" s="17">
        <f t="shared" si="0"/>
        <v>26.000000032999999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LYVIA BRASKAMPFIREFLY</v>
      </c>
      <c r="T35" s="25" t="str">
        <f t="shared" si="7"/>
        <v>X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79">
        <v>36</v>
      </c>
      <c r="D36" s="178" t="s">
        <v>166</v>
      </c>
      <c r="E36" s="179"/>
      <c r="F36" s="179">
        <v>36</v>
      </c>
      <c r="G36" s="178" t="s">
        <v>166</v>
      </c>
      <c r="H36" s="181"/>
      <c r="I36" s="185" t="s">
        <v>187</v>
      </c>
      <c r="J36" s="186" t="s">
        <v>188</v>
      </c>
      <c r="K36" s="17">
        <v>3.4E-8</v>
      </c>
      <c r="L36" s="17">
        <f t="shared" si="0"/>
        <v>36.000000034000003</v>
      </c>
      <c r="M36" s="17">
        <f t="shared" si="1"/>
        <v>36.000000034000003</v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ANDREA HANSENBUCKLEY</v>
      </c>
      <c r="T36" s="25" t="str">
        <f t="shared" si="7"/>
        <v>O</v>
      </c>
      <c r="U36" s="25" t="str">
        <f t="shared" si="8"/>
        <v>O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>
      <c r="A37" s="26"/>
      <c r="B37" s="27"/>
      <c r="C37" s="179">
        <v>11</v>
      </c>
      <c r="D37" s="178"/>
      <c r="E37" s="179"/>
      <c r="F37" s="179"/>
      <c r="G37" s="178"/>
      <c r="H37" s="181"/>
      <c r="I37" s="185" t="s">
        <v>190</v>
      </c>
      <c r="J37" s="186" t="s">
        <v>191</v>
      </c>
      <c r="K37" s="17">
        <v>3.5000000000000002E-8</v>
      </c>
      <c r="L37" s="17">
        <f t="shared" si="0"/>
        <v>11.000000034999999</v>
      </c>
      <c r="M37" s="17" t="str">
        <f t="shared" si="1"/>
        <v/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MICHELLE HODNEROYALTY STRUTTIN</v>
      </c>
      <c r="T37" s="25">
        <f t="shared" si="7"/>
        <v>0</v>
      </c>
      <c r="U37" s="25">
        <f t="shared" si="8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79">
        <v>49</v>
      </c>
      <c r="D38" s="178"/>
      <c r="E38" s="179"/>
      <c r="F38" s="179"/>
      <c r="G38" s="178"/>
      <c r="H38" s="181"/>
      <c r="I38" s="185" t="s">
        <v>190</v>
      </c>
      <c r="J38" s="186" t="s">
        <v>192</v>
      </c>
      <c r="K38" s="17">
        <v>3.5999999999999998E-8</v>
      </c>
      <c r="L38" s="17">
        <f t="shared" si="0"/>
        <v>49.000000036000003</v>
      </c>
      <c r="M38" s="17" t="str">
        <f t="shared" si="1"/>
        <v/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MICHELLE HODNEUNO SONITA OLENA</v>
      </c>
      <c r="T38" s="25">
        <f t="shared" si="7"/>
        <v>0</v>
      </c>
      <c r="U38" s="25">
        <f t="shared" si="8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79">
        <v>9</v>
      </c>
      <c r="D39" s="178" t="s">
        <v>131</v>
      </c>
      <c r="E39" s="179"/>
      <c r="F39" s="179" t="s">
        <v>135</v>
      </c>
      <c r="G39" s="178" t="s">
        <v>131</v>
      </c>
      <c r="H39" s="181"/>
      <c r="I39" s="185" t="s">
        <v>193</v>
      </c>
      <c r="J39" s="186" t="s">
        <v>194</v>
      </c>
      <c r="K39" s="17">
        <v>3.7E-8</v>
      </c>
      <c r="L39" s="17">
        <f t="shared" si="0"/>
        <v>9.0000000369999995</v>
      </c>
      <c r="M39" s="17">
        <f t="shared" si="1"/>
        <v>1000.0000000369999</v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KAYCE BERGERJAW SMART LITTLESILV</v>
      </c>
      <c r="T39" s="25" t="str">
        <f t="shared" si="7"/>
        <v>X</v>
      </c>
      <c r="U39" s="25" t="str">
        <f t="shared" si="8"/>
        <v>X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79">
        <v>38</v>
      </c>
      <c r="D40" s="178" t="s">
        <v>131</v>
      </c>
      <c r="E40" s="179"/>
      <c r="F40" s="179">
        <v>38</v>
      </c>
      <c r="G40" s="178" t="s">
        <v>131</v>
      </c>
      <c r="H40" s="181"/>
      <c r="I40" s="185" t="s">
        <v>193</v>
      </c>
      <c r="J40" s="186" t="s">
        <v>195</v>
      </c>
      <c r="K40" s="17">
        <v>3.8000000000000003E-8</v>
      </c>
      <c r="L40" s="17">
        <f t="shared" si="0"/>
        <v>38.000000038000003</v>
      </c>
      <c r="M40" s="17">
        <f t="shared" si="1"/>
        <v>38.000000038000003</v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KAYCE BERGERWEBBS LUCKY SPIN</v>
      </c>
      <c r="T40" s="25" t="str">
        <f t="shared" si="7"/>
        <v>X</v>
      </c>
      <c r="U40" s="25" t="str">
        <f t="shared" si="8"/>
        <v>X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79">
        <v>29</v>
      </c>
      <c r="D41" s="178"/>
      <c r="E41" s="179"/>
      <c r="F41" s="179"/>
      <c r="G41" s="178"/>
      <c r="H41" s="181"/>
      <c r="I41" s="185" t="s">
        <v>196</v>
      </c>
      <c r="J41" s="186" t="s">
        <v>197</v>
      </c>
      <c r="K41" s="17">
        <v>3.8999999999999998E-8</v>
      </c>
      <c r="L41" s="17">
        <f t="shared" si="0"/>
        <v>29.000000039</v>
      </c>
      <c r="M41" s="17" t="str">
        <f t="shared" si="1"/>
        <v/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>ALLISON RICE BIG JOHN</v>
      </c>
      <c r="T41" s="25">
        <f t="shared" si="7"/>
        <v>0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>
      <c r="A42" s="26"/>
      <c r="B42" s="27"/>
      <c r="C42" s="179">
        <v>42</v>
      </c>
      <c r="D42" s="178"/>
      <c r="E42" s="179"/>
      <c r="F42" s="179"/>
      <c r="G42" s="178"/>
      <c r="H42" s="181"/>
      <c r="I42" s="185" t="s">
        <v>199</v>
      </c>
      <c r="J42" s="186" t="s">
        <v>200</v>
      </c>
      <c r="K42" s="17">
        <v>4.0000000000000001E-8</v>
      </c>
      <c r="L42" s="17">
        <f t="shared" si="0"/>
        <v>42.000000040000003</v>
      </c>
      <c r="M42" s="17" t="str">
        <f t="shared" si="1"/>
        <v/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>KIM MAASFLASH</v>
      </c>
      <c r="T42" s="25">
        <f t="shared" si="7"/>
        <v>0</v>
      </c>
      <c r="U42" s="25">
        <f t="shared" si="8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79">
        <v>16</v>
      </c>
      <c r="D43" s="178"/>
      <c r="E43" s="179"/>
      <c r="F43" s="179"/>
      <c r="G43" s="178"/>
      <c r="H43" s="181"/>
      <c r="I43" s="185" t="s">
        <v>201</v>
      </c>
      <c r="J43" s="186" t="s">
        <v>202</v>
      </c>
      <c r="K43" s="17">
        <v>4.1000000000000003E-8</v>
      </c>
      <c r="L43" s="17">
        <f t="shared" si="0"/>
        <v>16.000000041</v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>TORRIE MICHELSINDY</v>
      </c>
      <c r="T43" s="25">
        <f t="shared" si="7"/>
        <v>0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79">
        <v>28</v>
      </c>
      <c r="D44" s="178"/>
      <c r="E44" s="179"/>
      <c r="F44" s="179"/>
      <c r="G44" s="178"/>
      <c r="H44" s="181"/>
      <c r="I44" s="185" t="s">
        <v>204</v>
      </c>
      <c r="J44" s="186" t="s">
        <v>205</v>
      </c>
      <c r="K44" s="17">
        <v>4.1999999999999999E-8</v>
      </c>
      <c r="L44" s="17">
        <f t="shared" si="0"/>
        <v>28.000000042</v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>CHEYENNE HULSTEINELITE SHADE OF GREY</v>
      </c>
      <c r="T44" s="25">
        <f t="shared" si="7"/>
        <v>0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79">
        <v>38</v>
      </c>
      <c r="D45" s="178"/>
      <c r="E45" s="179"/>
      <c r="F45" s="179"/>
      <c r="G45" s="178"/>
      <c r="H45" s="181"/>
      <c r="I45" s="185" t="s">
        <v>206</v>
      </c>
      <c r="J45" s="186" t="s">
        <v>207</v>
      </c>
      <c r="K45" s="17">
        <v>4.3000000000000001E-8</v>
      </c>
      <c r="L45" s="17">
        <f t="shared" si="0"/>
        <v>38.000000043</v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>EMMA POSTMATHIS LIL LITE O MINE</v>
      </c>
      <c r="T45" s="25">
        <f t="shared" si="7"/>
        <v>0</v>
      </c>
      <c r="U45" s="25">
        <f t="shared" si="8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79">
        <v>2</v>
      </c>
      <c r="D46" s="178"/>
      <c r="E46" s="179"/>
      <c r="F46" s="179"/>
      <c r="G46" s="178"/>
      <c r="H46" s="181"/>
      <c r="I46" s="185" t="s">
        <v>222</v>
      </c>
      <c r="J46" s="186" t="s">
        <v>223</v>
      </c>
      <c r="K46" s="17">
        <v>4.3999999999999997E-8</v>
      </c>
      <c r="L46" s="17">
        <f t="shared" si="0"/>
        <v>2.0000000440000001</v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>COURTNEY LOISEAULUCY</v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>
      <c r="A47" s="26"/>
      <c r="B47" s="27"/>
      <c r="C47" s="179">
        <v>24</v>
      </c>
      <c r="D47" s="178"/>
      <c r="E47" s="179"/>
      <c r="F47" s="179" t="s">
        <v>135</v>
      </c>
      <c r="G47" s="178"/>
      <c r="H47" s="181"/>
      <c r="I47" s="185" t="s">
        <v>208</v>
      </c>
      <c r="J47" s="186" t="s">
        <v>209</v>
      </c>
      <c r="K47" s="17">
        <v>4.4999999999999999E-8</v>
      </c>
      <c r="L47" s="17">
        <f t="shared" si="0"/>
        <v>24.000000045</v>
      </c>
      <c r="M47" s="17">
        <f t="shared" si="1"/>
        <v>1000.000000045</v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>TESSA BUCHERREBEL</v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79">
        <v>39</v>
      </c>
      <c r="D48" s="178"/>
      <c r="E48" s="179"/>
      <c r="F48" s="179" t="s">
        <v>135</v>
      </c>
      <c r="G48" s="178"/>
      <c r="H48" s="181"/>
      <c r="I48" s="185" t="s">
        <v>210</v>
      </c>
      <c r="J48" s="186" t="s">
        <v>211</v>
      </c>
      <c r="K48" s="17">
        <v>4.6000000000000002E-8</v>
      </c>
      <c r="L48" s="17">
        <f t="shared" si="0"/>
        <v>39.000000045999997</v>
      </c>
      <c r="M48" s="17">
        <f t="shared" si="1"/>
        <v>1000.000000046</v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>DIANA BUCHERKC SHADY CASH</v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79">
        <v>23</v>
      </c>
      <c r="D49" s="178"/>
      <c r="E49" s="179"/>
      <c r="F49" s="179"/>
      <c r="G49" s="178"/>
      <c r="H49" s="181"/>
      <c r="I49" s="185" t="s">
        <v>254</v>
      </c>
      <c r="J49" s="186" t="s">
        <v>255</v>
      </c>
      <c r="K49" s="17">
        <v>4.6999999999999997E-8</v>
      </c>
      <c r="L49" s="17">
        <f t="shared" si="0"/>
        <v>23.000000047</v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>JOSEY FEYGUNNIN FOR FAME</v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79">
        <v>23</v>
      </c>
      <c r="D50" s="178"/>
      <c r="E50" s="179"/>
      <c r="F50" s="179"/>
      <c r="G50" s="178"/>
      <c r="H50" s="181"/>
      <c r="I50" s="185" t="s">
        <v>215</v>
      </c>
      <c r="J50" s="186" t="s">
        <v>216</v>
      </c>
      <c r="K50" s="17">
        <v>4.8E-8</v>
      </c>
      <c r="L50" s="17">
        <f t="shared" si="0"/>
        <v>23.000000048</v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>LISA KANNASJD LITTLE RICKY</v>
      </c>
      <c r="T50" s="25">
        <f t="shared" si="7"/>
        <v>0</v>
      </c>
      <c r="U50" s="25">
        <f t="shared" si="8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79">
        <v>8</v>
      </c>
      <c r="D51" s="178"/>
      <c r="E51" s="179"/>
      <c r="F51" s="179"/>
      <c r="G51" s="178"/>
      <c r="H51" s="181"/>
      <c r="I51" s="185" t="s">
        <v>217</v>
      </c>
      <c r="J51" s="186" t="s">
        <v>218</v>
      </c>
      <c r="K51" s="17">
        <v>4.9000000000000002E-8</v>
      </c>
      <c r="L51" s="17">
        <f t="shared" si="0"/>
        <v>8.0000000490000005</v>
      </c>
      <c r="M51" s="17" t="str">
        <f t="shared" si="1"/>
        <v/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>KENDRA KANNASDOC LITTLE WHISKERS</v>
      </c>
      <c r="T51" s="25">
        <f t="shared" si="7"/>
        <v>0</v>
      </c>
      <c r="U51" s="25">
        <f t="shared" si="8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>
      <c r="A52" s="26"/>
      <c r="B52" s="27"/>
      <c r="C52" s="179">
        <v>50</v>
      </c>
      <c r="D52" s="178"/>
      <c r="E52" s="179"/>
      <c r="F52" s="179"/>
      <c r="G52" s="178"/>
      <c r="H52" s="181"/>
      <c r="I52" s="185" t="s">
        <v>217</v>
      </c>
      <c r="J52" s="186" t="s">
        <v>219</v>
      </c>
      <c r="K52" s="17">
        <v>4.9999999999999998E-8</v>
      </c>
      <c r="L52" s="17">
        <f t="shared" si="0"/>
        <v>50.000000049999997</v>
      </c>
      <c r="M52" s="17" t="str">
        <f t="shared" si="1"/>
        <v/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>KENDRA KANNASYUBAS FOXY FRECKLES</v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79">
        <v>30</v>
      </c>
      <c r="D53" s="178"/>
      <c r="E53" s="179"/>
      <c r="F53" s="179"/>
      <c r="G53" s="178"/>
      <c r="H53" s="181"/>
      <c r="I53" s="187" t="s">
        <v>220</v>
      </c>
      <c r="J53" s="188" t="s">
        <v>221</v>
      </c>
      <c r="K53" s="17">
        <v>5.1E-8</v>
      </c>
      <c r="L53" s="17">
        <f t="shared" si="0"/>
        <v>30.000000051000001</v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>FAITH ASPLINGOOD MEDAL RIGGS</v>
      </c>
      <c r="T53" s="25">
        <f t="shared" si="7"/>
        <v>0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79">
        <v>20</v>
      </c>
      <c r="D54" s="178"/>
      <c r="E54" s="179"/>
      <c r="F54" s="179"/>
      <c r="G54" s="178"/>
      <c r="H54" s="181"/>
      <c r="I54" s="187" t="s">
        <v>222</v>
      </c>
      <c r="J54" s="188" t="s">
        <v>277</v>
      </c>
      <c r="K54" s="17">
        <v>5.2000000000000002E-8</v>
      </c>
      <c r="L54" s="17">
        <f t="shared" si="0"/>
        <v>20.000000052000001</v>
      </c>
      <c r="M54" s="17" t="str">
        <f t="shared" si="1"/>
        <v/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>COURTNEY LOISEAUCRUSHER</v>
      </c>
      <c r="T54" s="25">
        <f t="shared" si="7"/>
        <v>0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79">
        <v>60</v>
      </c>
      <c r="D55" s="178"/>
      <c r="E55" s="179"/>
      <c r="F55" s="179"/>
      <c r="G55" s="178"/>
      <c r="H55" s="181"/>
      <c r="I55" s="187" t="s">
        <v>224</v>
      </c>
      <c r="J55" s="188">
        <v>1</v>
      </c>
      <c r="K55" s="17">
        <v>5.2999999999999998E-8</v>
      </c>
      <c r="L55" s="17">
        <f t="shared" si="0"/>
        <v>60.000000053000001</v>
      </c>
      <c r="M55" s="17" t="str">
        <f t="shared" si="1"/>
        <v/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>CINDY LOISEAU 1</v>
      </c>
      <c r="T55" s="25">
        <f t="shared" si="7"/>
        <v>0</v>
      </c>
      <c r="U55" s="25">
        <f t="shared" si="8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79">
        <v>29</v>
      </c>
      <c r="D56" s="178"/>
      <c r="E56" s="179"/>
      <c r="F56" s="179"/>
      <c r="G56" s="178"/>
      <c r="H56" s="181"/>
      <c r="I56" s="187" t="s">
        <v>225</v>
      </c>
      <c r="J56" s="188" t="s">
        <v>226</v>
      </c>
      <c r="K56" s="17">
        <v>5.4E-8</v>
      </c>
      <c r="L56" s="17">
        <f t="shared" si="0"/>
        <v>29.000000054000001</v>
      </c>
      <c r="M56" s="17" t="str">
        <f t="shared" si="1"/>
        <v/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>KRISTEN ZANCANELLAVIPER</v>
      </c>
      <c r="T56" s="25">
        <f t="shared" si="7"/>
        <v>0</v>
      </c>
      <c r="U56" s="25">
        <f t="shared" si="8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>
      <c r="A57" s="26"/>
      <c r="B57" s="27"/>
      <c r="C57" s="179">
        <v>6</v>
      </c>
      <c r="D57" s="178"/>
      <c r="E57" s="179"/>
      <c r="F57" s="179"/>
      <c r="G57" s="178"/>
      <c r="H57" s="181"/>
      <c r="I57" s="187" t="s">
        <v>227</v>
      </c>
      <c r="J57" s="188" t="s">
        <v>228</v>
      </c>
      <c r="K57" s="17">
        <v>5.5000000000000003E-8</v>
      </c>
      <c r="L57" s="17">
        <f t="shared" si="0"/>
        <v>6.0000000550000001</v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>KEYLEE ZANCANELLA QUINN</v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79">
        <v>36</v>
      </c>
      <c r="D58" s="178"/>
      <c r="E58" s="179"/>
      <c r="F58" s="179"/>
      <c r="G58" s="178"/>
      <c r="H58" s="181"/>
      <c r="I58" s="187" t="s">
        <v>237</v>
      </c>
      <c r="J58" s="188" t="s">
        <v>238</v>
      </c>
      <c r="K58" s="17">
        <v>5.5999999999999999E-8</v>
      </c>
      <c r="L58" s="17">
        <f t="shared" si="0"/>
        <v>36.000000055999998</v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>MARRIEL BADGEROWCHARLIE</v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79">
        <v>26</v>
      </c>
      <c r="D59" s="178"/>
      <c r="E59" s="179"/>
      <c r="F59" s="179" t="s">
        <v>135</v>
      </c>
      <c r="G59" s="178"/>
      <c r="H59" s="181"/>
      <c r="I59" s="187" t="s">
        <v>239</v>
      </c>
      <c r="J59" s="188" t="s">
        <v>240</v>
      </c>
      <c r="K59" s="17">
        <v>5.7000000000000001E-8</v>
      </c>
      <c r="L59" s="17">
        <f t="shared" si="0"/>
        <v>26.000000057000001</v>
      </c>
      <c r="M59" s="17">
        <f t="shared" si="1"/>
        <v>1000.000000057</v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>NICOLE VANWELLSKY</v>
      </c>
      <c r="T59" s="25">
        <f t="shared" si="7"/>
        <v>0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79">
        <v>39</v>
      </c>
      <c r="D60" s="178"/>
      <c r="E60" s="179"/>
      <c r="F60" s="179" t="s">
        <v>135</v>
      </c>
      <c r="G60" s="178"/>
      <c r="H60" s="181"/>
      <c r="I60" s="187" t="s">
        <v>241</v>
      </c>
      <c r="J60" s="188" t="s">
        <v>242</v>
      </c>
      <c r="K60" s="17">
        <v>5.8000000000000003E-8</v>
      </c>
      <c r="L60" s="17">
        <f t="shared" si="0"/>
        <v>39.000000057999998</v>
      </c>
      <c r="M60" s="17">
        <f t="shared" si="1"/>
        <v>1000.000000058</v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>MORGAN MAHLEN BACARDI</v>
      </c>
      <c r="T60" s="25">
        <f t="shared" si="7"/>
        <v>0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79">
        <v>11</v>
      </c>
      <c r="D61" s="178" t="s">
        <v>166</v>
      </c>
      <c r="E61" s="179"/>
      <c r="F61" s="179"/>
      <c r="G61" s="178"/>
      <c r="H61" s="181"/>
      <c r="I61" s="187" t="s">
        <v>263</v>
      </c>
      <c r="J61" s="188" t="s">
        <v>244</v>
      </c>
      <c r="K61" s="17">
        <v>5.8999999999999999E-8</v>
      </c>
      <c r="L61" s="17">
        <f t="shared" si="0"/>
        <v>11.000000059</v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>VADA ALBRECHTCOCO</v>
      </c>
      <c r="T61" s="25" t="str">
        <f t="shared" si="7"/>
        <v>O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>
      <c r="A62" s="26"/>
      <c r="B62" s="27"/>
      <c r="C62" s="179">
        <v>29</v>
      </c>
      <c r="D62" s="178" t="s">
        <v>166</v>
      </c>
      <c r="E62" s="179"/>
      <c r="F62" s="179"/>
      <c r="G62" s="178"/>
      <c r="H62" s="181"/>
      <c r="I62" s="187" t="s">
        <v>264</v>
      </c>
      <c r="J62" s="188" t="s">
        <v>245</v>
      </c>
      <c r="K62" s="17">
        <v>5.9999999999999995E-8</v>
      </c>
      <c r="L62" s="17">
        <f t="shared" si="0"/>
        <v>29.000000060000001</v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>GATLIN WIENKMEMPHIS</v>
      </c>
      <c r="T62" s="25" t="str">
        <f t="shared" si="7"/>
        <v>O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79">
        <v>45</v>
      </c>
      <c r="D63" s="178" t="s">
        <v>166</v>
      </c>
      <c r="E63" s="179"/>
      <c r="F63" s="179"/>
      <c r="G63" s="178"/>
      <c r="H63" s="181"/>
      <c r="I63" s="187" t="s">
        <v>247</v>
      </c>
      <c r="J63" s="188" t="s">
        <v>246</v>
      </c>
      <c r="K63" s="17">
        <v>6.1000000000000004E-8</v>
      </c>
      <c r="L63" s="17">
        <f t="shared" si="0"/>
        <v>45.000000061000001</v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>JENNA SPRANGVEGAS</v>
      </c>
      <c r="T63" s="25" t="str">
        <f t="shared" si="7"/>
        <v>O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79">
        <v>63</v>
      </c>
      <c r="D64" s="178"/>
      <c r="E64" s="179"/>
      <c r="F64" s="179"/>
      <c r="G64" s="178"/>
      <c r="H64" s="181"/>
      <c r="I64" s="187" t="s">
        <v>249</v>
      </c>
      <c r="J64" s="188" t="s">
        <v>250</v>
      </c>
      <c r="K64" s="17">
        <v>6.1999999999999999E-8</v>
      </c>
      <c r="L64" s="17">
        <f t="shared" si="0"/>
        <v>63.000000061999998</v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>JANICE ROEBUCKHOLLY</v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79">
        <v>62</v>
      </c>
      <c r="D65" s="178"/>
      <c r="E65" s="179"/>
      <c r="F65" s="179"/>
      <c r="G65" s="178"/>
      <c r="H65" s="181"/>
      <c r="I65" s="187" t="s">
        <v>254</v>
      </c>
      <c r="J65" s="188" t="s">
        <v>256</v>
      </c>
      <c r="K65" s="17">
        <v>6.2999999999999995E-8</v>
      </c>
      <c r="L65" s="17">
        <f t="shared" si="0"/>
        <v>62.000000063000002</v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>JOSEY FEYO SO COUNTRY</v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79">
        <v>64</v>
      </c>
      <c r="D66" s="178"/>
      <c r="E66" s="179"/>
      <c r="F66" s="179" t="s">
        <v>135</v>
      </c>
      <c r="G66" s="178"/>
      <c r="H66" s="181"/>
      <c r="I66" s="187" t="s">
        <v>258</v>
      </c>
      <c r="J66" s="188" t="s">
        <v>259</v>
      </c>
      <c r="K66" s="17">
        <v>6.4000000000000004E-8</v>
      </c>
      <c r="L66" s="17">
        <f t="shared" si="0"/>
        <v>64.000000064000005</v>
      </c>
      <c r="M66" s="17">
        <f t="shared" si="1"/>
        <v>1000.000000064</v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>SANDRA SCHAACKJOSIE</v>
      </c>
      <c r="T66" s="25">
        <f t="shared" si="7"/>
        <v>0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>
      <c r="A67" s="26"/>
      <c r="B67" s="27"/>
      <c r="C67" s="179">
        <v>65</v>
      </c>
      <c r="D67" s="178"/>
      <c r="E67" s="179"/>
      <c r="F67" s="179">
        <v>65</v>
      </c>
      <c r="G67" s="178"/>
      <c r="H67" s="181"/>
      <c r="I67" s="187" t="s">
        <v>260</v>
      </c>
      <c r="J67" s="188" t="s">
        <v>261</v>
      </c>
      <c r="K67" s="17">
        <v>6.5E-8</v>
      </c>
      <c r="L67" s="17">
        <f t="shared" ref="L67:L130" si="10">IF(C67="yco",1000+K67,IF((C67+$K67)&lt;1,"",C67+$K67))</f>
        <v>65.000000064999995</v>
      </c>
      <c r="M67" s="17">
        <f t="shared" si="1"/>
        <v>65.000000064999995</v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>PAM EKERNTJS CHOICE</v>
      </c>
      <c r="T67" s="25">
        <f t="shared" ref="T67:T130" si="14">D67</f>
        <v>0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79">
        <v>66</v>
      </c>
      <c r="D68" s="178"/>
      <c r="E68" s="179"/>
      <c r="F68" s="179"/>
      <c r="G68" s="178"/>
      <c r="H68" s="181"/>
      <c r="I68" s="187" t="s">
        <v>262</v>
      </c>
      <c r="J68" s="188" t="s">
        <v>223</v>
      </c>
      <c r="K68" s="17">
        <v>6.5999999999999995E-8</v>
      </c>
      <c r="L68" s="17">
        <f t="shared" si="10"/>
        <v>66.000000065999998</v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>MELISSA ANDERSONLUCY</v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79"/>
      <c r="D69" s="178"/>
      <c r="E69" s="179"/>
      <c r="F69" s="179">
        <v>67</v>
      </c>
      <c r="G69" s="178"/>
      <c r="H69" s="181"/>
      <c r="I69" s="187" t="s">
        <v>267</v>
      </c>
      <c r="J69" s="188" t="s">
        <v>207</v>
      </c>
      <c r="K69" s="17">
        <v>6.7000000000000004E-8</v>
      </c>
      <c r="L69" s="17" t="str">
        <f t="shared" si="10"/>
        <v/>
      </c>
      <c r="M69" s="17">
        <f t="shared" si="1"/>
        <v>67.000000067000002</v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>JESSICA DOLLTHIS LIL LITE O MINE</v>
      </c>
      <c r="T69" s="25">
        <f t="shared" si="14"/>
        <v>0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79">
        <v>68</v>
      </c>
      <c r="D70" s="178" t="s">
        <v>131</v>
      </c>
      <c r="E70" s="179"/>
      <c r="F70" s="179"/>
      <c r="G70" s="178"/>
      <c r="H70" s="181"/>
      <c r="I70" s="187" t="s">
        <v>268</v>
      </c>
      <c r="J70" s="188" t="s">
        <v>269</v>
      </c>
      <c r="K70" s="17">
        <v>6.8E-8</v>
      </c>
      <c r="L70" s="17">
        <f t="shared" si="10"/>
        <v>68.000000068000006</v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>JACKIE FIEKEMAMARKED WITH CHROME</v>
      </c>
      <c r="T70" s="25" t="str">
        <f t="shared" si="14"/>
        <v>X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79">
        <v>69</v>
      </c>
      <c r="D71" s="178" t="s">
        <v>166</v>
      </c>
      <c r="E71" s="179"/>
      <c r="F71" s="179">
        <v>69</v>
      </c>
      <c r="G71" s="178" t="s">
        <v>166</v>
      </c>
      <c r="H71" s="181"/>
      <c r="I71" s="187" t="s">
        <v>271</v>
      </c>
      <c r="J71" s="188" t="s">
        <v>272</v>
      </c>
      <c r="K71" s="17">
        <v>6.8999999999999996E-8</v>
      </c>
      <c r="L71" s="17">
        <f t="shared" si="10"/>
        <v>69.000000068999995</v>
      </c>
      <c r="M71" s="17">
        <f t="shared" si="1"/>
        <v>69.000000068999995</v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>TABITHA SANDERSONDOLLY</v>
      </c>
      <c r="T71" s="25" t="str">
        <f t="shared" si="14"/>
        <v>O</v>
      </c>
      <c r="U71" s="25" t="str">
        <f t="shared" si="15"/>
        <v>O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>
      <c r="A72" s="26"/>
      <c r="B72" s="27"/>
      <c r="C72" s="179">
        <v>70</v>
      </c>
      <c r="D72" s="178"/>
      <c r="E72" s="179"/>
      <c r="F72" s="179">
        <v>70</v>
      </c>
      <c r="G72" s="178"/>
      <c r="H72" s="181"/>
      <c r="I72" s="187" t="s">
        <v>273</v>
      </c>
      <c r="J72" s="188" t="s">
        <v>274</v>
      </c>
      <c r="K72" s="17">
        <v>7.0000000000000005E-8</v>
      </c>
      <c r="L72" s="17">
        <f t="shared" si="10"/>
        <v>70.000000069999999</v>
      </c>
      <c r="M72" s="17">
        <f t="shared" si="1"/>
        <v>70.000000069999999</v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>CASSIDI WINTERHEZA FAST SENOR</v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79">
        <v>71</v>
      </c>
      <c r="D73" s="178"/>
      <c r="E73" s="179"/>
      <c r="F73" s="179"/>
      <c r="G73" s="178"/>
      <c r="H73" s="181"/>
      <c r="I73" s="187" t="s">
        <v>279</v>
      </c>
      <c r="J73" s="188" t="s">
        <v>280</v>
      </c>
      <c r="K73" s="17">
        <v>7.1E-8</v>
      </c>
      <c r="L73" s="17">
        <f t="shared" si="10"/>
        <v>71.000000071000002</v>
      </c>
      <c r="M73" s="17" t="str">
        <f t="shared" si="1"/>
        <v/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>CASONDRA GOLDMANCLYDE</v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79">
        <v>72</v>
      </c>
      <c r="D74" s="178"/>
      <c r="E74" s="179"/>
      <c r="F74" s="179"/>
      <c r="G74" s="178"/>
      <c r="H74" s="181"/>
      <c r="I74" s="187" t="s">
        <v>281</v>
      </c>
      <c r="J74" s="188" t="s">
        <v>282</v>
      </c>
      <c r="K74" s="17">
        <v>7.1999999999999996E-8</v>
      </c>
      <c r="L74" s="17">
        <f t="shared" si="10"/>
        <v>72.000000072000006</v>
      </c>
      <c r="M74" s="17" t="str">
        <f t="shared" si="1"/>
        <v/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>EMMA BERTRAMPIRATE</v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79">
        <v>73</v>
      </c>
      <c r="D75" s="178"/>
      <c r="E75" s="179"/>
      <c r="F75" s="179"/>
      <c r="G75" s="178"/>
      <c r="H75" s="181"/>
      <c r="I75" s="187" t="s">
        <v>283</v>
      </c>
      <c r="J75" s="188" t="s">
        <v>284</v>
      </c>
      <c r="K75" s="17">
        <v>7.3000000000000005E-8</v>
      </c>
      <c r="L75" s="17">
        <f t="shared" si="10"/>
        <v>73.000000072999995</v>
      </c>
      <c r="M75" s="17" t="str">
        <f t="shared" si="1"/>
        <v/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>SIERRA DARRAHJEWELS</v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79"/>
      <c r="D76" s="178"/>
      <c r="E76" s="179"/>
      <c r="F76" s="179"/>
      <c r="G76" s="178"/>
      <c r="H76" s="181"/>
      <c r="I76" s="187"/>
      <c r="J76" s="188"/>
      <c r="K76" s="17">
        <v>7.4000000000000001E-8</v>
      </c>
      <c r="L76" s="17" t="str">
        <f t="shared" si="10"/>
        <v/>
      </c>
      <c r="M76" s="17" t="str">
        <f t="shared" si="1"/>
        <v/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/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>
      <c r="A77" s="26"/>
      <c r="B77" s="27"/>
      <c r="C77" s="179"/>
      <c r="D77" s="178"/>
      <c r="E77" s="179"/>
      <c r="F77" s="179"/>
      <c r="G77" s="178"/>
      <c r="H77" s="181"/>
      <c r="I77" s="187"/>
      <c r="J77" s="188"/>
      <c r="K77" s="17">
        <v>7.4999999999999997E-8</v>
      </c>
      <c r="L77" s="17" t="str">
        <f t="shared" si="10"/>
        <v/>
      </c>
      <c r="M77" s="17" t="str">
        <f t="shared" si="1"/>
        <v/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/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79"/>
      <c r="D78" s="178"/>
      <c r="E78" s="179"/>
      <c r="F78" s="179"/>
      <c r="G78" s="178"/>
      <c r="H78" s="181"/>
      <c r="I78" s="187"/>
      <c r="J78" s="188"/>
      <c r="K78" s="17">
        <v>7.6000000000000006E-8</v>
      </c>
      <c r="L78" s="17" t="str">
        <f t="shared" si="10"/>
        <v/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/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79"/>
      <c r="D79" s="178"/>
      <c r="E79" s="179"/>
      <c r="F79" s="179"/>
      <c r="G79" s="178"/>
      <c r="H79" s="181"/>
      <c r="I79" s="187"/>
      <c r="J79" s="188"/>
      <c r="K79" s="17">
        <v>7.7000000000000001E-8</v>
      </c>
      <c r="L79" s="17" t="str">
        <f t="shared" si="10"/>
        <v/>
      </c>
      <c r="M79" s="17" t="str">
        <f t="shared" si="1"/>
        <v/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/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79"/>
      <c r="D80" s="178"/>
      <c r="E80" s="179"/>
      <c r="F80" s="179"/>
      <c r="G80" s="178"/>
      <c r="H80" s="181"/>
      <c r="I80" s="187"/>
      <c r="J80" s="188"/>
      <c r="K80" s="17">
        <v>7.7999999999999997E-8</v>
      </c>
      <c r="L80" s="17" t="str">
        <f t="shared" si="10"/>
        <v/>
      </c>
      <c r="M80" s="17" t="str">
        <f t="shared" si="1"/>
        <v/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/>
      </c>
      <c r="T80" s="25">
        <f t="shared" si="14"/>
        <v>0</v>
      </c>
      <c r="U80" s="25">
        <f t="shared" si="15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79"/>
      <c r="D81" s="178"/>
      <c r="E81" s="179"/>
      <c r="F81" s="179"/>
      <c r="G81" s="178"/>
      <c r="H81" s="181"/>
      <c r="I81" s="187"/>
      <c r="J81" s="188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>
      <c r="A82" s="26"/>
      <c r="B82" s="27"/>
      <c r="C82" s="179"/>
      <c r="D82" s="178"/>
      <c r="E82" s="179"/>
      <c r="F82" s="179"/>
      <c r="G82" s="178"/>
      <c r="H82" s="181"/>
      <c r="I82" s="187"/>
      <c r="J82" s="188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79"/>
      <c r="D83" s="178"/>
      <c r="E83" s="179"/>
      <c r="F83" s="179"/>
      <c r="G83" s="178"/>
      <c r="H83" s="181"/>
      <c r="I83" s="187"/>
      <c r="J83" s="188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79"/>
      <c r="D84" s="178"/>
      <c r="E84" s="179"/>
      <c r="F84" s="179"/>
      <c r="G84" s="178"/>
      <c r="H84" s="181"/>
      <c r="I84" s="187"/>
      <c r="J84" s="188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79"/>
      <c r="D85" s="178"/>
      <c r="E85" s="179"/>
      <c r="F85" s="179"/>
      <c r="G85" s="178"/>
      <c r="H85" s="181"/>
      <c r="I85" s="187"/>
      <c r="J85" s="188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79"/>
      <c r="D86" s="178"/>
      <c r="E86" s="179"/>
      <c r="F86" s="179"/>
      <c r="G86" s="178"/>
      <c r="H86" s="181"/>
      <c r="I86" s="187"/>
      <c r="J86" s="188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>
      <c r="A87" s="26"/>
      <c r="B87" s="27"/>
      <c r="C87" s="179"/>
      <c r="D87" s="178"/>
      <c r="E87" s="179"/>
      <c r="F87" s="179"/>
      <c r="G87" s="178"/>
      <c r="H87" s="181"/>
      <c r="I87" s="187"/>
      <c r="J87" s="188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79"/>
      <c r="D88" s="178"/>
      <c r="E88" s="179"/>
      <c r="F88" s="179"/>
      <c r="G88" s="178"/>
      <c r="H88" s="181"/>
      <c r="I88" s="187"/>
      <c r="J88" s="188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79"/>
      <c r="D89" s="178"/>
      <c r="E89" s="179"/>
      <c r="F89" s="179"/>
      <c r="G89" s="178"/>
      <c r="H89" s="181"/>
      <c r="I89" s="187"/>
      <c r="J89" s="188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79"/>
      <c r="D90" s="178"/>
      <c r="E90" s="179"/>
      <c r="F90" s="179"/>
      <c r="G90" s="178"/>
      <c r="H90" s="181"/>
      <c r="I90" s="187"/>
      <c r="J90" s="188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79"/>
      <c r="D91" s="178"/>
      <c r="E91" s="179"/>
      <c r="F91" s="179"/>
      <c r="G91" s="178"/>
      <c r="H91" s="181"/>
      <c r="I91" s="187"/>
      <c r="J91" s="188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>
      <c r="A92" s="26"/>
      <c r="B92" s="27"/>
      <c r="C92" s="179"/>
      <c r="D92" s="178"/>
      <c r="E92" s="179"/>
      <c r="F92" s="179"/>
      <c r="G92" s="178"/>
      <c r="H92" s="181"/>
      <c r="I92" s="187"/>
      <c r="J92" s="188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79"/>
      <c r="D93" s="178"/>
      <c r="E93" s="179"/>
      <c r="F93" s="179"/>
      <c r="G93" s="178"/>
      <c r="H93" s="181"/>
      <c r="I93" s="187"/>
      <c r="J93" s="188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79"/>
      <c r="D94" s="178"/>
      <c r="E94" s="179"/>
      <c r="F94" s="179"/>
      <c r="G94" s="178"/>
      <c r="H94" s="181"/>
      <c r="I94" s="187"/>
      <c r="J94" s="188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79"/>
      <c r="D95" s="178"/>
      <c r="E95" s="179"/>
      <c r="F95" s="179"/>
      <c r="G95" s="178"/>
      <c r="H95" s="181"/>
      <c r="I95" s="187"/>
      <c r="J95" s="188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79"/>
      <c r="D96" s="178"/>
      <c r="E96" s="179"/>
      <c r="F96" s="179"/>
      <c r="G96" s="178"/>
      <c r="H96" s="181"/>
      <c r="I96" s="187"/>
      <c r="J96" s="188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>
      <c r="A97" s="26"/>
      <c r="B97" s="27"/>
      <c r="C97" s="179"/>
      <c r="D97" s="178"/>
      <c r="E97" s="179"/>
      <c r="F97" s="179"/>
      <c r="G97" s="178"/>
      <c r="H97" s="181"/>
      <c r="I97" s="187"/>
      <c r="J97" s="188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>
      <c r="A98" s="26"/>
      <c r="B98" s="27"/>
      <c r="C98" s="179"/>
      <c r="D98" s="178"/>
      <c r="E98" s="179"/>
      <c r="F98" s="179"/>
      <c r="G98" s="178"/>
      <c r="H98" s="181"/>
      <c r="I98" s="187"/>
      <c r="J98" s="188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79"/>
      <c r="D99" s="178"/>
      <c r="E99" s="179"/>
      <c r="F99" s="179"/>
      <c r="G99" s="178"/>
      <c r="H99" s="181"/>
      <c r="I99" s="187"/>
      <c r="J99" s="188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79"/>
      <c r="D100" s="178"/>
      <c r="E100" s="179"/>
      <c r="F100" s="179"/>
      <c r="G100" s="178"/>
      <c r="H100" s="181"/>
      <c r="I100" s="187"/>
      <c r="J100" s="188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79"/>
      <c r="D101" s="178"/>
      <c r="E101" s="179"/>
      <c r="F101" s="179"/>
      <c r="G101" s="178"/>
      <c r="H101" s="181"/>
      <c r="I101" s="187"/>
      <c r="J101" s="188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79"/>
      <c r="D102" s="178"/>
      <c r="E102" s="179"/>
      <c r="F102" s="179"/>
      <c r="G102" s="178"/>
      <c r="H102" s="181"/>
      <c r="I102" s="187"/>
      <c r="J102" s="188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79"/>
      <c r="D103" s="178"/>
      <c r="E103" s="179"/>
      <c r="F103" s="179"/>
      <c r="G103" s="178"/>
      <c r="H103" s="181"/>
      <c r="I103" s="187"/>
      <c r="J103" s="188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79"/>
      <c r="D104" s="178"/>
      <c r="E104" s="179"/>
      <c r="F104" s="179"/>
      <c r="G104" s="178"/>
      <c r="H104" s="181"/>
      <c r="I104" s="187"/>
      <c r="J104" s="188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79"/>
      <c r="D105" s="178"/>
      <c r="E105" s="179"/>
      <c r="F105" s="179"/>
      <c r="G105" s="178"/>
      <c r="H105" s="181"/>
      <c r="I105" s="187"/>
      <c r="J105" s="188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79"/>
      <c r="D106" s="178"/>
      <c r="E106" s="179"/>
      <c r="F106" s="179"/>
      <c r="G106" s="178"/>
      <c r="H106" s="181"/>
      <c r="I106" s="187"/>
      <c r="J106" s="188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79"/>
      <c r="D107" s="178"/>
      <c r="E107" s="179"/>
      <c r="F107" s="179"/>
      <c r="G107" s="178"/>
      <c r="H107" s="181"/>
      <c r="I107" s="187"/>
      <c r="J107" s="188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79"/>
      <c r="D108" s="178"/>
      <c r="E108" s="179"/>
      <c r="F108" s="179"/>
      <c r="G108" s="178"/>
      <c r="H108" s="181"/>
      <c r="I108" s="187"/>
      <c r="J108" s="188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79"/>
      <c r="D109" s="178"/>
      <c r="E109" s="179"/>
      <c r="F109" s="179"/>
      <c r="G109" s="178"/>
      <c r="H109" s="181"/>
      <c r="I109" s="187"/>
      <c r="J109" s="188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79"/>
      <c r="D110" s="178"/>
      <c r="E110" s="179"/>
      <c r="F110" s="179"/>
      <c r="G110" s="178"/>
      <c r="H110" s="181"/>
      <c r="I110" s="187"/>
      <c r="J110" s="188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79"/>
      <c r="D111" s="178"/>
      <c r="E111" s="179"/>
      <c r="F111" s="179"/>
      <c r="G111" s="178"/>
      <c r="H111" s="181"/>
      <c r="I111" s="187"/>
      <c r="J111" s="188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79"/>
      <c r="D112" s="178"/>
      <c r="E112" s="179"/>
      <c r="F112" s="179"/>
      <c r="G112" s="178"/>
      <c r="H112" s="181"/>
      <c r="I112" s="187"/>
      <c r="J112" s="188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79"/>
      <c r="D113" s="178"/>
      <c r="E113" s="179"/>
      <c r="F113" s="179"/>
      <c r="G113" s="178"/>
      <c r="H113" s="181"/>
      <c r="I113" s="187"/>
      <c r="J113" s="188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79"/>
      <c r="D114" s="178"/>
      <c r="E114" s="179"/>
      <c r="F114" s="179"/>
      <c r="G114" s="178"/>
      <c r="H114" s="181"/>
      <c r="I114" s="187"/>
      <c r="J114" s="188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79"/>
      <c r="D115" s="178"/>
      <c r="E115" s="179"/>
      <c r="F115" s="179"/>
      <c r="G115" s="178"/>
      <c r="H115" s="181"/>
      <c r="I115" s="187"/>
      <c r="J115" s="188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79"/>
      <c r="D116" s="178"/>
      <c r="E116" s="179"/>
      <c r="F116" s="179"/>
      <c r="G116" s="178"/>
      <c r="H116" s="181"/>
      <c r="I116" s="187"/>
      <c r="J116" s="188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79"/>
      <c r="D117" s="178"/>
      <c r="E117" s="179"/>
      <c r="F117" s="179"/>
      <c r="G117" s="178"/>
      <c r="H117" s="181"/>
      <c r="I117" s="187"/>
      <c r="J117" s="188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79"/>
      <c r="D118" s="178"/>
      <c r="E118" s="179"/>
      <c r="F118" s="179"/>
      <c r="G118" s="178"/>
      <c r="H118" s="181"/>
      <c r="I118" s="187"/>
      <c r="J118" s="188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79"/>
      <c r="D119" s="178"/>
      <c r="E119" s="179"/>
      <c r="F119" s="179"/>
      <c r="G119" s="178"/>
      <c r="H119" s="181"/>
      <c r="I119" s="187"/>
      <c r="J119" s="188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79"/>
      <c r="D120" s="178"/>
      <c r="E120" s="179"/>
      <c r="F120" s="179"/>
      <c r="G120" s="178"/>
      <c r="H120" s="181"/>
      <c r="I120" s="187"/>
      <c r="J120" s="188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79"/>
      <c r="D121" s="178"/>
      <c r="E121" s="179"/>
      <c r="F121" s="179"/>
      <c r="G121" s="178"/>
      <c r="H121" s="181"/>
      <c r="I121" s="187"/>
      <c r="J121" s="188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79"/>
      <c r="D122" s="178"/>
      <c r="E122" s="179"/>
      <c r="F122" s="179"/>
      <c r="G122" s="178"/>
      <c r="H122" s="181"/>
      <c r="I122" s="187"/>
      <c r="J122" s="188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79"/>
      <c r="D123" s="178"/>
      <c r="E123" s="179"/>
      <c r="F123" s="179"/>
      <c r="G123" s="178"/>
      <c r="H123" s="181"/>
      <c r="I123" s="187"/>
      <c r="J123" s="188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79"/>
      <c r="D124" s="178"/>
      <c r="E124" s="179"/>
      <c r="F124" s="179"/>
      <c r="G124" s="178"/>
      <c r="H124" s="181"/>
      <c r="I124" s="187"/>
      <c r="J124" s="188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79"/>
      <c r="D125" s="178"/>
      <c r="E125" s="179"/>
      <c r="F125" s="179"/>
      <c r="G125" s="178"/>
      <c r="H125" s="181"/>
      <c r="I125" s="187"/>
      <c r="J125" s="188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79"/>
      <c r="D126" s="178"/>
      <c r="E126" s="179"/>
      <c r="F126" s="179"/>
      <c r="G126" s="178"/>
      <c r="H126" s="181"/>
      <c r="I126" s="187"/>
      <c r="J126" s="188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79"/>
      <c r="D127" s="178"/>
      <c r="E127" s="179"/>
      <c r="F127" s="179"/>
      <c r="G127" s="178"/>
      <c r="H127" s="181"/>
      <c r="I127" s="187"/>
      <c r="J127" s="188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79"/>
      <c r="D128" s="178"/>
      <c r="E128" s="179"/>
      <c r="F128" s="179"/>
      <c r="G128" s="178"/>
      <c r="H128" s="181"/>
      <c r="I128" s="187"/>
      <c r="J128" s="188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79"/>
      <c r="D129" s="178"/>
      <c r="E129" s="179"/>
      <c r="F129" s="179"/>
      <c r="G129" s="178"/>
      <c r="H129" s="181"/>
      <c r="I129" s="187"/>
      <c r="J129" s="188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79"/>
      <c r="D130" s="178"/>
      <c r="E130" s="179"/>
      <c r="F130" s="179"/>
      <c r="G130" s="178"/>
      <c r="H130" s="181"/>
      <c r="I130" s="187"/>
      <c r="J130" s="188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79"/>
      <c r="D131" s="178"/>
      <c r="E131" s="179"/>
      <c r="F131" s="179"/>
      <c r="G131" s="178"/>
      <c r="H131" s="181"/>
      <c r="I131" s="187"/>
      <c r="J131" s="188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79"/>
      <c r="D132" s="178"/>
      <c r="E132" s="179"/>
      <c r="F132" s="179"/>
      <c r="G132" s="178"/>
      <c r="H132" s="181"/>
      <c r="I132" s="187"/>
      <c r="J132" s="188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79"/>
      <c r="D133" s="178"/>
      <c r="E133" s="179"/>
      <c r="F133" s="179"/>
      <c r="G133" s="178"/>
      <c r="H133" s="181"/>
      <c r="I133" s="187"/>
      <c r="J133" s="188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79"/>
      <c r="D134" s="178"/>
      <c r="E134" s="179"/>
      <c r="F134" s="179"/>
      <c r="G134" s="178"/>
      <c r="H134" s="181"/>
      <c r="I134" s="187"/>
      <c r="J134" s="188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79"/>
      <c r="D135" s="178"/>
      <c r="E135" s="179"/>
      <c r="F135" s="179"/>
      <c r="G135" s="178"/>
      <c r="H135" s="181"/>
      <c r="I135" s="187"/>
      <c r="J135" s="188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79"/>
      <c r="D136" s="178"/>
      <c r="E136" s="179"/>
      <c r="F136" s="179"/>
      <c r="G136" s="178"/>
      <c r="H136" s="181"/>
      <c r="I136" s="187"/>
      <c r="J136" s="188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79"/>
      <c r="D137" s="178"/>
      <c r="E137" s="179"/>
      <c r="F137" s="179"/>
      <c r="G137" s="178"/>
      <c r="H137" s="181"/>
      <c r="I137" s="187"/>
      <c r="J137" s="188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79"/>
      <c r="D138" s="178"/>
      <c r="E138" s="179"/>
      <c r="F138" s="179"/>
      <c r="G138" s="178"/>
      <c r="H138" s="181"/>
      <c r="I138" s="187"/>
      <c r="J138" s="188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79"/>
      <c r="D139" s="178"/>
      <c r="E139" s="179"/>
      <c r="F139" s="179"/>
      <c r="G139" s="178"/>
      <c r="H139" s="181"/>
      <c r="I139" s="187"/>
      <c r="J139" s="188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79"/>
      <c r="D140" s="178"/>
      <c r="E140" s="179"/>
      <c r="F140" s="179"/>
      <c r="G140" s="178"/>
      <c r="H140" s="181"/>
      <c r="I140" s="187"/>
      <c r="J140" s="188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79"/>
      <c r="D141" s="178"/>
      <c r="E141" s="179"/>
      <c r="F141" s="179"/>
      <c r="G141" s="178"/>
      <c r="H141" s="181"/>
      <c r="I141" s="187"/>
      <c r="J141" s="188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79"/>
      <c r="D142" s="178"/>
      <c r="E142" s="179"/>
      <c r="F142" s="179"/>
      <c r="G142" s="178"/>
      <c r="H142" s="181"/>
      <c r="I142" s="187"/>
      <c r="J142" s="188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79"/>
      <c r="D143" s="178"/>
      <c r="E143" s="179"/>
      <c r="F143" s="179"/>
      <c r="G143" s="178"/>
      <c r="H143" s="181"/>
      <c r="I143" s="187"/>
      <c r="J143" s="188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79"/>
      <c r="D144" s="178"/>
      <c r="E144" s="179"/>
      <c r="F144" s="179"/>
      <c r="G144" s="178"/>
      <c r="H144" s="181"/>
      <c r="I144" s="187"/>
      <c r="J144" s="188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79"/>
      <c r="D145" s="178"/>
      <c r="E145" s="179"/>
      <c r="F145" s="179"/>
      <c r="G145" s="178"/>
      <c r="H145" s="181"/>
      <c r="I145" s="187"/>
      <c r="J145" s="188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79"/>
      <c r="D146" s="178"/>
      <c r="E146" s="179"/>
      <c r="F146" s="179"/>
      <c r="G146" s="178"/>
      <c r="H146" s="181"/>
      <c r="I146" s="187"/>
      <c r="J146" s="188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79"/>
      <c r="D147" s="178"/>
      <c r="E147" s="179"/>
      <c r="F147" s="179"/>
      <c r="G147" s="178"/>
      <c r="H147" s="181"/>
      <c r="I147" s="187"/>
      <c r="J147" s="188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79"/>
      <c r="D148" s="178"/>
      <c r="E148" s="179"/>
      <c r="F148" s="179"/>
      <c r="G148" s="178"/>
      <c r="H148" s="181"/>
      <c r="I148" s="187"/>
      <c r="J148" s="188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79"/>
      <c r="D149" s="178"/>
      <c r="E149" s="179"/>
      <c r="F149" s="179"/>
      <c r="G149" s="178"/>
      <c r="H149" s="181"/>
      <c r="I149" s="187"/>
      <c r="J149" s="188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79"/>
      <c r="D150" s="178"/>
      <c r="E150" s="179"/>
      <c r="F150" s="179"/>
      <c r="G150" s="178"/>
      <c r="H150" s="181"/>
      <c r="I150" s="187"/>
      <c r="J150" s="188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79"/>
      <c r="D151" s="178"/>
      <c r="E151" s="179"/>
      <c r="F151" s="179"/>
      <c r="G151" s="178"/>
      <c r="H151" s="181"/>
      <c r="I151" s="187"/>
      <c r="J151" s="188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79"/>
      <c r="D152" s="178"/>
      <c r="E152" s="179"/>
      <c r="F152" s="179"/>
      <c r="G152" s="178"/>
      <c r="H152" s="181"/>
      <c r="I152" s="187"/>
      <c r="J152" s="188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79"/>
      <c r="D153" s="178"/>
      <c r="E153" s="179"/>
      <c r="F153" s="179"/>
      <c r="G153" s="178"/>
      <c r="H153" s="181"/>
      <c r="I153" s="187"/>
      <c r="J153" s="188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79"/>
      <c r="D154" s="178"/>
      <c r="E154" s="179"/>
      <c r="F154" s="179"/>
      <c r="G154" s="178"/>
      <c r="H154" s="181"/>
      <c r="I154" s="187"/>
      <c r="J154" s="188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79"/>
      <c r="D155" s="178"/>
      <c r="E155" s="179"/>
      <c r="F155" s="179"/>
      <c r="G155" s="178"/>
      <c r="H155" s="181"/>
      <c r="I155" s="187"/>
      <c r="J155" s="188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79"/>
      <c r="D156" s="178"/>
      <c r="E156" s="179"/>
      <c r="F156" s="179"/>
      <c r="G156" s="178"/>
      <c r="H156" s="181"/>
      <c r="I156" s="187"/>
      <c r="J156" s="188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79"/>
      <c r="D157" s="178"/>
      <c r="E157" s="179"/>
      <c r="F157" s="179"/>
      <c r="G157" s="178"/>
      <c r="H157" s="181"/>
      <c r="I157" s="187"/>
      <c r="J157" s="188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79"/>
      <c r="D158" s="178"/>
      <c r="E158" s="179"/>
      <c r="F158" s="179"/>
      <c r="G158" s="178"/>
      <c r="H158" s="181"/>
      <c r="I158" s="187"/>
      <c r="J158" s="188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79"/>
      <c r="D159" s="178"/>
      <c r="E159" s="179"/>
      <c r="F159" s="179"/>
      <c r="G159" s="178"/>
      <c r="H159" s="181"/>
      <c r="I159" s="187"/>
      <c r="J159" s="188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79"/>
      <c r="D160" s="178"/>
      <c r="E160" s="179"/>
      <c r="F160" s="179"/>
      <c r="G160" s="178"/>
      <c r="H160" s="181"/>
      <c r="I160" s="187"/>
      <c r="J160" s="188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79"/>
      <c r="D161" s="178"/>
      <c r="E161" s="179"/>
      <c r="F161" s="179"/>
      <c r="G161" s="178"/>
      <c r="H161" s="181"/>
      <c r="I161" s="187"/>
      <c r="J161" s="188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79"/>
      <c r="D162" s="178"/>
      <c r="E162" s="179"/>
      <c r="F162" s="179"/>
      <c r="G162" s="178"/>
      <c r="H162" s="181"/>
      <c r="I162" s="187"/>
      <c r="J162" s="188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79"/>
      <c r="D163" s="178"/>
      <c r="E163" s="179"/>
      <c r="F163" s="179"/>
      <c r="G163" s="178"/>
      <c r="H163" s="181"/>
      <c r="I163" s="187"/>
      <c r="J163" s="188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79"/>
      <c r="D164" s="178"/>
      <c r="E164" s="179"/>
      <c r="F164" s="179"/>
      <c r="G164" s="178"/>
      <c r="H164" s="181"/>
      <c r="I164" s="187"/>
      <c r="J164" s="188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79"/>
      <c r="D165" s="178"/>
      <c r="E165" s="179"/>
      <c r="F165" s="179"/>
      <c r="G165" s="178"/>
      <c r="H165" s="181"/>
      <c r="I165" s="187"/>
      <c r="J165" s="188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79"/>
      <c r="D166" s="178"/>
      <c r="E166" s="179"/>
      <c r="F166" s="179"/>
      <c r="G166" s="178"/>
      <c r="H166" s="181"/>
      <c r="I166" s="187"/>
      <c r="J166" s="188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79"/>
      <c r="D167" s="178"/>
      <c r="E167" s="179"/>
      <c r="F167" s="179"/>
      <c r="G167" s="178"/>
      <c r="H167" s="181"/>
      <c r="I167" s="187"/>
      <c r="J167" s="188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79"/>
      <c r="D168" s="178"/>
      <c r="E168" s="179"/>
      <c r="F168" s="179"/>
      <c r="G168" s="178"/>
      <c r="H168" s="181"/>
      <c r="I168" s="187"/>
      <c r="J168" s="188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79"/>
      <c r="D169" s="178"/>
      <c r="E169" s="179"/>
      <c r="F169" s="179"/>
      <c r="G169" s="178"/>
      <c r="H169" s="181"/>
      <c r="I169" s="187"/>
      <c r="J169" s="188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79"/>
      <c r="D170" s="178"/>
      <c r="E170" s="179"/>
      <c r="F170" s="179"/>
      <c r="G170" s="178"/>
      <c r="H170" s="181"/>
      <c r="I170" s="187"/>
      <c r="J170" s="188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79"/>
      <c r="D171" s="178"/>
      <c r="E171" s="179"/>
      <c r="F171" s="179"/>
      <c r="G171" s="178"/>
      <c r="H171" s="181"/>
      <c r="I171" s="187"/>
      <c r="J171" s="188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79"/>
      <c r="D172" s="178"/>
      <c r="E172" s="179"/>
      <c r="F172" s="179"/>
      <c r="G172" s="178"/>
      <c r="H172" s="181"/>
      <c r="I172" s="187"/>
      <c r="J172" s="188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79"/>
      <c r="D173" s="178"/>
      <c r="E173" s="179"/>
      <c r="F173" s="179"/>
      <c r="G173" s="178"/>
      <c r="H173" s="181"/>
      <c r="I173" s="187"/>
      <c r="J173" s="188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79"/>
      <c r="D174" s="178"/>
      <c r="E174" s="179"/>
      <c r="F174" s="179"/>
      <c r="G174" s="178"/>
      <c r="H174" s="181"/>
      <c r="I174" s="187"/>
      <c r="J174" s="188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79"/>
      <c r="D175" s="178"/>
      <c r="E175" s="179"/>
      <c r="F175" s="179"/>
      <c r="G175" s="178"/>
      <c r="H175" s="181"/>
      <c r="I175" s="187"/>
      <c r="J175" s="188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79"/>
      <c r="D176" s="178"/>
      <c r="E176" s="179"/>
      <c r="F176" s="179"/>
      <c r="G176" s="178"/>
      <c r="H176" s="181"/>
      <c r="I176" s="187"/>
      <c r="J176" s="188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79"/>
      <c r="D177" s="178"/>
      <c r="E177" s="179"/>
      <c r="F177" s="179"/>
      <c r="G177" s="178"/>
      <c r="H177" s="181"/>
      <c r="I177" s="187"/>
      <c r="J177" s="188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79"/>
      <c r="D178" s="178"/>
      <c r="E178" s="179"/>
      <c r="F178" s="179"/>
      <c r="G178" s="178"/>
      <c r="H178" s="181"/>
      <c r="I178" s="187"/>
      <c r="J178" s="188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79"/>
      <c r="D179" s="178"/>
      <c r="E179" s="179"/>
      <c r="F179" s="179"/>
      <c r="G179" s="178"/>
      <c r="H179" s="181"/>
      <c r="I179" s="187"/>
      <c r="J179" s="188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79"/>
      <c r="D180" s="178"/>
      <c r="E180" s="179"/>
      <c r="F180" s="179"/>
      <c r="G180" s="178"/>
      <c r="H180" s="181"/>
      <c r="I180" s="187"/>
      <c r="J180" s="188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79"/>
      <c r="D181" s="178"/>
      <c r="E181" s="179"/>
      <c r="F181" s="179"/>
      <c r="G181" s="178"/>
      <c r="H181" s="181"/>
      <c r="I181" s="187"/>
      <c r="J181" s="188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79"/>
      <c r="D182" s="178"/>
      <c r="E182" s="179"/>
      <c r="F182" s="179"/>
      <c r="G182" s="178"/>
      <c r="H182" s="181"/>
      <c r="I182" s="187"/>
      <c r="J182" s="188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79"/>
      <c r="D183" s="178"/>
      <c r="E183" s="179"/>
      <c r="F183" s="179"/>
      <c r="G183" s="178"/>
      <c r="H183" s="181"/>
      <c r="I183" s="187"/>
      <c r="J183" s="188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79"/>
      <c r="D184" s="178"/>
      <c r="E184" s="179"/>
      <c r="F184" s="179"/>
      <c r="G184" s="178"/>
      <c r="H184" s="181"/>
      <c r="I184" s="187"/>
      <c r="J184" s="188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79"/>
      <c r="D185" s="178"/>
      <c r="E185" s="179"/>
      <c r="F185" s="179"/>
      <c r="G185" s="178"/>
      <c r="H185" s="181"/>
      <c r="I185" s="187"/>
      <c r="J185" s="188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79"/>
      <c r="D186" s="178"/>
      <c r="E186" s="179"/>
      <c r="F186" s="179"/>
      <c r="G186" s="178"/>
      <c r="H186" s="181"/>
      <c r="I186" s="187"/>
      <c r="J186" s="188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79"/>
      <c r="D187" s="178"/>
      <c r="E187" s="179"/>
      <c r="F187" s="179"/>
      <c r="G187" s="178"/>
      <c r="H187" s="181"/>
      <c r="I187" s="187"/>
      <c r="J187" s="188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79"/>
      <c r="D188" s="178"/>
      <c r="E188" s="179"/>
      <c r="F188" s="179"/>
      <c r="G188" s="178"/>
      <c r="H188" s="181"/>
      <c r="I188" s="187"/>
      <c r="J188" s="188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79"/>
      <c r="D189" s="178"/>
      <c r="E189" s="179"/>
      <c r="F189" s="179"/>
      <c r="G189" s="178"/>
      <c r="H189" s="181"/>
      <c r="I189" s="187"/>
      <c r="J189" s="188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79"/>
      <c r="D190" s="178"/>
      <c r="E190" s="179"/>
      <c r="F190" s="179"/>
      <c r="G190" s="178"/>
      <c r="H190" s="181"/>
      <c r="I190" s="187"/>
      <c r="J190" s="188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79"/>
      <c r="D191" s="178"/>
      <c r="E191" s="179"/>
      <c r="F191" s="179"/>
      <c r="G191" s="178"/>
      <c r="H191" s="181"/>
      <c r="I191" s="187"/>
      <c r="J191" s="188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79"/>
      <c r="D192" s="178"/>
      <c r="E192" s="179"/>
      <c r="F192" s="179"/>
      <c r="G192" s="178"/>
      <c r="H192" s="181"/>
      <c r="I192" s="187"/>
      <c r="J192" s="188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79"/>
      <c r="D193" s="178"/>
      <c r="E193" s="179"/>
      <c r="F193" s="179"/>
      <c r="G193" s="178"/>
      <c r="H193" s="181"/>
      <c r="I193" s="187"/>
      <c r="J193" s="188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79"/>
      <c r="D194" s="178"/>
      <c r="E194" s="179"/>
      <c r="F194" s="179"/>
      <c r="G194" s="178"/>
      <c r="H194" s="181"/>
      <c r="I194" s="187"/>
      <c r="J194" s="188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79"/>
      <c r="D195" s="178"/>
      <c r="E195" s="179"/>
      <c r="F195" s="179"/>
      <c r="G195" s="178"/>
      <c r="H195" s="181"/>
      <c r="I195" s="187"/>
      <c r="J195" s="188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79"/>
      <c r="D196" s="178"/>
      <c r="E196" s="179"/>
      <c r="F196" s="179"/>
      <c r="G196" s="178"/>
      <c r="H196" s="181"/>
      <c r="I196" s="187"/>
      <c r="J196" s="188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79"/>
      <c r="D197" s="178"/>
      <c r="E197" s="179"/>
      <c r="F197" s="179"/>
      <c r="G197" s="178"/>
      <c r="H197" s="181"/>
      <c r="I197" s="187"/>
      <c r="J197" s="188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79"/>
      <c r="D198" s="178"/>
      <c r="E198" s="179"/>
      <c r="F198" s="179"/>
      <c r="G198" s="178"/>
      <c r="H198" s="181"/>
      <c r="I198" s="187"/>
      <c r="J198" s="188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79"/>
      <c r="D199" s="178"/>
      <c r="E199" s="179"/>
      <c r="F199" s="179"/>
      <c r="G199" s="178"/>
      <c r="H199" s="181"/>
      <c r="I199" s="187"/>
      <c r="J199" s="188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79"/>
      <c r="D200" s="178"/>
      <c r="E200" s="179"/>
      <c r="F200" s="179"/>
      <c r="G200" s="178"/>
      <c r="H200" s="181"/>
      <c r="I200" s="187"/>
      <c r="J200" s="188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79"/>
      <c r="D201" s="178"/>
      <c r="E201" s="179"/>
      <c r="F201" s="179"/>
      <c r="G201" s="178"/>
      <c r="H201" s="181"/>
      <c r="I201" s="187"/>
      <c r="J201" s="188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79"/>
      <c r="D202" s="178"/>
      <c r="E202" s="179"/>
      <c r="F202" s="179"/>
      <c r="G202" s="178"/>
      <c r="H202" s="181"/>
      <c r="I202" s="187"/>
      <c r="J202" s="188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79"/>
      <c r="D203" s="178"/>
      <c r="E203" s="179"/>
      <c r="F203" s="179"/>
      <c r="G203" s="178"/>
      <c r="H203" s="181"/>
      <c r="I203" s="187"/>
      <c r="J203" s="188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79"/>
      <c r="D204" s="178"/>
      <c r="E204" s="179"/>
      <c r="F204" s="179"/>
      <c r="G204" s="178"/>
      <c r="H204" s="181"/>
      <c r="I204" s="187"/>
      <c r="J204" s="188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79"/>
      <c r="D205" s="178"/>
      <c r="E205" s="179"/>
      <c r="F205" s="179"/>
      <c r="G205" s="178"/>
      <c r="H205" s="181"/>
      <c r="I205" s="187"/>
      <c r="J205" s="188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79"/>
      <c r="D206" s="178"/>
      <c r="E206" s="179"/>
      <c r="F206" s="179"/>
      <c r="G206" s="178"/>
      <c r="H206" s="181"/>
      <c r="I206" s="187"/>
      <c r="J206" s="188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79"/>
      <c r="D207" s="178"/>
      <c r="E207" s="179"/>
      <c r="F207" s="179"/>
      <c r="G207" s="178"/>
      <c r="H207" s="181"/>
      <c r="I207" s="187"/>
      <c r="J207" s="188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79"/>
      <c r="D208" s="178"/>
      <c r="E208" s="179"/>
      <c r="F208" s="179"/>
      <c r="G208" s="178"/>
      <c r="H208" s="181"/>
      <c r="I208" s="187"/>
      <c r="J208" s="188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79"/>
      <c r="D209" s="178"/>
      <c r="E209" s="179"/>
      <c r="F209" s="179"/>
      <c r="G209" s="178"/>
      <c r="H209" s="181"/>
      <c r="I209" s="187"/>
      <c r="J209" s="188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79"/>
      <c r="D210" s="178"/>
      <c r="E210" s="179"/>
      <c r="F210" s="179"/>
      <c r="G210" s="178"/>
      <c r="H210" s="181"/>
      <c r="I210" s="187"/>
      <c r="J210" s="188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79"/>
      <c r="D211" s="178"/>
      <c r="E211" s="179"/>
      <c r="F211" s="179"/>
      <c r="G211" s="178"/>
      <c r="H211" s="181"/>
      <c r="I211" s="187"/>
      <c r="J211" s="188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79"/>
      <c r="D212" s="178"/>
      <c r="E212" s="179"/>
      <c r="F212" s="179"/>
      <c r="G212" s="178"/>
      <c r="H212" s="181"/>
      <c r="I212" s="187"/>
      <c r="J212" s="188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79"/>
      <c r="D213" s="178"/>
      <c r="E213" s="179"/>
      <c r="F213" s="179"/>
      <c r="G213" s="178"/>
      <c r="H213" s="181"/>
      <c r="I213" s="187"/>
      <c r="J213" s="188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79"/>
      <c r="D214" s="178"/>
      <c r="E214" s="179"/>
      <c r="F214" s="179"/>
      <c r="G214" s="178"/>
      <c r="H214" s="181"/>
      <c r="I214" s="187"/>
      <c r="J214" s="188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79"/>
      <c r="D215" s="178"/>
      <c r="E215" s="179"/>
      <c r="F215" s="179"/>
      <c r="G215" s="178"/>
      <c r="H215" s="181"/>
      <c r="I215" s="187"/>
      <c r="J215" s="188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79"/>
      <c r="D216" s="178"/>
      <c r="E216" s="179"/>
      <c r="F216" s="179"/>
      <c r="G216" s="178"/>
      <c r="H216" s="181"/>
      <c r="I216" s="187"/>
      <c r="J216" s="188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79"/>
      <c r="D217" s="178"/>
      <c r="E217" s="179"/>
      <c r="F217" s="179"/>
      <c r="G217" s="178"/>
      <c r="H217" s="181"/>
      <c r="I217" s="187"/>
      <c r="J217" s="188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79"/>
      <c r="D218" s="178"/>
      <c r="E218" s="179"/>
      <c r="F218" s="179"/>
      <c r="G218" s="178"/>
      <c r="H218" s="181"/>
      <c r="I218" s="187"/>
      <c r="J218" s="188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79"/>
      <c r="D219" s="178"/>
      <c r="E219" s="179"/>
      <c r="F219" s="179"/>
      <c r="G219" s="178"/>
      <c r="H219" s="181"/>
      <c r="I219" s="187"/>
      <c r="J219" s="188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79"/>
      <c r="D220" s="178"/>
      <c r="E220" s="179"/>
      <c r="F220" s="179"/>
      <c r="G220" s="178"/>
      <c r="H220" s="181"/>
      <c r="I220" s="187"/>
      <c r="J220" s="188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79"/>
      <c r="D221" s="178"/>
      <c r="E221" s="179"/>
      <c r="F221" s="179"/>
      <c r="G221" s="178"/>
      <c r="H221" s="181"/>
      <c r="I221" s="187"/>
      <c r="J221" s="188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79"/>
      <c r="D222" s="178"/>
      <c r="E222" s="179"/>
      <c r="F222" s="179"/>
      <c r="G222" s="178"/>
      <c r="H222" s="181"/>
      <c r="I222" s="187"/>
      <c r="J222" s="188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79"/>
      <c r="D223" s="178"/>
      <c r="E223" s="179"/>
      <c r="F223" s="179"/>
      <c r="G223" s="178"/>
      <c r="H223" s="181"/>
      <c r="I223" s="187"/>
      <c r="J223" s="188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79"/>
      <c r="D224" s="178"/>
      <c r="E224" s="179"/>
      <c r="F224" s="179"/>
      <c r="G224" s="178"/>
      <c r="H224" s="181"/>
      <c r="I224" s="187"/>
      <c r="J224" s="188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79"/>
      <c r="D225" s="178"/>
      <c r="E225" s="179"/>
      <c r="F225" s="179"/>
      <c r="G225" s="178"/>
      <c r="H225" s="181"/>
      <c r="I225" s="187"/>
      <c r="J225" s="188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79"/>
      <c r="D226" s="178"/>
      <c r="E226" s="179"/>
      <c r="F226" s="179"/>
      <c r="G226" s="178"/>
      <c r="H226" s="181"/>
      <c r="I226" s="187"/>
      <c r="J226" s="188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79"/>
      <c r="D227" s="178"/>
      <c r="E227" s="179"/>
      <c r="F227" s="179"/>
      <c r="G227" s="178"/>
      <c r="H227" s="181"/>
      <c r="I227" s="187"/>
      <c r="J227" s="188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79"/>
      <c r="D228" s="178"/>
      <c r="E228" s="179"/>
      <c r="F228" s="179"/>
      <c r="G228" s="178"/>
      <c r="H228" s="181"/>
      <c r="I228" s="187"/>
      <c r="J228" s="188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79"/>
      <c r="D229" s="178"/>
      <c r="E229" s="179"/>
      <c r="F229" s="179"/>
      <c r="G229" s="178"/>
      <c r="H229" s="181"/>
      <c r="I229" s="187"/>
      <c r="J229" s="188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79"/>
      <c r="D230" s="178"/>
      <c r="E230" s="179"/>
      <c r="F230" s="179"/>
      <c r="G230" s="178"/>
      <c r="H230" s="181"/>
      <c r="I230" s="187"/>
      <c r="J230" s="188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79"/>
      <c r="D231" s="178"/>
      <c r="E231" s="179"/>
      <c r="F231" s="179"/>
      <c r="G231" s="178"/>
      <c r="H231" s="181"/>
      <c r="I231" s="187"/>
      <c r="J231" s="188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79"/>
      <c r="D232" s="178"/>
      <c r="E232" s="179"/>
      <c r="F232" s="179"/>
      <c r="G232" s="178"/>
      <c r="H232" s="181"/>
      <c r="I232" s="187"/>
      <c r="J232" s="188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79"/>
      <c r="D233" s="178"/>
      <c r="E233" s="179"/>
      <c r="F233" s="179"/>
      <c r="G233" s="178"/>
      <c r="H233" s="181"/>
      <c r="I233" s="187"/>
      <c r="J233" s="188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79"/>
      <c r="D234" s="178"/>
      <c r="E234" s="179"/>
      <c r="F234" s="179"/>
      <c r="G234" s="178"/>
      <c r="H234" s="181"/>
      <c r="I234" s="187"/>
      <c r="J234" s="188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79"/>
      <c r="D235" s="178"/>
      <c r="E235" s="179"/>
      <c r="F235" s="179"/>
      <c r="G235" s="178"/>
      <c r="H235" s="181"/>
      <c r="I235" s="187"/>
      <c r="J235" s="188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79"/>
      <c r="D236" s="178"/>
      <c r="E236" s="179"/>
      <c r="F236" s="179"/>
      <c r="G236" s="178"/>
      <c r="H236" s="181"/>
      <c r="I236" s="187"/>
      <c r="J236" s="188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79"/>
      <c r="D237" s="178"/>
      <c r="E237" s="179"/>
      <c r="F237" s="179"/>
      <c r="G237" s="178"/>
      <c r="H237" s="181"/>
      <c r="I237" s="187"/>
      <c r="J237" s="188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79"/>
      <c r="D238" s="178"/>
      <c r="E238" s="179"/>
      <c r="F238" s="179"/>
      <c r="G238" s="178"/>
      <c r="H238" s="181"/>
      <c r="I238" s="187"/>
      <c r="J238" s="188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79"/>
      <c r="D239" s="178"/>
      <c r="E239" s="179"/>
      <c r="F239" s="179"/>
      <c r="G239" s="178"/>
      <c r="H239" s="181"/>
      <c r="I239" s="187"/>
      <c r="J239" s="188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79"/>
      <c r="D240" s="178"/>
      <c r="E240" s="179"/>
      <c r="F240" s="179"/>
      <c r="G240" s="178"/>
      <c r="H240" s="181"/>
      <c r="I240" s="187"/>
      <c r="J240" s="188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79"/>
      <c r="D241" s="178"/>
      <c r="E241" s="179"/>
      <c r="F241" s="179"/>
      <c r="G241" s="178"/>
      <c r="H241" s="181"/>
      <c r="I241" s="187"/>
      <c r="J241" s="188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79"/>
      <c r="D242" s="178"/>
      <c r="E242" s="179"/>
      <c r="F242" s="179"/>
      <c r="G242" s="178"/>
      <c r="H242" s="181"/>
      <c r="I242" s="187"/>
      <c r="J242" s="188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79"/>
      <c r="D243" s="178"/>
      <c r="E243" s="179"/>
      <c r="F243" s="179"/>
      <c r="G243" s="178"/>
      <c r="H243" s="181"/>
      <c r="I243" s="187"/>
      <c r="J243" s="188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79"/>
      <c r="D244" s="178"/>
      <c r="E244" s="179"/>
      <c r="F244" s="179"/>
      <c r="G244" s="178"/>
      <c r="H244" s="181"/>
      <c r="I244" s="187"/>
      <c r="J244" s="188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79"/>
      <c r="D245" s="178"/>
      <c r="E245" s="179"/>
      <c r="F245" s="179"/>
      <c r="G245" s="178"/>
      <c r="H245" s="181"/>
      <c r="I245" s="187"/>
      <c r="J245" s="188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79"/>
      <c r="D246" s="178"/>
      <c r="E246" s="179"/>
      <c r="F246" s="179"/>
      <c r="G246" s="178"/>
      <c r="H246" s="181"/>
      <c r="I246" s="187"/>
      <c r="J246" s="188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79"/>
      <c r="D247" s="178"/>
      <c r="E247" s="179"/>
      <c r="F247" s="179"/>
      <c r="G247" s="178"/>
      <c r="H247" s="181"/>
      <c r="I247" s="187"/>
      <c r="J247" s="188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79"/>
      <c r="D248" s="178"/>
      <c r="E248" s="179"/>
      <c r="F248" s="179"/>
      <c r="G248" s="178"/>
      <c r="H248" s="181"/>
      <c r="I248" s="187"/>
      <c r="J248" s="188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79"/>
      <c r="D249" s="178"/>
      <c r="E249" s="179"/>
      <c r="F249" s="179"/>
      <c r="G249" s="178"/>
      <c r="H249" s="181"/>
      <c r="I249" s="187"/>
      <c r="J249" s="188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79"/>
      <c r="D250" s="178"/>
      <c r="E250" s="179"/>
      <c r="F250" s="179"/>
      <c r="G250" s="178"/>
      <c r="H250" s="181"/>
      <c r="I250" s="187"/>
      <c r="J250" s="188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79"/>
      <c r="D251" s="178"/>
      <c r="E251" s="179"/>
      <c r="F251" s="179"/>
      <c r="G251" s="178"/>
      <c r="H251" s="181"/>
      <c r="I251" s="187"/>
      <c r="J251" s="188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89"/>
      <c r="D252" s="190"/>
      <c r="E252" s="189"/>
      <c r="F252" s="189"/>
      <c r="G252" s="190"/>
      <c r="H252" s="191"/>
      <c r="I252" s="192"/>
      <c r="J252" s="193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33"/>
      <c r="D253" s="151"/>
      <c r="E253" s="133"/>
      <c r="F253" s="133"/>
      <c r="G253" s="151"/>
      <c r="H253" s="133"/>
      <c r="I253" s="132"/>
      <c r="J253" s="132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33"/>
      <c r="D254" s="151"/>
      <c r="E254" s="133"/>
      <c r="F254" s="133"/>
      <c r="G254" s="151"/>
      <c r="H254" s="133"/>
      <c r="I254" s="132"/>
      <c r="J254" s="132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33"/>
      <c r="D255" s="151"/>
      <c r="E255" s="133"/>
      <c r="F255" s="133"/>
      <c r="G255" s="151"/>
      <c r="H255" s="133"/>
      <c r="I255" s="132"/>
      <c r="J255" s="132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33"/>
      <c r="D256" s="151"/>
      <c r="E256" s="133"/>
      <c r="F256" s="133"/>
      <c r="G256" s="151"/>
      <c r="H256" s="133"/>
      <c r="I256" s="132"/>
      <c r="J256" s="132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33"/>
      <c r="D257" s="151"/>
      <c r="E257" s="133"/>
      <c r="F257" s="133"/>
      <c r="G257" s="151"/>
      <c r="H257" s="133"/>
      <c r="I257" s="132"/>
      <c r="J257" s="132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33"/>
      <c r="D258" s="151"/>
      <c r="E258" s="133"/>
      <c r="F258" s="133"/>
      <c r="G258" s="151"/>
      <c r="H258" s="133"/>
      <c r="I258" s="132"/>
      <c r="J258" s="132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33"/>
      <c r="D259" s="151"/>
      <c r="E259" s="133"/>
      <c r="F259" s="133"/>
      <c r="G259" s="151"/>
      <c r="H259" s="133"/>
      <c r="I259" s="132"/>
      <c r="J259" s="132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33"/>
      <c r="D260" s="151"/>
      <c r="E260" s="133"/>
      <c r="F260" s="133"/>
      <c r="G260" s="151"/>
      <c r="H260" s="133"/>
      <c r="I260" s="132"/>
      <c r="J260" s="132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33"/>
      <c r="D261" s="151"/>
      <c r="E261" s="133"/>
      <c r="F261" s="133"/>
      <c r="G261" s="151"/>
      <c r="H261" s="133"/>
      <c r="I261" s="132"/>
      <c r="J261" s="132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33"/>
      <c r="D262" s="151"/>
      <c r="E262" s="133"/>
      <c r="F262" s="133"/>
      <c r="G262" s="151"/>
      <c r="H262" s="133"/>
      <c r="I262" s="132"/>
      <c r="J262" s="132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33"/>
      <c r="D263" s="151"/>
      <c r="E263" s="133"/>
      <c r="F263" s="133"/>
      <c r="G263" s="151"/>
      <c r="H263" s="133"/>
      <c r="I263" s="132"/>
      <c r="J263" s="132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33"/>
      <c r="D264" s="151"/>
      <c r="E264" s="133"/>
      <c r="F264" s="133"/>
      <c r="G264" s="151"/>
      <c r="H264" s="133"/>
      <c r="I264" s="132"/>
      <c r="J264" s="132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33"/>
      <c r="D265" s="151"/>
      <c r="E265" s="133"/>
      <c r="F265" s="133"/>
      <c r="G265" s="151"/>
      <c r="H265" s="133"/>
      <c r="I265" s="132"/>
      <c r="J265" s="132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33"/>
      <c r="D266" s="151"/>
      <c r="E266" s="133"/>
      <c r="F266" s="133"/>
      <c r="G266" s="151"/>
      <c r="H266" s="133"/>
      <c r="I266" s="132"/>
      <c r="J266" s="132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33"/>
      <c r="D267" s="151"/>
      <c r="E267" s="133"/>
      <c r="F267" s="133"/>
      <c r="G267" s="151"/>
      <c r="H267" s="133"/>
      <c r="I267" s="132"/>
      <c r="J267" s="132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33"/>
      <c r="D268" s="151"/>
      <c r="E268" s="133"/>
      <c r="F268" s="133"/>
      <c r="G268" s="151"/>
      <c r="H268" s="133"/>
      <c r="I268" s="132"/>
      <c r="J268" s="132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33"/>
      <c r="D269" s="151"/>
      <c r="E269" s="133"/>
      <c r="F269" s="133"/>
      <c r="G269" s="151"/>
      <c r="H269" s="133"/>
      <c r="I269" s="132"/>
      <c r="J269" s="132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33"/>
      <c r="D270" s="151"/>
      <c r="E270" s="133"/>
      <c r="F270" s="133"/>
      <c r="G270" s="151"/>
      <c r="H270" s="133"/>
      <c r="I270" s="132"/>
      <c r="J270" s="132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33"/>
      <c r="D271" s="151"/>
      <c r="E271" s="133"/>
      <c r="F271" s="133"/>
      <c r="G271" s="151"/>
      <c r="H271" s="133"/>
      <c r="I271" s="132"/>
      <c r="J271" s="132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33"/>
      <c r="D272" s="151"/>
      <c r="E272" s="133"/>
      <c r="F272" s="133"/>
      <c r="G272" s="151"/>
      <c r="H272" s="133"/>
      <c r="I272" s="132"/>
      <c r="J272" s="132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33"/>
      <c r="D273" s="151"/>
      <c r="E273" s="133"/>
      <c r="F273" s="133"/>
      <c r="G273" s="151"/>
      <c r="H273" s="133"/>
      <c r="I273" s="132"/>
      <c r="J273" s="132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33"/>
      <c r="D274" s="151"/>
      <c r="E274" s="133"/>
      <c r="F274" s="133"/>
      <c r="G274" s="151"/>
      <c r="H274" s="133"/>
      <c r="I274" s="132"/>
      <c r="J274" s="132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33"/>
      <c r="D275" s="151"/>
      <c r="E275" s="133"/>
      <c r="F275" s="133"/>
      <c r="G275" s="151"/>
      <c r="H275" s="133"/>
      <c r="I275" s="132"/>
      <c r="J275" s="132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33"/>
      <c r="D276" s="151"/>
      <c r="E276" s="133"/>
      <c r="F276" s="133"/>
      <c r="G276" s="151"/>
      <c r="H276" s="133"/>
      <c r="I276" s="132"/>
      <c r="J276" s="132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33"/>
      <c r="D277" s="151"/>
      <c r="E277" s="133"/>
      <c r="F277" s="133"/>
      <c r="G277" s="151"/>
      <c r="H277" s="133"/>
      <c r="I277" s="132"/>
      <c r="J277" s="132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33"/>
      <c r="D278" s="151"/>
      <c r="E278" s="133"/>
      <c r="F278" s="133"/>
      <c r="G278" s="151"/>
      <c r="H278" s="133"/>
      <c r="I278" s="132"/>
      <c r="J278" s="132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33"/>
      <c r="D279" s="151"/>
      <c r="E279" s="133"/>
      <c r="F279" s="133"/>
      <c r="G279" s="151"/>
      <c r="H279" s="133"/>
      <c r="I279" s="132"/>
      <c r="J279" s="132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33"/>
      <c r="D280" s="151"/>
      <c r="E280" s="133"/>
      <c r="F280" s="133"/>
      <c r="G280" s="151"/>
      <c r="H280" s="133"/>
      <c r="I280" s="132"/>
      <c r="J280" s="132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33"/>
      <c r="D281" s="151"/>
      <c r="E281" s="133"/>
      <c r="F281" s="133"/>
      <c r="G281" s="151"/>
      <c r="H281" s="133"/>
      <c r="I281" s="132"/>
      <c r="J281" s="132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33"/>
      <c r="D282" s="151"/>
      <c r="E282" s="133"/>
      <c r="F282" s="133"/>
      <c r="G282" s="151"/>
      <c r="H282" s="133"/>
      <c r="I282" s="132"/>
      <c r="J282" s="132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33"/>
      <c r="D283" s="151"/>
      <c r="E283" s="133"/>
      <c r="F283" s="133"/>
      <c r="G283" s="151"/>
      <c r="H283" s="133"/>
      <c r="I283" s="132"/>
      <c r="J283" s="132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33"/>
      <c r="D284" s="151"/>
      <c r="E284" s="133"/>
      <c r="F284" s="133"/>
      <c r="G284" s="151"/>
      <c r="H284" s="133"/>
      <c r="I284" s="132"/>
      <c r="J284" s="132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33"/>
      <c r="D285" s="151"/>
      <c r="E285" s="133"/>
      <c r="F285" s="133"/>
      <c r="G285" s="151"/>
      <c r="H285" s="133"/>
      <c r="I285" s="132"/>
      <c r="J285" s="132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33"/>
      <c r="D286" s="151"/>
      <c r="E286" s="133"/>
      <c r="F286" s="133"/>
      <c r="G286" s="151"/>
      <c r="H286" s="133"/>
      <c r="I286" s="132"/>
      <c r="J286" s="132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33"/>
      <c r="D287" s="151"/>
      <c r="E287" s="133"/>
      <c r="F287" s="133"/>
      <c r="G287" s="151"/>
      <c r="H287" s="133"/>
      <c r="I287" s="132"/>
      <c r="J287" s="132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33"/>
      <c r="D288" s="151"/>
      <c r="E288" s="133"/>
      <c r="F288" s="133"/>
      <c r="G288" s="151"/>
      <c r="H288" s="133"/>
      <c r="I288" s="132"/>
      <c r="J288" s="132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33"/>
      <c r="D289" s="151"/>
      <c r="E289" s="133"/>
      <c r="F289" s="133"/>
      <c r="G289" s="151"/>
      <c r="H289" s="133"/>
      <c r="I289" s="132"/>
      <c r="J289" s="132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33"/>
      <c r="D290" s="151"/>
      <c r="E290" s="133"/>
      <c r="F290" s="133"/>
      <c r="G290" s="151"/>
      <c r="H290" s="133"/>
      <c r="I290" s="132"/>
      <c r="J290" s="132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33"/>
      <c r="D291" s="151"/>
      <c r="E291" s="133"/>
      <c r="F291" s="133"/>
      <c r="G291" s="151"/>
      <c r="H291" s="133"/>
      <c r="I291" s="132"/>
      <c r="J291" s="132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33"/>
      <c r="D292" s="151"/>
      <c r="E292" s="133"/>
      <c r="F292" s="133"/>
      <c r="G292" s="151"/>
      <c r="H292" s="133"/>
      <c r="I292" s="132"/>
      <c r="J292" s="132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33"/>
      <c r="D293" s="151"/>
      <c r="E293" s="133"/>
      <c r="F293" s="133"/>
      <c r="G293" s="151"/>
      <c r="H293" s="133"/>
      <c r="I293" s="132"/>
      <c r="J293" s="132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33"/>
      <c r="D294" s="151"/>
      <c r="E294" s="133"/>
      <c r="F294" s="133"/>
      <c r="G294" s="151"/>
      <c r="H294" s="133"/>
      <c r="I294" s="132"/>
      <c r="J294" s="132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33"/>
      <c r="D295" s="151"/>
      <c r="E295" s="133"/>
      <c r="F295" s="133"/>
      <c r="G295" s="151"/>
      <c r="H295" s="133"/>
      <c r="I295" s="132"/>
      <c r="J295" s="132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33"/>
      <c r="D296" s="151"/>
      <c r="E296" s="133"/>
      <c r="F296" s="133"/>
      <c r="G296" s="151"/>
      <c r="H296" s="133"/>
      <c r="I296" s="132"/>
      <c r="J296" s="132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33"/>
      <c r="D297" s="151"/>
      <c r="E297" s="133"/>
      <c r="F297" s="133"/>
      <c r="G297" s="151"/>
      <c r="H297" s="133"/>
      <c r="I297" s="132"/>
      <c r="J297" s="132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33"/>
      <c r="D298" s="151"/>
      <c r="E298" s="133"/>
      <c r="F298" s="133"/>
      <c r="G298" s="151"/>
      <c r="H298" s="133"/>
      <c r="I298" s="132"/>
      <c r="J298" s="132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33"/>
      <c r="D299" s="151"/>
      <c r="E299" s="133"/>
      <c r="F299" s="133"/>
      <c r="G299" s="151"/>
      <c r="H299" s="133"/>
      <c r="I299" s="132"/>
      <c r="J299" s="132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33"/>
      <c r="D300" s="151"/>
      <c r="E300" s="133"/>
      <c r="F300" s="133"/>
      <c r="G300" s="151"/>
      <c r="H300" s="133"/>
      <c r="I300" s="132"/>
      <c r="J300" s="132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33"/>
      <c r="D301" s="151"/>
      <c r="E301" s="133"/>
      <c r="F301" s="133"/>
      <c r="G301" s="151"/>
      <c r="H301" s="133"/>
      <c r="I301" s="132"/>
      <c r="J301" s="132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33"/>
      <c r="D302" s="151"/>
      <c r="E302" s="133"/>
      <c r="F302" s="133"/>
      <c r="G302" s="151"/>
      <c r="H302" s="133"/>
      <c r="I302" s="132"/>
      <c r="J302" s="132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33"/>
      <c r="D303" s="151"/>
      <c r="E303" s="133"/>
      <c r="F303" s="133"/>
      <c r="G303" s="151"/>
      <c r="H303" s="133"/>
      <c r="I303" s="132"/>
      <c r="J303" s="132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33"/>
      <c r="D304" s="151"/>
      <c r="E304" s="133"/>
      <c r="F304" s="133"/>
      <c r="G304" s="151"/>
      <c r="H304" s="133"/>
      <c r="I304" s="132"/>
      <c r="J304" s="132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33"/>
      <c r="D305" s="151"/>
      <c r="E305" s="133"/>
      <c r="F305" s="133"/>
      <c r="G305" s="151"/>
      <c r="H305" s="133"/>
      <c r="I305" s="132"/>
      <c r="J305" s="132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33"/>
      <c r="D306" s="151"/>
      <c r="E306" s="133"/>
      <c r="F306" s="133"/>
      <c r="G306" s="151"/>
      <c r="H306" s="133"/>
      <c r="I306" s="132"/>
      <c r="J306" s="132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33"/>
      <c r="D307" s="151"/>
      <c r="E307" s="133"/>
      <c r="F307" s="133"/>
      <c r="G307" s="151"/>
      <c r="H307" s="133"/>
      <c r="I307" s="132"/>
      <c r="J307" s="132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33"/>
      <c r="D308" s="151"/>
      <c r="E308" s="133"/>
      <c r="F308" s="133"/>
      <c r="G308" s="151"/>
      <c r="H308" s="133"/>
      <c r="I308" s="132"/>
      <c r="J308" s="132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33"/>
      <c r="D309" s="151"/>
      <c r="E309" s="133"/>
      <c r="F309" s="133"/>
      <c r="G309" s="151"/>
      <c r="H309" s="133"/>
      <c r="I309" s="132"/>
      <c r="J309" s="132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33"/>
      <c r="D310" s="151"/>
      <c r="E310" s="133"/>
      <c r="F310" s="133"/>
      <c r="G310" s="151"/>
      <c r="H310" s="133"/>
      <c r="I310" s="132"/>
      <c r="J310" s="132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33"/>
      <c r="D311" s="151"/>
      <c r="E311" s="133"/>
      <c r="F311" s="133"/>
      <c r="G311" s="151"/>
      <c r="H311" s="133"/>
      <c r="I311" s="132"/>
      <c r="J311" s="132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33"/>
      <c r="D312" s="151"/>
      <c r="E312" s="133"/>
      <c r="F312" s="133"/>
      <c r="G312" s="151"/>
      <c r="H312" s="133"/>
      <c r="I312" s="132"/>
      <c r="J312" s="132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33"/>
      <c r="D313" s="151"/>
      <c r="E313" s="133"/>
      <c r="F313" s="133"/>
      <c r="G313" s="151"/>
      <c r="H313" s="133"/>
      <c r="I313" s="132"/>
      <c r="J313" s="132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33"/>
      <c r="D314" s="151"/>
      <c r="E314" s="133"/>
      <c r="F314" s="133"/>
      <c r="G314" s="151"/>
      <c r="H314" s="133"/>
      <c r="I314" s="132"/>
      <c r="J314" s="132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33"/>
      <c r="D315" s="151"/>
      <c r="E315" s="133"/>
      <c r="F315" s="133"/>
      <c r="G315" s="151"/>
      <c r="H315" s="133"/>
      <c r="I315" s="132"/>
      <c r="J315" s="132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33"/>
      <c r="D316" s="151"/>
      <c r="E316" s="133"/>
      <c r="F316" s="133"/>
      <c r="G316" s="151"/>
      <c r="H316" s="133"/>
      <c r="I316" s="132"/>
      <c r="J316" s="132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33"/>
      <c r="D317" s="151"/>
      <c r="E317" s="133"/>
      <c r="F317" s="133"/>
      <c r="G317" s="151"/>
      <c r="H317" s="133"/>
      <c r="I317" s="132"/>
      <c r="J317" s="132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33"/>
      <c r="D318" s="151"/>
      <c r="E318" s="133"/>
      <c r="F318" s="133"/>
      <c r="G318" s="151"/>
      <c r="H318" s="133"/>
      <c r="I318" s="132"/>
      <c r="J318" s="132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33"/>
      <c r="D319" s="151"/>
      <c r="E319" s="133"/>
      <c r="F319" s="133"/>
      <c r="G319" s="151"/>
      <c r="H319" s="133"/>
      <c r="I319" s="132"/>
      <c r="J319" s="132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33"/>
      <c r="D320" s="151"/>
      <c r="E320" s="133"/>
      <c r="F320" s="133"/>
      <c r="G320" s="151"/>
      <c r="H320" s="133"/>
      <c r="I320" s="132"/>
      <c r="J320" s="132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33"/>
      <c r="D321" s="151"/>
      <c r="E321" s="133"/>
      <c r="F321" s="133"/>
      <c r="G321" s="151"/>
      <c r="H321" s="133"/>
      <c r="I321" s="132"/>
      <c r="J321" s="132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33"/>
      <c r="D322" s="151"/>
      <c r="E322" s="133"/>
      <c r="F322" s="133"/>
      <c r="G322" s="151"/>
      <c r="H322" s="133"/>
      <c r="I322" s="132"/>
      <c r="J322" s="132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33"/>
      <c r="D323" s="151"/>
      <c r="E323" s="133"/>
      <c r="F323" s="133"/>
      <c r="G323" s="151"/>
      <c r="H323" s="133"/>
      <c r="I323" s="132"/>
      <c r="J323" s="132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33"/>
      <c r="D324" s="151"/>
      <c r="E324" s="133"/>
      <c r="F324" s="133"/>
      <c r="G324" s="151"/>
      <c r="H324" s="133"/>
      <c r="I324" s="132"/>
      <c r="J324" s="132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33"/>
      <c r="D325" s="151"/>
      <c r="E325" s="133"/>
      <c r="F325" s="133"/>
      <c r="G325" s="151"/>
      <c r="H325" s="133"/>
      <c r="I325" s="132"/>
      <c r="J325" s="132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33"/>
      <c r="D326" s="151"/>
      <c r="E326" s="133"/>
      <c r="F326" s="133"/>
      <c r="G326" s="151"/>
      <c r="H326" s="133"/>
      <c r="I326" s="132"/>
      <c r="J326" s="132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33"/>
      <c r="D327" s="151"/>
      <c r="E327" s="133"/>
      <c r="F327" s="133"/>
      <c r="G327" s="151"/>
      <c r="H327" s="133"/>
      <c r="I327" s="132"/>
      <c r="J327" s="132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33"/>
      <c r="D328" s="151"/>
      <c r="E328" s="133"/>
      <c r="F328" s="133"/>
      <c r="G328" s="151"/>
      <c r="H328" s="133"/>
      <c r="I328" s="132"/>
      <c r="J328" s="132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33"/>
      <c r="D329" s="151"/>
      <c r="E329" s="133"/>
      <c r="F329" s="133"/>
      <c r="G329" s="151"/>
      <c r="H329" s="133"/>
      <c r="I329" s="132"/>
      <c r="J329" s="132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33"/>
      <c r="D330" s="151"/>
      <c r="E330" s="133"/>
      <c r="F330" s="133"/>
      <c r="G330" s="151"/>
      <c r="H330" s="133"/>
      <c r="I330" s="132"/>
      <c r="J330" s="132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33"/>
      <c r="D331" s="151"/>
      <c r="E331" s="133"/>
      <c r="F331" s="133"/>
      <c r="G331" s="151"/>
      <c r="H331" s="133"/>
      <c r="I331" s="132"/>
      <c r="J331" s="132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33"/>
      <c r="D332" s="151"/>
      <c r="E332" s="133"/>
      <c r="F332" s="133"/>
      <c r="G332" s="151"/>
      <c r="H332" s="133"/>
      <c r="I332" s="132"/>
      <c r="J332" s="132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33"/>
      <c r="D333" s="151"/>
      <c r="E333" s="133"/>
      <c r="F333" s="133"/>
      <c r="G333" s="151"/>
      <c r="H333" s="133"/>
      <c r="I333" s="132"/>
      <c r="J333" s="132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33"/>
      <c r="D334" s="151"/>
      <c r="E334" s="133"/>
      <c r="F334" s="133"/>
      <c r="G334" s="151"/>
      <c r="H334" s="133"/>
      <c r="I334" s="132"/>
      <c r="J334" s="132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33"/>
      <c r="D335" s="151"/>
      <c r="E335" s="133"/>
      <c r="F335" s="133"/>
      <c r="G335" s="151"/>
      <c r="H335" s="133"/>
      <c r="I335" s="132"/>
      <c r="J335" s="132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33"/>
      <c r="D336" s="151"/>
      <c r="E336" s="133"/>
      <c r="F336" s="133"/>
      <c r="G336" s="151"/>
      <c r="H336" s="133"/>
      <c r="I336" s="132"/>
      <c r="J336" s="132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33"/>
      <c r="D337" s="151"/>
      <c r="E337" s="133"/>
      <c r="F337" s="133"/>
      <c r="G337" s="151"/>
      <c r="H337" s="133"/>
      <c r="I337" s="132"/>
      <c r="J337" s="132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33"/>
      <c r="D338" s="151"/>
      <c r="E338" s="133"/>
      <c r="F338" s="133"/>
      <c r="G338" s="151"/>
      <c r="H338" s="133"/>
      <c r="I338" s="132"/>
      <c r="J338" s="132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33"/>
      <c r="D339" s="151"/>
      <c r="E339" s="133"/>
      <c r="F339" s="133"/>
      <c r="G339" s="151"/>
      <c r="H339" s="133"/>
      <c r="I339" s="132"/>
      <c r="J339" s="132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33"/>
      <c r="D340" s="151"/>
      <c r="E340" s="133"/>
      <c r="F340" s="133"/>
      <c r="G340" s="151"/>
      <c r="H340" s="133"/>
      <c r="I340" s="132"/>
      <c r="J340" s="132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33"/>
      <c r="D341" s="151"/>
      <c r="E341" s="133"/>
      <c r="F341" s="133"/>
      <c r="G341" s="151"/>
      <c r="H341" s="133"/>
      <c r="I341" s="132"/>
      <c r="J341" s="132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33"/>
      <c r="D342" s="151"/>
      <c r="E342" s="133"/>
      <c r="F342" s="133"/>
      <c r="G342" s="151"/>
      <c r="H342" s="133"/>
      <c r="I342" s="132"/>
      <c r="J342" s="132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33"/>
      <c r="D343" s="151"/>
      <c r="E343" s="133"/>
      <c r="F343" s="133"/>
      <c r="G343" s="151"/>
      <c r="H343" s="133"/>
      <c r="I343" s="132"/>
      <c r="J343" s="132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33"/>
      <c r="D344" s="151"/>
      <c r="E344" s="133"/>
      <c r="F344" s="133"/>
      <c r="G344" s="151"/>
      <c r="H344" s="133"/>
      <c r="I344" s="132"/>
      <c r="J344" s="132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33"/>
      <c r="D345" s="151"/>
      <c r="E345" s="133"/>
      <c r="F345" s="133"/>
      <c r="G345" s="151"/>
      <c r="H345" s="133"/>
      <c r="I345" s="132"/>
      <c r="J345" s="132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33"/>
      <c r="D346" s="151"/>
      <c r="E346" s="133"/>
      <c r="F346" s="133"/>
      <c r="G346" s="151"/>
      <c r="H346" s="133"/>
      <c r="I346" s="132"/>
      <c r="J346" s="132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33"/>
      <c r="D347" s="151"/>
      <c r="E347" s="133"/>
      <c r="F347" s="133"/>
      <c r="G347" s="151"/>
      <c r="H347" s="133"/>
      <c r="I347" s="132"/>
      <c r="J347" s="132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33"/>
      <c r="D348" s="151"/>
      <c r="E348" s="133"/>
      <c r="F348" s="133"/>
      <c r="G348" s="151"/>
      <c r="H348" s="133"/>
      <c r="I348" s="132"/>
      <c r="J348" s="132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33"/>
      <c r="D349" s="151"/>
      <c r="E349" s="133"/>
      <c r="F349" s="133"/>
      <c r="G349" s="151"/>
      <c r="H349" s="133"/>
      <c r="I349" s="132"/>
      <c r="J349" s="132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33"/>
      <c r="D350" s="151"/>
      <c r="E350" s="133"/>
      <c r="F350" s="133"/>
      <c r="G350" s="151"/>
      <c r="H350" s="133"/>
      <c r="I350" s="132"/>
      <c r="J350" s="132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33"/>
      <c r="D351" s="151"/>
      <c r="E351" s="133"/>
      <c r="F351" s="133"/>
      <c r="G351" s="151"/>
      <c r="H351" s="133"/>
      <c r="I351" s="132"/>
      <c r="J351" s="132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33"/>
      <c r="D352" s="151"/>
      <c r="E352" s="133"/>
      <c r="F352" s="133"/>
      <c r="G352" s="151"/>
      <c r="H352" s="133"/>
      <c r="I352" s="132"/>
      <c r="J352" s="132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33"/>
      <c r="D353" s="151"/>
      <c r="E353" s="133"/>
      <c r="F353" s="133"/>
      <c r="G353" s="151"/>
      <c r="H353" s="133"/>
      <c r="I353" s="132"/>
      <c r="J353" s="132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33"/>
      <c r="D354" s="151"/>
      <c r="E354" s="133"/>
      <c r="F354" s="133"/>
      <c r="G354" s="151"/>
      <c r="H354" s="133"/>
      <c r="I354" s="132"/>
      <c r="J354" s="132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33"/>
      <c r="D355" s="151"/>
      <c r="E355" s="133"/>
      <c r="F355" s="133"/>
      <c r="G355" s="151"/>
      <c r="H355" s="133"/>
      <c r="I355" s="132"/>
      <c r="J355" s="132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33"/>
      <c r="D356" s="151"/>
      <c r="E356" s="133"/>
      <c r="F356" s="133"/>
      <c r="G356" s="151"/>
      <c r="H356" s="133"/>
      <c r="I356" s="132"/>
      <c r="J356" s="132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33"/>
      <c r="D357" s="151"/>
      <c r="E357" s="133"/>
      <c r="F357" s="133"/>
      <c r="G357" s="151"/>
      <c r="H357" s="133"/>
      <c r="I357" s="132"/>
      <c r="J357" s="132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33"/>
      <c r="D358" s="151"/>
      <c r="E358" s="133"/>
      <c r="F358" s="133"/>
      <c r="G358" s="151"/>
      <c r="H358" s="133"/>
      <c r="I358" s="132"/>
      <c r="J358" s="132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33"/>
      <c r="D359" s="151"/>
      <c r="E359" s="133"/>
      <c r="F359" s="133"/>
      <c r="G359" s="151"/>
      <c r="H359" s="133"/>
      <c r="I359" s="132"/>
      <c r="J359" s="132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33"/>
      <c r="D360" s="151"/>
      <c r="E360" s="133"/>
      <c r="F360" s="133"/>
      <c r="G360" s="151"/>
      <c r="H360" s="133"/>
      <c r="I360" s="132"/>
      <c r="J360" s="132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33"/>
      <c r="D361" s="151"/>
      <c r="E361" s="133"/>
      <c r="F361" s="133"/>
      <c r="G361" s="151"/>
      <c r="H361" s="133"/>
      <c r="I361" s="132"/>
      <c r="J361" s="132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33"/>
      <c r="D362" s="151"/>
      <c r="E362" s="133"/>
      <c r="F362" s="133"/>
      <c r="G362" s="151"/>
      <c r="H362" s="133"/>
      <c r="I362" s="132"/>
      <c r="J362" s="132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33"/>
      <c r="D363" s="151"/>
      <c r="E363" s="133"/>
      <c r="F363" s="133"/>
      <c r="G363" s="151"/>
      <c r="H363" s="133"/>
      <c r="I363" s="132"/>
      <c r="J363" s="132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33"/>
      <c r="D364" s="151"/>
      <c r="E364" s="133"/>
      <c r="F364" s="133"/>
      <c r="G364" s="151"/>
      <c r="H364" s="133"/>
      <c r="I364" s="132"/>
      <c r="J364" s="132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33"/>
      <c r="D365" s="151"/>
      <c r="E365" s="133"/>
      <c r="F365" s="133"/>
      <c r="G365" s="151"/>
      <c r="H365" s="133"/>
      <c r="I365" s="132"/>
      <c r="J365" s="132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33"/>
      <c r="D366" s="151"/>
      <c r="E366" s="133"/>
      <c r="F366" s="133"/>
      <c r="G366" s="151"/>
      <c r="H366" s="133"/>
      <c r="I366" s="132"/>
      <c r="J366" s="132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33"/>
      <c r="D367" s="151"/>
      <c r="E367" s="133"/>
      <c r="F367" s="133"/>
      <c r="G367" s="151"/>
      <c r="H367" s="133"/>
      <c r="I367" s="132"/>
      <c r="J367" s="132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33"/>
      <c r="D368" s="151"/>
      <c r="E368" s="133"/>
      <c r="F368" s="133"/>
      <c r="G368" s="151"/>
      <c r="H368" s="133"/>
      <c r="I368" s="132"/>
      <c r="J368" s="132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33"/>
      <c r="D369" s="151"/>
      <c r="E369" s="133"/>
      <c r="F369" s="133"/>
      <c r="G369" s="151"/>
      <c r="H369" s="133"/>
      <c r="I369" s="132"/>
      <c r="J369" s="132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33"/>
      <c r="D370" s="151"/>
      <c r="E370" s="133"/>
      <c r="F370" s="133"/>
      <c r="G370" s="151"/>
      <c r="H370" s="133"/>
      <c r="I370" s="132"/>
      <c r="J370" s="132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33"/>
      <c r="D371" s="151"/>
      <c r="E371" s="133"/>
      <c r="F371" s="133"/>
      <c r="G371" s="151"/>
      <c r="H371" s="133"/>
      <c r="I371" s="132"/>
      <c r="J371" s="132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33"/>
      <c r="D372" s="151"/>
      <c r="E372" s="133"/>
      <c r="F372" s="133"/>
      <c r="G372" s="151"/>
      <c r="H372" s="133"/>
      <c r="I372" s="132"/>
      <c r="J372" s="132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33"/>
      <c r="D373" s="151"/>
      <c r="E373" s="133"/>
      <c r="F373" s="133"/>
      <c r="G373" s="151"/>
      <c r="H373" s="133"/>
      <c r="I373" s="132"/>
      <c r="J373" s="132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33"/>
      <c r="D374" s="151"/>
      <c r="E374" s="133"/>
      <c r="F374" s="133"/>
      <c r="G374" s="151"/>
      <c r="H374" s="133"/>
      <c r="I374" s="132"/>
      <c r="J374" s="132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33"/>
      <c r="D375" s="151"/>
      <c r="E375" s="133"/>
      <c r="F375" s="133"/>
      <c r="G375" s="151"/>
      <c r="H375" s="133"/>
      <c r="I375" s="132"/>
      <c r="J375" s="132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33"/>
      <c r="D376" s="151"/>
      <c r="E376" s="133"/>
      <c r="F376" s="133"/>
      <c r="G376" s="151"/>
      <c r="H376" s="133"/>
      <c r="I376" s="132"/>
      <c r="J376" s="132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33"/>
      <c r="D377" s="151"/>
      <c r="E377" s="133"/>
      <c r="F377" s="133"/>
      <c r="G377" s="151"/>
      <c r="H377" s="133"/>
      <c r="I377" s="132"/>
      <c r="J377" s="132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33"/>
      <c r="D378" s="151"/>
      <c r="E378" s="133"/>
      <c r="F378" s="133"/>
      <c r="G378" s="151"/>
      <c r="H378" s="133"/>
      <c r="I378" s="132"/>
      <c r="J378" s="132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33"/>
      <c r="D379" s="151"/>
      <c r="E379" s="133"/>
      <c r="F379" s="133"/>
      <c r="G379" s="151"/>
      <c r="H379" s="133"/>
      <c r="I379" s="132"/>
      <c r="J379" s="132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33"/>
      <c r="D380" s="151"/>
      <c r="E380" s="133"/>
      <c r="F380" s="133"/>
      <c r="G380" s="151"/>
      <c r="H380" s="133"/>
      <c r="I380" s="132"/>
      <c r="J380" s="132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33"/>
      <c r="D381" s="151"/>
      <c r="E381" s="133"/>
      <c r="F381" s="133"/>
      <c r="G381" s="151"/>
      <c r="H381" s="133"/>
      <c r="I381" s="132"/>
      <c r="J381" s="132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33"/>
      <c r="D382" s="151"/>
      <c r="E382" s="133"/>
      <c r="F382" s="133"/>
      <c r="G382" s="151"/>
      <c r="H382" s="133"/>
      <c r="I382" s="132"/>
      <c r="J382" s="132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33"/>
      <c r="D383" s="151"/>
      <c r="E383" s="133"/>
      <c r="F383" s="133"/>
      <c r="G383" s="151"/>
      <c r="H383" s="133"/>
      <c r="I383" s="132"/>
      <c r="J383" s="132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33"/>
      <c r="D384" s="151"/>
      <c r="E384" s="133"/>
      <c r="F384" s="133"/>
      <c r="G384" s="151"/>
      <c r="H384" s="133"/>
      <c r="I384" s="132"/>
      <c r="J384" s="132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33"/>
      <c r="D385" s="151"/>
      <c r="E385" s="133"/>
      <c r="F385" s="133"/>
      <c r="G385" s="151"/>
      <c r="H385" s="133"/>
      <c r="I385" s="132"/>
      <c r="J385" s="132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33"/>
      <c r="D386" s="151"/>
      <c r="E386" s="133"/>
      <c r="F386" s="133"/>
      <c r="G386" s="151"/>
      <c r="H386" s="133"/>
      <c r="I386" s="132"/>
      <c r="J386" s="132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33"/>
      <c r="D387" s="151"/>
      <c r="E387" s="133"/>
      <c r="F387" s="133"/>
      <c r="G387" s="151"/>
      <c r="H387" s="133"/>
      <c r="I387" s="132"/>
      <c r="J387" s="132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33"/>
      <c r="D388" s="151"/>
      <c r="E388" s="133"/>
      <c r="F388" s="133"/>
      <c r="G388" s="151"/>
      <c r="H388" s="133"/>
      <c r="I388" s="132"/>
      <c r="J388" s="132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33"/>
      <c r="D389" s="151"/>
      <c r="E389" s="133"/>
      <c r="F389" s="133"/>
      <c r="G389" s="151"/>
      <c r="H389" s="133"/>
      <c r="I389" s="132"/>
      <c r="J389" s="132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33"/>
      <c r="D390" s="151"/>
      <c r="E390" s="133"/>
      <c r="F390" s="133"/>
      <c r="G390" s="151"/>
      <c r="H390" s="133"/>
      <c r="I390" s="132"/>
      <c r="J390" s="132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33"/>
      <c r="D391" s="151"/>
      <c r="E391" s="133"/>
      <c r="F391" s="133"/>
      <c r="G391" s="151"/>
      <c r="H391" s="133"/>
      <c r="I391" s="132"/>
      <c r="J391" s="132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33"/>
      <c r="D392" s="151"/>
      <c r="E392" s="133"/>
      <c r="F392" s="133"/>
      <c r="G392" s="151"/>
      <c r="H392" s="133"/>
      <c r="I392" s="132"/>
      <c r="J392" s="132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33"/>
      <c r="D393" s="151"/>
      <c r="E393" s="133"/>
      <c r="F393" s="133"/>
      <c r="G393" s="151"/>
      <c r="H393" s="133"/>
      <c r="I393" s="132"/>
      <c r="J393" s="132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33"/>
      <c r="D394" s="151"/>
      <c r="E394" s="133"/>
      <c r="F394" s="133"/>
      <c r="G394" s="151"/>
      <c r="H394" s="133"/>
      <c r="I394" s="132"/>
      <c r="J394" s="132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33"/>
      <c r="D395" s="151"/>
      <c r="E395" s="133"/>
      <c r="F395" s="133"/>
      <c r="G395" s="151"/>
      <c r="H395" s="133"/>
      <c r="I395" s="132"/>
      <c r="J395" s="132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33"/>
      <c r="D396" s="151"/>
      <c r="E396" s="133"/>
      <c r="F396" s="133"/>
      <c r="G396" s="151"/>
      <c r="H396" s="133"/>
      <c r="I396" s="132"/>
      <c r="J396" s="132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33"/>
      <c r="D397" s="151"/>
      <c r="E397" s="133"/>
      <c r="F397" s="133"/>
      <c r="G397" s="151"/>
      <c r="H397" s="133"/>
      <c r="I397" s="132"/>
      <c r="J397" s="132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33"/>
      <c r="D398" s="151"/>
      <c r="E398" s="133"/>
      <c r="F398" s="133"/>
      <c r="G398" s="151"/>
      <c r="H398" s="133"/>
      <c r="I398" s="132"/>
      <c r="J398" s="132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33"/>
      <c r="D399" s="151"/>
      <c r="E399" s="133"/>
      <c r="F399" s="133"/>
      <c r="G399" s="151"/>
      <c r="H399" s="133"/>
      <c r="I399" s="132"/>
      <c r="J399" s="132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33"/>
      <c r="D400" s="151"/>
      <c r="E400" s="133"/>
      <c r="F400" s="133"/>
      <c r="G400" s="151"/>
      <c r="H400" s="133"/>
      <c r="I400" s="132"/>
      <c r="J400" s="132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33"/>
      <c r="D401" s="151"/>
      <c r="E401" s="133"/>
      <c r="F401" s="133"/>
      <c r="G401" s="151"/>
      <c r="H401" s="133"/>
      <c r="I401" s="132"/>
      <c r="J401" s="132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33"/>
      <c r="D402" s="151"/>
      <c r="E402" s="133"/>
      <c r="F402" s="133"/>
      <c r="G402" s="151"/>
      <c r="H402" s="133"/>
      <c r="I402" s="132"/>
      <c r="J402" s="132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33"/>
      <c r="D403" s="151"/>
      <c r="E403" s="133"/>
      <c r="F403" s="133"/>
      <c r="G403" s="151"/>
      <c r="H403" s="133"/>
      <c r="I403" s="132"/>
      <c r="J403" s="132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33"/>
      <c r="D404" s="151"/>
      <c r="E404" s="133"/>
      <c r="F404" s="133"/>
      <c r="G404" s="151"/>
      <c r="H404" s="133"/>
      <c r="I404" s="132"/>
      <c r="J404" s="132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33"/>
      <c r="D405" s="151"/>
      <c r="E405" s="133"/>
      <c r="F405" s="133"/>
      <c r="G405" s="151"/>
      <c r="H405" s="133"/>
      <c r="I405" s="132"/>
      <c r="J405" s="132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33"/>
      <c r="D406" s="151"/>
      <c r="E406" s="133"/>
      <c r="F406" s="133"/>
      <c r="G406" s="151"/>
      <c r="H406" s="133"/>
      <c r="I406" s="132"/>
      <c r="J406" s="132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33"/>
      <c r="D407" s="151"/>
      <c r="E407" s="133"/>
      <c r="F407" s="133"/>
      <c r="G407" s="151"/>
      <c r="H407" s="133"/>
      <c r="I407" s="132"/>
      <c r="J407" s="132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33"/>
      <c r="D408" s="151"/>
      <c r="E408" s="133"/>
      <c r="F408" s="133"/>
      <c r="G408" s="151"/>
      <c r="H408" s="133"/>
      <c r="I408" s="132"/>
      <c r="J408" s="132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33"/>
      <c r="D409" s="151"/>
      <c r="E409" s="133"/>
      <c r="F409" s="133"/>
      <c r="G409" s="151"/>
      <c r="H409" s="133"/>
      <c r="I409" s="132"/>
      <c r="J409" s="132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33"/>
      <c r="D410" s="151"/>
      <c r="E410" s="133"/>
      <c r="F410" s="133"/>
      <c r="G410" s="151"/>
      <c r="H410" s="133"/>
      <c r="I410" s="132"/>
      <c r="J410" s="132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33"/>
      <c r="D411" s="151"/>
      <c r="E411" s="133"/>
      <c r="F411" s="133"/>
      <c r="G411" s="151"/>
      <c r="H411" s="133"/>
      <c r="I411" s="132"/>
      <c r="J411" s="132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33"/>
      <c r="D412" s="151"/>
      <c r="E412" s="133"/>
      <c r="F412" s="133"/>
      <c r="G412" s="151"/>
      <c r="H412" s="133"/>
      <c r="I412" s="132"/>
      <c r="J412" s="132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33"/>
      <c r="D413" s="151"/>
      <c r="E413" s="133"/>
      <c r="F413" s="133"/>
      <c r="G413" s="151"/>
      <c r="H413" s="133"/>
      <c r="I413" s="132"/>
      <c r="J413" s="132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33"/>
      <c r="D414" s="151"/>
      <c r="E414" s="133"/>
      <c r="F414" s="133"/>
      <c r="G414" s="151"/>
      <c r="H414" s="133"/>
      <c r="I414" s="132"/>
      <c r="J414" s="132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33"/>
      <c r="D415" s="151"/>
      <c r="E415" s="133"/>
      <c r="F415" s="133"/>
      <c r="G415" s="151"/>
      <c r="H415" s="133"/>
      <c r="I415" s="132"/>
      <c r="J415" s="132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33"/>
      <c r="D416" s="151"/>
      <c r="E416" s="133"/>
      <c r="F416" s="133"/>
      <c r="G416" s="151"/>
      <c r="H416" s="133"/>
      <c r="I416" s="132"/>
      <c r="J416" s="132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33"/>
      <c r="D417" s="151"/>
      <c r="E417" s="133"/>
      <c r="F417" s="133"/>
      <c r="G417" s="151"/>
      <c r="H417" s="133"/>
      <c r="I417" s="132"/>
      <c r="J417" s="132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33"/>
      <c r="D418" s="151"/>
      <c r="E418" s="133"/>
      <c r="F418" s="133"/>
      <c r="G418" s="151"/>
      <c r="H418" s="133"/>
      <c r="I418" s="132"/>
      <c r="J418" s="132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33"/>
      <c r="D419" s="151"/>
      <c r="E419" s="133"/>
      <c r="F419" s="133"/>
      <c r="G419" s="151"/>
      <c r="H419" s="133"/>
      <c r="I419" s="132"/>
      <c r="J419" s="132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33"/>
      <c r="D420" s="151"/>
      <c r="E420" s="133"/>
      <c r="F420" s="133"/>
      <c r="G420" s="151"/>
      <c r="H420" s="133"/>
      <c r="I420" s="132"/>
      <c r="J420" s="132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33"/>
      <c r="D421" s="151"/>
      <c r="E421" s="133"/>
      <c r="F421" s="133"/>
      <c r="G421" s="151"/>
      <c r="H421" s="133"/>
      <c r="I421" s="132"/>
      <c r="J421" s="132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33"/>
      <c r="D422" s="151"/>
      <c r="E422" s="133"/>
      <c r="F422" s="133"/>
      <c r="G422" s="151"/>
      <c r="H422" s="133"/>
      <c r="I422" s="132"/>
      <c r="J422" s="132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33"/>
      <c r="D423" s="151"/>
      <c r="E423" s="133"/>
      <c r="F423" s="133"/>
      <c r="G423" s="151"/>
      <c r="H423" s="133"/>
      <c r="I423" s="132"/>
      <c r="J423" s="132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33"/>
      <c r="D424" s="151"/>
      <c r="E424" s="133"/>
      <c r="F424" s="133"/>
      <c r="G424" s="151"/>
      <c r="H424" s="133"/>
      <c r="I424" s="132"/>
      <c r="J424" s="132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33"/>
      <c r="D425" s="151"/>
      <c r="E425" s="133"/>
      <c r="F425" s="133"/>
      <c r="G425" s="151"/>
      <c r="H425" s="133"/>
      <c r="I425" s="132"/>
      <c r="J425" s="132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33"/>
      <c r="D426" s="151"/>
      <c r="E426" s="133"/>
      <c r="F426" s="133"/>
      <c r="G426" s="151"/>
      <c r="H426" s="133"/>
      <c r="I426" s="132"/>
      <c r="J426" s="132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33"/>
      <c r="D427" s="151"/>
      <c r="E427" s="133"/>
      <c r="F427" s="133"/>
      <c r="G427" s="151"/>
      <c r="H427" s="133"/>
      <c r="I427" s="132"/>
      <c r="J427" s="132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33"/>
      <c r="D428" s="151"/>
      <c r="E428" s="133"/>
      <c r="F428" s="133"/>
      <c r="G428" s="151"/>
      <c r="H428" s="133"/>
      <c r="I428" s="132"/>
      <c r="J428" s="132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33"/>
      <c r="D429" s="151"/>
      <c r="E429" s="133"/>
      <c r="F429" s="133"/>
      <c r="G429" s="151"/>
      <c r="H429" s="133"/>
      <c r="I429" s="132"/>
      <c r="J429" s="132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33"/>
      <c r="D430" s="151"/>
      <c r="E430" s="133"/>
      <c r="F430" s="133"/>
      <c r="G430" s="151"/>
      <c r="H430" s="133"/>
      <c r="I430" s="132"/>
      <c r="J430" s="132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33"/>
      <c r="D431" s="151"/>
      <c r="E431" s="133"/>
      <c r="F431" s="133"/>
      <c r="G431" s="151"/>
      <c r="H431" s="133"/>
      <c r="I431" s="132"/>
      <c r="J431" s="132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33"/>
      <c r="D432" s="151"/>
      <c r="E432" s="133"/>
      <c r="F432" s="133"/>
      <c r="G432" s="151"/>
      <c r="H432" s="133"/>
      <c r="I432" s="132"/>
      <c r="J432" s="132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33"/>
      <c r="D433" s="151"/>
      <c r="E433" s="133"/>
      <c r="F433" s="133"/>
      <c r="G433" s="151"/>
      <c r="H433" s="133"/>
      <c r="I433" s="132"/>
      <c r="J433" s="132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33"/>
      <c r="D434" s="151"/>
      <c r="E434" s="133"/>
      <c r="F434" s="133"/>
      <c r="G434" s="151"/>
      <c r="H434" s="133"/>
      <c r="I434" s="132"/>
      <c r="J434" s="132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33"/>
      <c r="D435" s="151"/>
      <c r="E435" s="133"/>
      <c r="F435" s="133"/>
      <c r="G435" s="151"/>
      <c r="H435" s="133"/>
      <c r="I435" s="132"/>
      <c r="J435" s="132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33"/>
      <c r="D436" s="151"/>
      <c r="E436" s="133"/>
      <c r="F436" s="133"/>
      <c r="G436" s="151"/>
      <c r="H436" s="133"/>
      <c r="I436" s="132"/>
      <c r="J436" s="132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33"/>
      <c r="D437" s="151"/>
      <c r="E437" s="133"/>
      <c r="F437" s="133"/>
      <c r="G437" s="151"/>
      <c r="H437" s="133"/>
      <c r="I437" s="132"/>
      <c r="J437" s="132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33"/>
      <c r="D438" s="151"/>
      <c r="E438" s="133"/>
      <c r="F438" s="133"/>
      <c r="G438" s="151"/>
      <c r="H438" s="133"/>
      <c r="I438" s="132"/>
      <c r="J438" s="132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33"/>
      <c r="D439" s="151"/>
      <c r="E439" s="133"/>
      <c r="F439" s="133"/>
      <c r="G439" s="151"/>
      <c r="H439" s="133"/>
      <c r="I439" s="132"/>
      <c r="J439" s="132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33"/>
      <c r="D440" s="151"/>
      <c r="E440" s="133"/>
      <c r="F440" s="133"/>
      <c r="G440" s="151"/>
      <c r="H440" s="133"/>
      <c r="I440" s="132"/>
      <c r="J440" s="132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33"/>
      <c r="D441" s="151"/>
      <c r="E441" s="133"/>
      <c r="F441" s="133"/>
      <c r="G441" s="151"/>
      <c r="H441" s="133"/>
      <c r="I441" s="132"/>
      <c r="J441" s="132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33"/>
      <c r="D442" s="151"/>
      <c r="E442" s="133"/>
      <c r="F442" s="133"/>
      <c r="G442" s="151"/>
      <c r="H442" s="133"/>
      <c r="I442" s="132"/>
      <c r="J442" s="132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33"/>
      <c r="D443" s="151"/>
      <c r="E443" s="133"/>
      <c r="F443" s="133"/>
      <c r="G443" s="151"/>
      <c r="H443" s="133"/>
      <c r="I443" s="132"/>
      <c r="J443" s="132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33"/>
      <c r="D444" s="151"/>
      <c r="E444" s="133"/>
      <c r="F444" s="133"/>
      <c r="G444" s="151"/>
      <c r="H444" s="133"/>
      <c r="I444" s="132"/>
      <c r="J444" s="132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33"/>
      <c r="D445" s="151"/>
      <c r="E445" s="133"/>
      <c r="F445" s="133"/>
      <c r="G445" s="151"/>
      <c r="H445" s="133"/>
      <c r="I445" s="132"/>
      <c r="J445" s="132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33"/>
      <c r="D446" s="151"/>
      <c r="E446" s="133"/>
      <c r="F446" s="133"/>
      <c r="G446" s="151"/>
      <c r="H446" s="133"/>
      <c r="I446" s="132"/>
      <c r="J446" s="132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33"/>
      <c r="D447" s="151"/>
      <c r="E447" s="133"/>
      <c r="F447" s="133"/>
      <c r="G447" s="151"/>
      <c r="H447" s="133"/>
      <c r="I447" s="132"/>
      <c r="J447" s="132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33"/>
      <c r="D448" s="151"/>
      <c r="E448" s="133"/>
      <c r="F448" s="133"/>
      <c r="G448" s="151"/>
      <c r="H448" s="133"/>
      <c r="I448" s="132"/>
      <c r="J448" s="132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33"/>
      <c r="D449" s="151"/>
      <c r="E449" s="133"/>
      <c r="F449" s="133"/>
      <c r="G449" s="151"/>
      <c r="H449" s="133"/>
      <c r="I449" s="132"/>
      <c r="J449" s="132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33"/>
      <c r="D450" s="151"/>
      <c r="E450" s="133"/>
      <c r="F450" s="133"/>
      <c r="G450" s="151"/>
      <c r="H450" s="133"/>
      <c r="I450" s="132"/>
      <c r="J450" s="132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33"/>
      <c r="D451" s="151"/>
      <c r="E451" s="133"/>
      <c r="F451" s="133"/>
      <c r="G451" s="151"/>
      <c r="H451" s="133"/>
      <c r="I451" s="132"/>
      <c r="J451" s="132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33"/>
      <c r="D452" s="151"/>
      <c r="E452" s="133"/>
      <c r="F452" s="133"/>
      <c r="G452" s="151"/>
      <c r="H452" s="133"/>
      <c r="I452" s="132"/>
      <c r="J452" s="132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33"/>
      <c r="D453" s="151"/>
      <c r="E453" s="133"/>
      <c r="F453" s="133"/>
      <c r="G453" s="151"/>
      <c r="H453" s="133"/>
      <c r="I453" s="132"/>
      <c r="J453" s="132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33"/>
      <c r="D454" s="151"/>
      <c r="E454" s="133"/>
      <c r="F454" s="133"/>
      <c r="G454" s="151"/>
      <c r="H454" s="133"/>
      <c r="I454" s="132"/>
      <c r="J454" s="132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33"/>
      <c r="D455" s="151"/>
      <c r="E455" s="133"/>
      <c r="F455" s="133"/>
      <c r="G455" s="151"/>
      <c r="H455" s="133"/>
      <c r="I455" s="132"/>
      <c r="J455" s="132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33"/>
      <c r="D456" s="151"/>
      <c r="E456" s="133"/>
      <c r="F456" s="133"/>
      <c r="G456" s="151"/>
      <c r="H456" s="133"/>
      <c r="I456" s="132"/>
      <c r="J456" s="132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33"/>
      <c r="D457" s="151"/>
      <c r="E457" s="133"/>
      <c r="F457" s="133"/>
      <c r="G457" s="151"/>
      <c r="H457" s="133"/>
      <c r="I457" s="132"/>
      <c r="J457" s="132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33"/>
      <c r="D458" s="151"/>
      <c r="E458" s="133"/>
      <c r="F458" s="133"/>
      <c r="G458" s="151"/>
      <c r="H458" s="133"/>
      <c r="I458" s="132"/>
      <c r="J458" s="132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33"/>
      <c r="D459" s="151"/>
      <c r="E459" s="133"/>
      <c r="F459" s="133"/>
      <c r="G459" s="151"/>
      <c r="H459" s="133"/>
      <c r="I459" s="132"/>
      <c r="J459" s="132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33"/>
      <c r="D460" s="151"/>
      <c r="E460" s="133"/>
      <c r="F460" s="133"/>
      <c r="G460" s="151"/>
      <c r="H460" s="133"/>
      <c r="I460" s="132"/>
      <c r="J460" s="132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33"/>
      <c r="D461" s="151"/>
      <c r="E461" s="133"/>
      <c r="F461" s="133"/>
      <c r="G461" s="151"/>
      <c r="H461" s="133"/>
      <c r="I461" s="132"/>
      <c r="J461" s="132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33"/>
      <c r="D462" s="151"/>
      <c r="E462" s="133"/>
      <c r="F462" s="133"/>
      <c r="G462" s="151"/>
      <c r="H462" s="133"/>
      <c r="I462" s="132"/>
      <c r="J462" s="132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33"/>
      <c r="D463" s="151"/>
      <c r="E463" s="133"/>
      <c r="F463" s="133"/>
      <c r="G463" s="151"/>
      <c r="H463" s="133"/>
      <c r="I463" s="132"/>
      <c r="J463" s="132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33"/>
      <c r="D464" s="151"/>
      <c r="E464" s="133"/>
      <c r="F464" s="133"/>
      <c r="G464" s="151"/>
      <c r="H464" s="133"/>
      <c r="I464" s="132"/>
      <c r="J464" s="132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33"/>
      <c r="D465" s="151"/>
      <c r="E465" s="133"/>
      <c r="F465" s="133"/>
      <c r="G465" s="151"/>
      <c r="H465" s="133"/>
      <c r="I465" s="132"/>
      <c r="J465" s="132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33"/>
      <c r="D466" s="151"/>
      <c r="E466" s="133"/>
      <c r="F466" s="133"/>
      <c r="G466" s="151"/>
      <c r="H466" s="133"/>
      <c r="I466" s="132"/>
      <c r="J466" s="132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33"/>
      <c r="D467" s="151"/>
      <c r="E467" s="133"/>
      <c r="F467" s="133"/>
      <c r="G467" s="151"/>
      <c r="H467" s="133"/>
      <c r="I467" s="132"/>
      <c r="J467" s="132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33"/>
      <c r="D468" s="151"/>
      <c r="E468" s="133"/>
      <c r="F468" s="133"/>
      <c r="G468" s="151"/>
      <c r="H468" s="133"/>
      <c r="I468" s="132"/>
      <c r="J468" s="132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33"/>
      <c r="D469" s="151"/>
      <c r="E469" s="133"/>
      <c r="F469" s="133"/>
      <c r="G469" s="151"/>
      <c r="H469" s="133"/>
      <c r="I469" s="132"/>
      <c r="J469" s="132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33"/>
      <c r="D470" s="151"/>
      <c r="E470" s="133"/>
      <c r="F470" s="133"/>
      <c r="G470" s="151"/>
      <c r="H470" s="133"/>
      <c r="I470" s="132"/>
      <c r="J470" s="132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33"/>
      <c r="D471" s="151"/>
      <c r="E471" s="133"/>
      <c r="F471" s="133"/>
      <c r="G471" s="151"/>
      <c r="H471" s="133"/>
      <c r="I471" s="132"/>
      <c r="J471" s="132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33"/>
      <c r="D472" s="151"/>
      <c r="E472" s="133"/>
      <c r="F472" s="133"/>
      <c r="G472" s="151"/>
      <c r="H472" s="133"/>
      <c r="I472" s="132"/>
      <c r="J472" s="132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33"/>
      <c r="D473" s="151"/>
      <c r="E473" s="133"/>
      <c r="F473" s="133"/>
      <c r="G473" s="151"/>
      <c r="H473" s="133"/>
      <c r="I473" s="132"/>
      <c r="J473" s="132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33"/>
      <c r="D474" s="151"/>
      <c r="E474" s="133"/>
      <c r="F474" s="133"/>
      <c r="G474" s="151"/>
      <c r="H474" s="133"/>
      <c r="I474" s="132"/>
      <c r="J474" s="132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33"/>
      <c r="D475" s="151"/>
      <c r="E475" s="133"/>
      <c r="F475" s="133"/>
      <c r="G475" s="151"/>
      <c r="H475" s="133"/>
      <c r="I475" s="132"/>
      <c r="J475" s="132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33"/>
      <c r="D476" s="151"/>
      <c r="E476" s="133"/>
      <c r="F476" s="133"/>
      <c r="G476" s="151"/>
      <c r="H476" s="133"/>
      <c r="I476" s="132"/>
      <c r="J476" s="132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33"/>
      <c r="D477" s="151"/>
      <c r="E477" s="133"/>
      <c r="F477" s="133"/>
      <c r="G477" s="151"/>
      <c r="H477" s="133"/>
      <c r="I477" s="132"/>
      <c r="J477" s="132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33"/>
      <c r="D478" s="151"/>
      <c r="E478" s="133"/>
      <c r="F478" s="133"/>
      <c r="G478" s="151"/>
      <c r="H478" s="133"/>
      <c r="I478" s="132"/>
      <c r="J478" s="132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33"/>
      <c r="D479" s="151"/>
      <c r="E479" s="133"/>
      <c r="F479" s="133"/>
      <c r="G479" s="151"/>
      <c r="H479" s="133"/>
      <c r="I479" s="132"/>
      <c r="J479" s="132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33"/>
      <c r="D480" s="151"/>
      <c r="E480" s="133"/>
      <c r="F480" s="133"/>
      <c r="G480" s="151"/>
      <c r="H480" s="133"/>
      <c r="I480" s="132"/>
      <c r="J480" s="132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33"/>
      <c r="D481" s="151"/>
      <c r="E481" s="133"/>
      <c r="F481" s="133"/>
      <c r="G481" s="151"/>
      <c r="H481" s="133"/>
      <c r="I481" s="132"/>
      <c r="J481" s="132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33"/>
      <c r="D482" s="151"/>
      <c r="E482" s="133"/>
      <c r="F482" s="133"/>
      <c r="G482" s="151"/>
      <c r="H482" s="133"/>
      <c r="I482" s="132"/>
      <c r="J482" s="132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33"/>
      <c r="D483" s="151"/>
      <c r="E483" s="133"/>
      <c r="F483" s="133"/>
      <c r="G483" s="151"/>
      <c r="H483" s="133"/>
      <c r="I483" s="132"/>
      <c r="J483" s="132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33"/>
      <c r="D484" s="151"/>
      <c r="E484" s="133"/>
      <c r="F484" s="133"/>
      <c r="G484" s="151"/>
      <c r="H484" s="133"/>
      <c r="I484" s="132"/>
      <c r="J484" s="132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33"/>
      <c r="D485" s="151"/>
      <c r="E485" s="133"/>
      <c r="F485" s="133"/>
      <c r="G485" s="151"/>
      <c r="H485" s="133"/>
      <c r="I485" s="132"/>
      <c r="J485" s="132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33"/>
      <c r="D486" s="151"/>
      <c r="E486" s="133"/>
      <c r="F486" s="133"/>
      <c r="G486" s="151"/>
      <c r="H486" s="133"/>
      <c r="I486" s="132"/>
      <c r="J486" s="132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33"/>
      <c r="D487" s="151"/>
      <c r="E487" s="133"/>
      <c r="F487" s="133"/>
      <c r="G487" s="151"/>
      <c r="H487" s="133"/>
      <c r="I487" s="132"/>
      <c r="J487" s="132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33"/>
      <c r="D488" s="151"/>
      <c r="E488" s="133"/>
      <c r="F488" s="133"/>
      <c r="G488" s="151"/>
      <c r="H488" s="133"/>
      <c r="I488" s="132"/>
      <c r="J488" s="132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33"/>
      <c r="D489" s="151"/>
      <c r="E489" s="133"/>
      <c r="F489" s="133"/>
      <c r="G489" s="151"/>
      <c r="H489" s="133"/>
      <c r="I489" s="132"/>
      <c r="J489" s="132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33"/>
      <c r="D490" s="151"/>
      <c r="E490" s="133"/>
      <c r="F490" s="133"/>
      <c r="G490" s="151"/>
      <c r="H490" s="133"/>
      <c r="I490" s="132"/>
      <c r="J490" s="132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33"/>
      <c r="D491" s="151"/>
      <c r="E491" s="133"/>
      <c r="F491" s="133"/>
      <c r="G491" s="151"/>
      <c r="H491" s="133"/>
      <c r="I491" s="132"/>
      <c r="J491" s="132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33"/>
      <c r="D492" s="151"/>
      <c r="E492" s="133"/>
      <c r="F492" s="133"/>
      <c r="G492" s="151"/>
      <c r="H492" s="133"/>
      <c r="I492" s="132"/>
      <c r="J492" s="132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33"/>
      <c r="D493" s="151"/>
      <c r="E493" s="133"/>
      <c r="F493" s="133"/>
      <c r="G493" s="151"/>
      <c r="H493" s="133"/>
      <c r="I493" s="132"/>
      <c r="J493" s="132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33"/>
      <c r="D494" s="151"/>
      <c r="E494" s="133"/>
      <c r="F494" s="133"/>
      <c r="G494" s="151"/>
      <c r="H494" s="133"/>
      <c r="I494" s="132"/>
      <c r="J494" s="132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33"/>
      <c r="D495" s="151"/>
      <c r="E495" s="133"/>
      <c r="F495" s="133"/>
      <c r="G495" s="151"/>
      <c r="H495" s="133"/>
      <c r="I495" s="132"/>
      <c r="J495" s="132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33"/>
      <c r="D496" s="151"/>
      <c r="E496" s="133"/>
      <c r="F496" s="133"/>
      <c r="G496" s="151"/>
      <c r="H496" s="133"/>
      <c r="I496" s="132"/>
      <c r="J496" s="132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33"/>
      <c r="D497" s="151"/>
      <c r="E497" s="133"/>
      <c r="F497" s="133"/>
      <c r="G497" s="151"/>
      <c r="H497" s="133"/>
      <c r="I497" s="132"/>
      <c r="J497" s="132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33"/>
      <c r="D498" s="151"/>
      <c r="E498" s="133"/>
      <c r="F498" s="133"/>
      <c r="G498" s="151"/>
      <c r="H498" s="133"/>
      <c r="I498" s="132"/>
      <c r="J498" s="132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33"/>
      <c r="D499" s="151"/>
      <c r="E499" s="133"/>
      <c r="F499" s="133"/>
      <c r="G499" s="151"/>
      <c r="H499" s="133"/>
      <c r="I499" s="132"/>
      <c r="J499" s="132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33"/>
      <c r="D500" s="151"/>
      <c r="E500" s="133"/>
      <c r="F500" s="133"/>
      <c r="G500" s="151"/>
      <c r="H500" s="133"/>
      <c r="I500" s="132"/>
      <c r="J500" s="132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33"/>
      <c r="D501" s="151"/>
      <c r="E501" s="133"/>
      <c r="F501" s="133"/>
      <c r="G501" s="151"/>
      <c r="H501" s="133"/>
      <c r="I501" s="132"/>
      <c r="J501" s="132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33"/>
      <c r="D502" s="151"/>
      <c r="E502" s="133"/>
      <c r="F502" s="133"/>
      <c r="G502" s="151"/>
      <c r="H502" s="133"/>
      <c r="I502" s="132"/>
      <c r="J502" s="132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33"/>
      <c r="D503" s="151"/>
      <c r="E503" s="133"/>
      <c r="F503" s="133"/>
      <c r="G503" s="151"/>
      <c r="H503" s="133"/>
      <c r="I503" s="132"/>
      <c r="J503" s="132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33"/>
      <c r="D504" s="151"/>
      <c r="E504" s="133"/>
      <c r="F504" s="133"/>
      <c r="G504" s="151"/>
      <c r="H504" s="133"/>
      <c r="I504" s="132"/>
      <c r="J504" s="132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33"/>
      <c r="D505" s="151"/>
      <c r="E505" s="133"/>
      <c r="F505" s="133"/>
      <c r="G505" s="151"/>
      <c r="H505" s="133"/>
      <c r="I505" s="132"/>
      <c r="J505" s="132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33"/>
      <c r="D506" s="151"/>
      <c r="E506" s="133"/>
      <c r="F506" s="133"/>
      <c r="G506" s="151"/>
      <c r="H506" s="133"/>
      <c r="I506" s="132"/>
      <c r="J506" s="132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33"/>
      <c r="D507" s="151"/>
      <c r="E507" s="133"/>
      <c r="F507" s="133"/>
      <c r="G507" s="151"/>
      <c r="H507" s="133"/>
      <c r="I507" s="132"/>
      <c r="J507" s="132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33"/>
      <c r="D508" s="151"/>
      <c r="E508" s="133"/>
      <c r="F508" s="133"/>
      <c r="G508" s="151"/>
      <c r="H508" s="133"/>
      <c r="I508" s="132"/>
      <c r="J508" s="132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33"/>
      <c r="D509" s="151"/>
      <c r="E509" s="133"/>
      <c r="F509" s="133"/>
      <c r="G509" s="151"/>
      <c r="H509" s="133"/>
      <c r="I509" s="132"/>
      <c r="J509" s="132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33"/>
      <c r="D510" s="151"/>
      <c r="E510" s="133"/>
      <c r="F510" s="133"/>
      <c r="G510" s="151"/>
      <c r="H510" s="133"/>
      <c r="I510" s="132"/>
      <c r="J510" s="132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33"/>
      <c r="D511" s="151"/>
      <c r="E511" s="133"/>
      <c r="F511" s="133"/>
      <c r="G511" s="151"/>
      <c r="H511" s="133"/>
      <c r="I511" s="132"/>
      <c r="J511" s="132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33"/>
      <c r="D512" s="151"/>
      <c r="E512" s="133"/>
      <c r="F512" s="133"/>
      <c r="G512" s="151"/>
      <c r="H512" s="133"/>
      <c r="I512" s="132"/>
      <c r="J512" s="132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33"/>
      <c r="D513" s="151"/>
      <c r="E513" s="133"/>
      <c r="F513" s="133"/>
      <c r="G513" s="151"/>
      <c r="H513" s="133"/>
      <c r="I513" s="132"/>
      <c r="J513" s="132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33"/>
      <c r="D514" s="151"/>
      <c r="E514" s="133"/>
      <c r="F514" s="133"/>
      <c r="G514" s="151"/>
      <c r="H514" s="133"/>
      <c r="I514" s="132"/>
      <c r="J514" s="132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33"/>
      <c r="D515" s="151"/>
      <c r="E515" s="133"/>
      <c r="F515" s="133"/>
      <c r="G515" s="151"/>
      <c r="H515" s="133"/>
      <c r="I515" s="132"/>
      <c r="J515" s="132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33"/>
      <c r="D516" s="151"/>
      <c r="E516" s="133"/>
      <c r="F516" s="133"/>
      <c r="G516" s="151"/>
      <c r="H516" s="133"/>
      <c r="I516" s="132"/>
      <c r="J516" s="132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33"/>
      <c r="D517" s="151"/>
      <c r="E517" s="133"/>
      <c r="F517" s="133"/>
      <c r="G517" s="151"/>
      <c r="H517" s="133"/>
      <c r="I517" s="132"/>
      <c r="J517" s="132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33"/>
      <c r="D518" s="151"/>
      <c r="E518" s="133"/>
      <c r="F518" s="133"/>
      <c r="G518" s="151"/>
      <c r="H518" s="133"/>
      <c r="I518" s="132"/>
      <c r="J518" s="132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33"/>
      <c r="D519" s="151"/>
      <c r="E519" s="133"/>
      <c r="F519" s="133"/>
      <c r="G519" s="151"/>
      <c r="H519" s="133"/>
      <c r="I519" s="132"/>
      <c r="J519" s="132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33"/>
      <c r="D520" s="151"/>
      <c r="E520" s="133"/>
      <c r="F520" s="133"/>
      <c r="G520" s="151"/>
      <c r="H520" s="133"/>
      <c r="I520" s="132"/>
      <c r="J520" s="132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33"/>
      <c r="D521" s="151"/>
      <c r="E521" s="133"/>
      <c r="F521" s="133"/>
      <c r="G521" s="151"/>
      <c r="H521" s="133"/>
      <c r="I521" s="132"/>
      <c r="J521" s="132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33"/>
      <c r="D522" s="151"/>
      <c r="E522" s="133"/>
      <c r="F522" s="133"/>
      <c r="G522" s="151"/>
      <c r="H522" s="133"/>
      <c r="I522" s="132"/>
      <c r="J522" s="132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33"/>
      <c r="D523" s="151"/>
      <c r="E523" s="133"/>
      <c r="F523" s="133"/>
      <c r="G523" s="151"/>
      <c r="H523" s="133"/>
      <c r="I523" s="132"/>
      <c r="J523" s="132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33"/>
      <c r="D524" s="151"/>
      <c r="E524" s="133"/>
      <c r="F524" s="133"/>
      <c r="G524" s="151"/>
      <c r="H524" s="133"/>
      <c r="I524" s="132"/>
      <c r="J524" s="132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33"/>
      <c r="D525" s="151"/>
      <c r="E525" s="133"/>
      <c r="F525" s="133"/>
      <c r="G525" s="151"/>
      <c r="H525" s="133"/>
      <c r="I525" s="132"/>
      <c r="J525" s="132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33"/>
      <c r="D526" s="151"/>
      <c r="E526" s="133"/>
      <c r="F526" s="133"/>
      <c r="G526" s="151"/>
      <c r="H526" s="133"/>
      <c r="I526" s="132"/>
      <c r="J526" s="132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33"/>
      <c r="D527" s="151"/>
      <c r="E527" s="133"/>
      <c r="F527" s="133"/>
      <c r="G527" s="151"/>
      <c r="H527" s="133"/>
      <c r="I527" s="132"/>
      <c r="J527" s="132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33"/>
      <c r="D528" s="151"/>
      <c r="E528" s="133"/>
      <c r="F528" s="133"/>
      <c r="G528" s="151"/>
      <c r="H528" s="133"/>
      <c r="I528" s="132"/>
      <c r="J528" s="132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33"/>
      <c r="D529" s="151"/>
      <c r="E529" s="133"/>
      <c r="F529" s="133"/>
      <c r="G529" s="151"/>
      <c r="H529" s="133"/>
      <c r="I529" s="132"/>
      <c r="J529" s="132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33"/>
      <c r="D530" s="151"/>
      <c r="E530" s="133"/>
      <c r="F530" s="133"/>
      <c r="G530" s="151"/>
      <c r="H530" s="133"/>
      <c r="I530" s="132"/>
      <c r="J530" s="132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33"/>
      <c r="D531" s="151"/>
      <c r="E531" s="133"/>
      <c r="F531" s="133"/>
      <c r="G531" s="151"/>
      <c r="H531" s="133"/>
      <c r="I531" s="132"/>
      <c r="J531" s="132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33"/>
      <c r="D532" s="151"/>
      <c r="E532" s="133"/>
      <c r="F532" s="133"/>
      <c r="G532" s="151"/>
      <c r="H532" s="133"/>
      <c r="I532" s="132"/>
      <c r="J532" s="132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33"/>
      <c r="D533" s="151"/>
      <c r="E533" s="133"/>
      <c r="F533" s="133"/>
      <c r="G533" s="151"/>
      <c r="H533" s="133"/>
      <c r="I533" s="132"/>
      <c r="J533" s="132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33"/>
      <c r="D534" s="151"/>
      <c r="E534" s="133"/>
      <c r="F534" s="133"/>
      <c r="G534" s="151"/>
      <c r="H534" s="133"/>
      <c r="I534" s="132"/>
      <c r="J534" s="132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33"/>
      <c r="D535" s="151"/>
      <c r="E535" s="133"/>
      <c r="F535" s="133"/>
      <c r="G535" s="151"/>
      <c r="H535" s="133"/>
      <c r="I535" s="132"/>
      <c r="J535" s="132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33"/>
      <c r="D536" s="151"/>
      <c r="E536" s="133"/>
      <c r="F536" s="133"/>
      <c r="G536" s="151"/>
      <c r="H536" s="133"/>
      <c r="I536" s="132"/>
      <c r="J536" s="132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33"/>
      <c r="D537" s="151"/>
      <c r="E537" s="133"/>
      <c r="F537" s="133"/>
      <c r="G537" s="151"/>
      <c r="H537" s="133"/>
      <c r="I537" s="132"/>
      <c r="J537" s="132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33"/>
      <c r="D538" s="151"/>
      <c r="E538" s="133"/>
      <c r="F538" s="133"/>
      <c r="G538" s="151"/>
      <c r="H538" s="133"/>
      <c r="I538" s="132"/>
      <c r="J538" s="132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33"/>
      <c r="D539" s="151"/>
      <c r="E539" s="133"/>
      <c r="F539" s="133"/>
      <c r="G539" s="151"/>
      <c r="H539" s="133"/>
      <c r="I539" s="132"/>
      <c r="J539" s="132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33"/>
      <c r="D540" s="151"/>
      <c r="E540" s="133"/>
      <c r="F540" s="133"/>
      <c r="G540" s="151"/>
      <c r="H540" s="133"/>
      <c r="I540" s="132"/>
      <c r="J540" s="132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33"/>
      <c r="D541" s="151"/>
      <c r="E541" s="133"/>
      <c r="F541" s="133"/>
      <c r="G541" s="151"/>
      <c r="H541" s="133"/>
      <c r="I541" s="132"/>
      <c r="J541" s="132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33"/>
      <c r="D542" s="151"/>
      <c r="E542" s="133"/>
      <c r="F542" s="133"/>
      <c r="G542" s="151"/>
      <c r="H542" s="133"/>
      <c r="I542" s="132"/>
      <c r="J542" s="132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33"/>
      <c r="D543" s="151"/>
      <c r="E543" s="133"/>
      <c r="F543" s="133"/>
      <c r="G543" s="151"/>
      <c r="H543" s="133"/>
      <c r="I543" s="132"/>
      <c r="J543" s="132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33"/>
      <c r="D544" s="151"/>
      <c r="E544" s="133"/>
      <c r="F544" s="133"/>
      <c r="G544" s="151"/>
      <c r="H544" s="133"/>
      <c r="I544" s="132"/>
      <c r="J544" s="132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33"/>
      <c r="D545" s="151"/>
      <c r="E545" s="133"/>
      <c r="F545" s="133"/>
      <c r="G545" s="151"/>
      <c r="H545" s="133"/>
      <c r="I545" s="132"/>
      <c r="J545" s="132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33"/>
      <c r="D546" s="151"/>
      <c r="E546" s="133"/>
      <c r="F546" s="133"/>
      <c r="G546" s="151"/>
      <c r="H546" s="133"/>
      <c r="I546" s="132"/>
      <c r="J546" s="132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33"/>
      <c r="D547" s="151"/>
      <c r="E547" s="133"/>
      <c r="F547" s="133"/>
      <c r="G547" s="151"/>
      <c r="H547" s="133"/>
      <c r="I547" s="132"/>
      <c r="J547" s="132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33"/>
      <c r="D548" s="151"/>
      <c r="E548" s="133"/>
      <c r="F548" s="133"/>
      <c r="G548" s="151"/>
      <c r="H548" s="133"/>
      <c r="I548" s="132"/>
      <c r="J548" s="132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33"/>
      <c r="D549" s="151"/>
      <c r="E549" s="133"/>
      <c r="F549" s="133"/>
      <c r="G549" s="151"/>
      <c r="H549" s="133"/>
      <c r="I549" s="132"/>
      <c r="J549" s="132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33"/>
      <c r="D550" s="151"/>
      <c r="E550" s="133"/>
      <c r="F550" s="133"/>
      <c r="G550" s="151"/>
      <c r="H550" s="133"/>
      <c r="I550" s="132"/>
      <c r="J550" s="132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33"/>
      <c r="D551" s="151"/>
      <c r="E551" s="133"/>
      <c r="F551" s="133"/>
      <c r="G551" s="151"/>
      <c r="H551" s="133"/>
      <c r="I551" s="132"/>
      <c r="J551" s="132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33"/>
      <c r="D552" s="151"/>
      <c r="E552" s="133"/>
      <c r="F552" s="133"/>
      <c r="G552" s="151"/>
      <c r="H552" s="133"/>
      <c r="I552" s="132"/>
      <c r="J552" s="132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33"/>
      <c r="D553" s="151"/>
      <c r="E553" s="133"/>
      <c r="F553" s="133"/>
      <c r="G553" s="151"/>
      <c r="H553" s="133"/>
      <c r="I553" s="132"/>
      <c r="J553" s="132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33"/>
      <c r="D554" s="151"/>
      <c r="E554" s="133"/>
      <c r="F554" s="133"/>
      <c r="G554" s="151"/>
      <c r="H554" s="133"/>
      <c r="I554" s="132"/>
      <c r="J554" s="132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33"/>
      <c r="D555" s="151"/>
      <c r="E555" s="133"/>
      <c r="F555" s="133"/>
      <c r="G555" s="151"/>
      <c r="H555" s="133"/>
      <c r="I555" s="132"/>
      <c r="J555" s="132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33"/>
      <c r="D556" s="151"/>
      <c r="E556" s="133"/>
      <c r="F556" s="133"/>
      <c r="G556" s="151"/>
      <c r="H556" s="133"/>
      <c r="I556" s="132"/>
      <c r="J556" s="132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33"/>
      <c r="D557" s="151"/>
      <c r="E557" s="133"/>
      <c r="F557" s="133"/>
      <c r="G557" s="151"/>
      <c r="H557" s="133"/>
      <c r="I557" s="132"/>
      <c r="J557" s="132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33"/>
      <c r="D558" s="151"/>
      <c r="E558" s="133"/>
      <c r="F558" s="133"/>
      <c r="G558" s="151"/>
      <c r="H558" s="133"/>
      <c r="I558" s="132"/>
      <c r="J558" s="132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33"/>
      <c r="D559" s="151"/>
      <c r="E559" s="133"/>
      <c r="F559" s="133"/>
      <c r="G559" s="151"/>
      <c r="H559" s="133"/>
      <c r="I559" s="132"/>
      <c r="J559" s="132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33"/>
      <c r="D560" s="151"/>
      <c r="E560" s="133"/>
      <c r="F560" s="133"/>
      <c r="G560" s="151"/>
      <c r="H560" s="133"/>
      <c r="I560" s="132"/>
      <c r="J560" s="132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33"/>
      <c r="D561" s="151"/>
      <c r="E561" s="133"/>
      <c r="F561" s="133"/>
      <c r="G561" s="151"/>
      <c r="H561" s="133"/>
      <c r="I561" s="132"/>
      <c r="J561" s="132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33"/>
      <c r="D562" s="151"/>
      <c r="E562" s="133"/>
      <c r="F562" s="133"/>
      <c r="G562" s="151"/>
      <c r="H562" s="133"/>
      <c r="I562" s="132"/>
      <c r="J562" s="132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33"/>
      <c r="D563" s="151"/>
      <c r="E563" s="133"/>
      <c r="F563" s="133"/>
      <c r="G563" s="151"/>
      <c r="H563" s="133"/>
      <c r="I563" s="132"/>
      <c r="J563" s="132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33"/>
      <c r="D564" s="151"/>
      <c r="E564" s="133"/>
      <c r="F564" s="133"/>
      <c r="G564" s="151"/>
      <c r="H564" s="133"/>
      <c r="I564" s="132"/>
      <c r="J564" s="132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33"/>
      <c r="D565" s="151"/>
      <c r="E565" s="133"/>
      <c r="F565" s="133"/>
      <c r="G565" s="151"/>
      <c r="H565" s="133"/>
      <c r="I565" s="132"/>
      <c r="J565" s="132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33"/>
      <c r="D566" s="151"/>
      <c r="E566" s="133"/>
      <c r="F566" s="133"/>
      <c r="G566" s="151"/>
      <c r="H566" s="133"/>
      <c r="I566" s="132"/>
      <c r="J566" s="132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33"/>
      <c r="D567" s="151"/>
      <c r="E567" s="133"/>
      <c r="F567" s="133"/>
      <c r="G567" s="151"/>
      <c r="H567" s="133"/>
      <c r="I567" s="132"/>
      <c r="J567" s="132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33"/>
      <c r="D568" s="151"/>
      <c r="E568" s="133"/>
      <c r="F568" s="133"/>
      <c r="G568" s="151"/>
      <c r="H568" s="133"/>
      <c r="I568" s="132"/>
      <c r="J568" s="132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33"/>
      <c r="D569" s="151"/>
      <c r="E569" s="133"/>
      <c r="F569" s="133"/>
      <c r="G569" s="151"/>
      <c r="H569" s="133"/>
      <c r="I569" s="132"/>
      <c r="J569" s="132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33"/>
      <c r="D570" s="151"/>
      <c r="E570" s="133"/>
      <c r="F570" s="133"/>
      <c r="G570" s="151"/>
      <c r="H570" s="133"/>
      <c r="I570" s="132"/>
      <c r="J570" s="132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33"/>
      <c r="D571" s="151"/>
      <c r="E571" s="133"/>
      <c r="F571" s="133"/>
      <c r="G571" s="151"/>
      <c r="H571" s="133"/>
      <c r="I571" s="132"/>
      <c r="J571" s="132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33"/>
      <c r="D572" s="151"/>
      <c r="E572" s="133"/>
      <c r="F572" s="133"/>
      <c r="G572" s="151"/>
      <c r="H572" s="133"/>
      <c r="I572" s="132"/>
      <c r="J572" s="132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33"/>
      <c r="D573" s="151"/>
      <c r="E573" s="133"/>
      <c r="F573" s="133"/>
      <c r="G573" s="151"/>
      <c r="H573" s="133"/>
      <c r="I573" s="132"/>
      <c r="J573" s="132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33"/>
      <c r="D574" s="151"/>
      <c r="E574" s="133"/>
      <c r="F574" s="133"/>
      <c r="G574" s="151"/>
      <c r="H574" s="133"/>
      <c r="I574" s="132"/>
      <c r="J574" s="132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33"/>
      <c r="D575" s="151"/>
      <c r="E575" s="133"/>
      <c r="F575" s="133"/>
      <c r="G575" s="151"/>
      <c r="H575" s="133"/>
      <c r="I575" s="132"/>
      <c r="J575" s="132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33"/>
      <c r="D576" s="151"/>
      <c r="E576" s="133"/>
      <c r="F576" s="133"/>
      <c r="G576" s="151"/>
      <c r="H576" s="133"/>
      <c r="I576" s="132"/>
      <c r="J576" s="132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33"/>
      <c r="D577" s="151"/>
      <c r="E577" s="133"/>
      <c r="F577" s="133"/>
      <c r="G577" s="151"/>
      <c r="H577" s="133"/>
      <c r="I577" s="132"/>
      <c r="J577" s="132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33"/>
      <c r="D578" s="151"/>
      <c r="E578" s="133"/>
      <c r="F578" s="133"/>
      <c r="G578" s="151"/>
      <c r="H578" s="133"/>
      <c r="I578" s="132"/>
      <c r="J578" s="132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33"/>
      <c r="D579" s="151"/>
      <c r="E579" s="133"/>
      <c r="F579" s="133"/>
      <c r="G579" s="151"/>
      <c r="H579" s="133"/>
      <c r="I579" s="132"/>
      <c r="J579" s="132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33"/>
      <c r="D580" s="151"/>
      <c r="E580" s="133"/>
      <c r="F580" s="133"/>
      <c r="G580" s="151"/>
      <c r="H580" s="133"/>
      <c r="I580" s="132"/>
      <c r="J580" s="132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33"/>
      <c r="D581" s="151"/>
      <c r="E581" s="133"/>
      <c r="F581" s="133"/>
      <c r="G581" s="151"/>
      <c r="H581" s="133"/>
      <c r="I581" s="132"/>
      <c r="J581" s="132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33"/>
      <c r="D582" s="151"/>
      <c r="E582" s="133"/>
      <c r="F582" s="133"/>
      <c r="G582" s="151"/>
      <c r="H582" s="133"/>
      <c r="I582" s="132"/>
      <c r="J582" s="132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33"/>
      <c r="D583" s="151"/>
      <c r="E583" s="133"/>
      <c r="F583" s="133"/>
      <c r="G583" s="151"/>
      <c r="H583" s="133"/>
      <c r="I583" s="132"/>
      <c r="J583" s="132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33"/>
      <c r="D584" s="151"/>
      <c r="E584" s="133"/>
      <c r="F584" s="133"/>
      <c r="G584" s="151"/>
      <c r="H584" s="133"/>
      <c r="I584" s="132"/>
      <c r="J584" s="132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33"/>
      <c r="D585" s="151"/>
      <c r="E585" s="133"/>
      <c r="F585" s="133"/>
      <c r="G585" s="151"/>
      <c r="H585" s="133"/>
      <c r="I585" s="132"/>
      <c r="J585" s="132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33"/>
      <c r="D586" s="151"/>
      <c r="E586" s="133"/>
      <c r="F586" s="133"/>
      <c r="G586" s="151"/>
      <c r="H586" s="133"/>
      <c r="I586" s="132"/>
      <c r="J586" s="132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33"/>
      <c r="D587" s="151"/>
      <c r="E587" s="133"/>
      <c r="F587" s="133"/>
      <c r="G587" s="151"/>
      <c r="H587" s="133"/>
      <c r="I587" s="132"/>
      <c r="J587" s="132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33"/>
      <c r="D588" s="151"/>
      <c r="E588" s="133"/>
      <c r="F588" s="133"/>
      <c r="G588" s="151"/>
      <c r="H588" s="133"/>
      <c r="I588" s="132"/>
      <c r="J588" s="132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33"/>
      <c r="D589" s="151"/>
      <c r="E589" s="133"/>
      <c r="F589" s="133"/>
      <c r="G589" s="151"/>
      <c r="H589" s="133"/>
      <c r="I589" s="132"/>
      <c r="J589" s="132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33"/>
      <c r="D590" s="151"/>
      <c r="E590" s="133"/>
      <c r="F590" s="133"/>
      <c r="G590" s="151"/>
      <c r="H590" s="133"/>
      <c r="I590" s="132"/>
      <c r="J590" s="132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33"/>
      <c r="D591" s="151"/>
      <c r="E591" s="133"/>
      <c r="F591" s="133"/>
      <c r="G591" s="151"/>
      <c r="H591" s="133"/>
      <c r="I591" s="132"/>
      <c r="J591" s="132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33"/>
      <c r="D592" s="151"/>
      <c r="E592" s="133"/>
      <c r="F592" s="133"/>
      <c r="G592" s="151"/>
      <c r="H592" s="133"/>
      <c r="I592" s="132"/>
      <c r="J592" s="132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33"/>
      <c r="D593" s="151"/>
      <c r="E593" s="133"/>
      <c r="F593" s="133"/>
      <c r="G593" s="151"/>
      <c r="H593" s="133"/>
      <c r="I593" s="132"/>
      <c r="J593" s="132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33"/>
      <c r="D594" s="151"/>
      <c r="E594" s="133"/>
      <c r="F594" s="133"/>
      <c r="G594" s="151"/>
      <c r="H594" s="133"/>
      <c r="I594" s="132"/>
      <c r="J594" s="132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33"/>
      <c r="D595" s="151"/>
      <c r="E595" s="133"/>
      <c r="F595" s="133"/>
      <c r="G595" s="151"/>
      <c r="H595" s="133"/>
      <c r="I595" s="132"/>
      <c r="J595" s="132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33"/>
      <c r="D596" s="151"/>
      <c r="E596" s="133"/>
      <c r="F596" s="133"/>
      <c r="G596" s="151"/>
      <c r="H596" s="133"/>
      <c r="I596" s="132"/>
      <c r="J596" s="132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33"/>
      <c r="D597" s="151"/>
      <c r="E597" s="133"/>
      <c r="F597" s="133"/>
      <c r="G597" s="151"/>
      <c r="H597" s="133"/>
      <c r="I597" s="132"/>
      <c r="J597" s="132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33"/>
      <c r="D598" s="151"/>
      <c r="E598" s="133"/>
      <c r="F598" s="133"/>
      <c r="G598" s="151"/>
      <c r="H598" s="133"/>
      <c r="I598" s="132"/>
      <c r="J598" s="132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33"/>
      <c r="D599" s="151"/>
      <c r="E599" s="133"/>
      <c r="F599" s="133"/>
      <c r="G599" s="151"/>
      <c r="H599" s="133"/>
      <c r="I599" s="132"/>
      <c r="J599" s="132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33"/>
      <c r="D600" s="151"/>
      <c r="E600" s="133"/>
      <c r="F600" s="133"/>
      <c r="G600" s="151"/>
      <c r="H600" s="133"/>
      <c r="I600" s="132"/>
      <c r="J600" s="132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33"/>
      <c r="D601" s="151"/>
      <c r="E601" s="133"/>
      <c r="F601" s="133"/>
      <c r="G601" s="151"/>
      <c r="H601" s="133"/>
      <c r="I601" s="132"/>
      <c r="J601" s="132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33"/>
      <c r="D602" s="151"/>
      <c r="E602" s="133"/>
      <c r="F602" s="133"/>
      <c r="G602" s="151"/>
      <c r="H602" s="133"/>
      <c r="I602" s="132"/>
      <c r="J602" s="132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33"/>
      <c r="D603" s="151"/>
      <c r="E603" s="133"/>
      <c r="F603" s="133"/>
      <c r="G603" s="151"/>
      <c r="H603" s="133"/>
      <c r="I603" s="132"/>
      <c r="J603" s="132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33"/>
      <c r="D604" s="151"/>
      <c r="E604" s="133"/>
      <c r="F604" s="133"/>
      <c r="G604" s="151"/>
      <c r="H604" s="133"/>
      <c r="I604" s="132"/>
      <c r="J604" s="132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33"/>
      <c r="D605" s="151"/>
      <c r="E605" s="133"/>
      <c r="F605" s="133"/>
      <c r="G605" s="151"/>
      <c r="H605" s="133"/>
      <c r="I605" s="132"/>
      <c r="J605" s="132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33"/>
      <c r="D606" s="151"/>
      <c r="E606" s="133"/>
      <c r="F606" s="133"/>
      <c r="G606" s="151"/>
      <c r="H606" s="133"/>
      <c r="I606" s="132"/>
      <c r="J606" s="132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33"/>
      <c r="D607" s="151"/>
      <c r="E607" s="133"/>
      <c r="F607" s="133"/>
      <c r="G607" s="151"/>
      <c r="H607" s="133"/>
      <c r="I607" s="132"/>
      <c r="J607" s="132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33"/>
      <c r="D608" s="151"/>
      <c r="E608" s="133"/>
      <c r="F608" s="133"/>
      <c r="G608" s="151"/>
      <c r="H608" s="133"/>
      <c r="I608" s="132"/>
      <c r="J608" s="132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33"/>
      <c r="D609" s="151"/>
      <c r="E609" s="133"/>
      <c r="F609" s="133"/>
      <c r="G609" s="151"/>
      <c r="H609" s="133"/>
      <c r="I609" s="132"/>
      <c r="J609" s="132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33"/>
      <c r="D610" s="151"/>
      <c r="E610" s="133"/>
      <c r="F610" s="133"/>
      <c r="G610" s="151"/>
      <c r="H610" s="133"/>
      <c r="I610" s="132"/>
      <c r="J610" s="132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33"/>
      <c r="D611" s="151"/>
      <c r="E611" s="133"/>
      <c r="F611" s="133"/>
      <c r="G611" s="151"/>
      <c r="H611" s="133"/>
      <c r="I611" s="132"/>
      <c r="J611" s="132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33"/>
      <c r="D612" s="151"/>
      <c r="E612" s="133"/>
      <c r="F612" s="133"/>
      <c r="G612" s="151"/>
      <c r="H612" s="133"/>
      <c r="I612" s="132"/>
      <c r="J612" s="132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33"/>
      <c r="D613" s="151"/>
      <c r="E613" s="133"/>
      <c r="F613" s="133"/>
      <c r="G613" s="151"/>
      <c r="H613" s="133"/>
      <c r="I613" s="132"/>
      <c r="J613" s="132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33"/>
      <c r="D614" s="151"/>
      <c r="E614" s="133"/>
      <c r="F614" s="133"/>
      <c r="G614" s="151"/>
      <c r="H614" s="133"/>
      <c r="I614" s="132"/>
      <c r="J614" s="132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33"/>
      <c r="D615" s="151"/>
      <c r="E615" s="133"/>
      <c r="F615" s="133"/>
      <c r="G615" s="151"/>
      <c r="H615" s="133"/>
      <c r="I615" s="132"/>
      <c r="J615" s="132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33"/>
      <c r="D616" s="151"/>
      <c r="E616" s="133"/>
      <c r="F616" s="133"/>
      <c r="G616" s="151"/>
      <c r="H616" s="133"/>
      <c r="I616" s="132"/>
      <c r="J616" s="132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33"/>
      <c r="D617" s="151"/>
      <c r="E617" s="133"/>
      <c r="F617" s="133"/>
      <c r="G617" s="151"/>
      <c r="H617" s="133"/>
      <c r="I617" s="132"/>
      <c r="J617" s="132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33"/>
      <c r="D618" s="151"/>
      <c r="E618" s="133"/>
      <c r="F618" s="133"/>
      <c r="G618" s="151"/>
      <c r="H618" s="133"/>
      <c r="I618" s="132"/>
      <c r="J618" s="132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33"/>
      <c r="D619" s="151"/>
      <c r="E619" s="133"/>
      <c r="F619" s="133"/>
      <c r="G619" s="151"/>
      <c r="H619" s="133"/>
      <c r="I619" s="132"/>
      <c r="J619" s="132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33"/>
      <c r="D620" s="151"/>
      <c r="E620" s="133"/>
      <c r="F620" s="133"/>
      <c r="G620" s="151"/>
      <c r="H620" s="133"/>
      <c r="I620" s="132"/>
      <c r="J620" s="132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33"/>
      <c r="D621" s="151"/>
      <c r="E621" s="133"/>
      <c r="F621" s="133"/>
      <c r="G621" s="151"/>
      <c r="H621" s="133"/>
      <c r="I621" s="132"/>
      <c r="J621" s="132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33"/>
      <c r="D622" s="151"/>
      <c r="E622" s="133"/>
      <c r="F622" s="133"/>
      <c r="G622" s="151"/>
      <c r="H622" s="133"/>
      <c r="I622" s="132"/>
      <c r="J622" s="132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33"/>
      <c r="D623" s="151"/>
      <c r="E623" s="133"/>
      <c r="F623" s="133"/>
      <c r="G623" s="151"/>
      <c r="H623" s="133"/>
      <c r="I623" s="132"/>
      <c r="J623" s="132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33"/>
      <c r="D624" s="151"/>
      <c r="E624" s="133"/>
      <c r="F624" s="133"/>
      <c r="G624" s="151"/>
      <c r="H624" s="133"/>
      <c r="I624" s="132"/>
      <c r="J624" s="132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33"/>
      <c r="D625" s="151"/>
      <c r="E625" s="133"/>
      <c r="F625" s="133"/>
      <c r="G625" s="151"/>
      <c r="H625" s="133"/>
      <c r="I625" s="132"/>
      <c r="J625" s="132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33"/>
      <c r="D626" s="151"/>
      <c r="E626" s="133"/>
      <c r="F626" s="133"/>
      <c r="G626" s="151"/>
      <c r="H626" s="133"/>
      <c r="I626" s="132"/>
      <c r="J626" s="132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33"/>
      <c r="D627" s="151"/>
      <c r="E627" s="133"/>
      <c r="F627" s="133"/>
      <c r="G627" s="151"/>
      <c r="H627" s="133"/>
      <c r="I627" s="132"/>
      <c r="J627" s="132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33"/>
      <c r="D628" s="151"/>
      <c r="E628" s="133"/>
      <c r="F628" s="133"/>
      <c r="G628" s="151"/>
      <c r="H628" s="133"/>
      <c r="I628" s="132"/>
      <c r="J628" s="132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33"/>
      <c r="D629" s="151"/>
      <c r="E629" s="133"/>
      <c r="F629" s="133"/>
      <c r="G629" s="151"/>
      <c r="H629" s="133"/>
      <c r="I629" s="132"/>
      <c r="J629" s="132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33"/>
      <c r="D630" s="151"/>
      <c r="E630" s="133"/>
      <c r="F630" s="133"/>
      <c r="G630" s="151"/>
      <c r="H630" s="133"/>
      <c r="I630" s="132"/>
      <c r="J630" s="132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33"/>
      <c r="D631" s="151"/>
      <c r="E631" s="133"/>
      <c r="F631" s="133"/>
      <c r="G631" s="151"/>
      <c r="H631" s="133"/>
      <c r="I631" s="132"/>
      <c r="J631" s="132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33"/>
      <c r="D632" s="151"/>
      <c r="E632" s="133"/>
      <c r="F632" s="133"/>
      <c r="G632" s="151"/>
      <c r="H632" s="133"/>
      <c r="I632" s="132"/>
      <c r="J632" s="132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33"/>
      <c r="D633" s="151"/>
      <c r="E633" s="133"/>
      <c r="F633" s="133"/>
      <c r="G633" s="151"/>
      <c r="H633" s="133"/>
      <c r="I633" s="132"/>
      <c r="J633" s="132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33"/>
      <c r="D634" s="151"/>
      <c r="E634" s="133"/>
      <c r="F634" s="133"/>
      <c r="G634" s="151"/>
      <c r="H634" s="133"/>
      <c r="I634" s="132"/>
      <c r="J634" s="132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33"/>
      <c r="D635" s="151"/>
      <c r="E635" s="133"/>
      <c r="F635" s="133"/>
      <c r="G635" s="151"/>
      <c r="H635" s="133"/>
      <c r="I635" s="132"/>
      <c r="J635" s="132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33"/>
      <c r="D636" s="151"/>
      <c r="E636" s="133"/>
      <c r="F636" s="133"/>
      <c r="G636" s="151"/>
      <c r="H636" s="133"/>
      <c r="I636" s="132"/>
      <c r="J636" s="132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33"/>
      <c r="D637" s="151"/>
      <c r="E637" s="133"/>
      <c r="F637" s="133"/>
      <c r="G637" s="151"/>
      <c r="H637" s="133"/>
      <c r="I637" s="132"/>
      <c r="J637" s="132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33"/>
      <c r="D638" s="151"/>
      <c r="E638" s="133"/>
      <c r="F638" s="133"/>
      <c r="G638" s="151"/>
      <c r="H638" s="133"/>
      <c r="I638" s="132"/>
      <c r="J638" s="132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33"/>
      <c r="D639" s="151"/>
      <c r="E639" s="133"/>
      <c r="F639" s="133"/>
      <c r="G639" s="151"/>
      <c r="H639" s="133"/>
      <c r="I639" s="132"/>
      <c r="J639" s="132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33"/>
      <c r="D640" s="151"/>
      <c r="E640" s="133"/>
      <c r="F640" s="133"/>
      <c r="G640" s="151"/>
      <c r="H640" s="133"/>
      <c r="I640" s="132"/>
      <c r="J640" s="132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33"/>
      <c r="D641" s="151"/>
      <c r="E641" s="133"/>
      <c r="F641" s="133"/>
      <c r="G641" s="151"/>
      <c r="H641" s="133"/>
      <c r="I641" s="132"/>
      <c r="J641" s="132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33"/>
      <c r="D642" s="151"/>
      <c r="E642" s="133"/>
      <c r="F642" s="133"/>
      <c r="G642" s="151"/>
      <c r="H642" s="133"/>
      <c r="I642" s="132"/>
      <c r="J642" s="132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33"/>
      <c r="D643" s="151"/>
      <c r="E643" s="133"/>
      <c r="F643" s="133"/>
      <c r="G643" s="151"/>
      <c r="H643" s="133"/>
      <c r="I643" s="132"/>
      <c r="J643" s="132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33"/>
      <c r="D644" s="151"/>
      <c r="E644" s="133"/>
      <c r="F644" s="133"/>
      <c r="G644" s="151"/>
      <c r="H644" s="133"/>
      <c r="I644" s="132"/>
      <c r="J644" s="132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33"/>
      <c r="D645" s="151"/>
      <c r="E645" s="133"/>
      <c r="F645" s="133"/>
      <c r="G645" s="151"/>
      <c r="H645" s="133"/>
      <c r="I645" s="132"/>
      <c r="J645" s="132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33"/>
      <c r="D646" s="151"/>
      <c r="E646" s="133"/>
      <c r="F646" s="133"/>
      <c r="G646" s="151"/>
      <c r="H646" s="133"/>
      <c r="I646" s="132"/>
      <c r="J646" s="132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33"/>
      <c r="D647" s="151"/>
      <c r="E647" s="133"/>
      <c r="F647" s="133"/>
      <c r="G647" s="151"/>
      <c r="H647" s="133"/>
      <c r="I647" s="132"/>
      <c r="J647" s="132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33"/>
      <c r="D648" s="151"/>
      <c r="E648" s="133"/>
      <c r="F648" s="133"/>
      <c r="G648" s="151"/>
      <c r="H648" s="133"/>
      <c r="I648" s="132"/>
      <c r="J648" s="132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33"/>
      <c r="D649" s="151"/>
      <c r="E649" s="133"/>
      <c r="F649" s="133"/>
      <c r="G649" s="151"/>
      <c r="H649" s="133"/>
      <c r="I649" s="132"/>
      <c r="J649" s="132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33"/>
      <c r="D650" s="151"/>
      <c r="E650" s="133"/>
      <c r="F650" s="133"/>
      <c r="G650" s="151"/>
      <c r="H650" s="133"/>
      <c r="I650" s="132"/>
      <c r="J650" s="132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33"/>
      <c r="D651" s="151"/>
      <c r="E651" s="133"/>
      <c r="F651" s="133"/>
      <c r="G651" s="151"/>
      <c r="H651" s="133"/>
      <c r="I651" s="132"/>
      <c r="J651" s="132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33"/>
      <c r="D652" s="151"/>
      <c r="E652" s="133"/>
      <c r="F652" s="133"/>
      <c r="G652" s="151"/>
      <c r="H652" s="133"/>
      <c r="I652" s="132"/>
      <c r="J652" s="132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33"/>
      <c r="D653" s="151"/>
      <c r="E653" s="133"/>
      <c r="F653" s="133"/>
      <c r="G653" s="151"/>
      <c r="H653" s="133"/>
      <c r="I653" s="132"/>
      <c r="J653" s="132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33"/>
      <c r="D654" s="151"/>
      <c r="E654" s="133"/>
      <c r="F654" s="133"/>
      <c r="G654" s="151"/>
      <c r="H654" s="133"/>
      <c r="I654" s="132"/>
      <c r="J654" s="132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33"/>
      <c r="D655" s="151"/>
      <c r="E655" s="133"/>
      <c r="F655" s="133"/>
      <c r="G655" s="151"/>
      <c r="H655" s="133"/>
      <c r="I655" s="132"/>
      <c r="J655" s="132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33"/>
      <c r="D656" s="151"/>
      <c r="E656" s="133"/>
      <c r="F656" s="133"/>
      <c r="G656" s="151"/>
      <c r="H656" s="133"/>
      <c r="I656" s="132"/>
      <c r="J656" s="132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33"/>
      <c r="D657" s="151"/>
      <c r="E657" s="133"/>
      <c r="F657" s="133"/>
      <c r="G657" s="151"/>
      <c r="H657" s="133"/>
      <c r="I657" s="132"/>
      <c r="J657" s="132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33"/>
      <c r="D658" s="151"/>
      <c r="E658" s="133"/>
      <c r="F658" s="133"/>
      <c r="G658" s="151"/>
      <c r="H658" s="133"/>
      <c r="I658" s="132"/>
      <c r="J658" s="132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33"/>
      <c r="D659" s="151"/>
      <c r="E659" s="133"/>
      <c r="F659" s="133"/>
      <c r="G659" s="151"/>
      <c r="H659" s="133"/>
      <c r="I659" s="132"/>
      <c r="J659" s="132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33"/>
      <c r="D660" s="151"/>
      <c r="E660" s="133"/>
      <c r="F660" s="133"/>
      <c r="G660" s="151"/>
      <c r="H660" s="133"/>
      <c r="I660" s="132"/>
      <c r="J660" s="132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33"/>
      <c r="D661" s="151"/>
      <c r="E661" s="133"/>
      <c r="F661" s="133"/>
      <c r="G661" s="151"/>
      <c r="H661" s="133"/>
      <c r="I661" s="132"/>
      <c r="J661" s="132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33"/>
      <c r="D662" s="151"/>
      <c r="E662" s="133"/>
      <c r="F662" s="133"/>
      <c r="G662" s="151"/>
      <c r="H662" s="133"/>
      <c r="I662" s="132"/>
      <c r="J662" s="132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33"/>
      <c r="D663" s="151"/>
      <c r="E663" s="133"/>
      <c r="F663" s="133"/>
      <c r="G663" s="151"/>
      <c r="H663" s="133"/>
      <c r="I663" s="132"/>
      <c r="J663" s="132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33"/>
      <c r="D664" s="151"/>
      <c r="E664" s="133"/>
      <c r="F664" s="133"/>
      <c r="G664" s="151"/>
      <c r="H664" s="133"/>
      <c r="I664" s="132"/>
      <c r="J664" s="132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33"/>
      <c r="D665" s="151"/>
      <c r="E665" s="133"/>
      <c r="F665" s="133"/>
      <c r="G665" s="151"/>
      <c r="H665" s="133"/>
      <c r="I665" s="132"/>
      <c r="J665" s="132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33"/>
      <c r="D666" s="151"/>
      <c r="E666" s="133"/>
      <c r="F666" s="133"/>
      <c r="G666" s="151"/>
      <c r="H666" s="133"/>
      <c r="I666" s="132"/>
      <c r="J666" s="132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33"/>
      <c r="D667" s="151"/>
      <c r="E667" s="133"/>
      <c r="F667" s="133"/>
      <c r="G667" s="151"/>
      <c r="H667" s="133"/>
      <c r="I667" s="132"/>
      <c r="J667" s="132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33"/>
      <c r="D668" s="151"/>
      <c r="E668" s="133"/>
      <c r="F668" s="133"/>
      <c r="G668" s="151"/>
      <c r="H668" s="133"/>
      <c r="I668" s="132"/>
      <c r="J668" s="132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33"/>
      <c r="D669" s="151"/>
      <c r="E669" s="133"/>
      <c r="F669" s="133"/>
      <c r="G669" s="151"/>
      <c r="H669" s="133"/>
      <c r="I669" s="132"/>
      <c r="J669" s="132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33"/>
      <c r="D670" s="151"/>
      <c r="E670" s="133"/>
      <c r="F670" s="133"/>
      <c r="G670" s="151"/>
      <c r="H670" s="133"/>
      <c r="I670" s="132"/>
      <c r="J670" s="132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33"/>
      <c r="D671" s="151"/>
      <c r="E671" s="133"/>
      <c r="F671" s="133"/>
      <c r="G671" s="151"/>
      <c r="H671" s="133"/>
      <c r="I671" s="132"/>
      <c r="J671" s="132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33"/>
      <c r="D672" s="151"/>
      <c r="E672" s="133"/>
      <c r="F672" s="133"/>
      <c r="G672" s="151"/>
      <c r="H672" s="133"/>
      <c r="I672" s="132"/>
      <c r="J672" s="132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33"/>
      <c r="D673" s="151"/>
      <c r="E673" s="133"/>
      <c r="F673" s="133"/>
      <c r="G673" s="151"/>
      <c r="H673" s="133"/>
      <c r="I673" s="132"/>
      <c r="J673" s="132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33"/>
      <c r="D674" s="151"/>
      <c r="E674" s="133"/>
      <c r="F674" s="133"/>
      <c r="G674" s="151"/>
      <c r="H674" s="133"/>
      <c r="I674" s="132"/>
      <c r="J674" s="132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33"/>
      <c r="D675" s="151"/>
      <c r="E675" s="133"/>
      <c r="F675" s="133"/>
      <c r="G675" s="151"/>
      <c r="H675" s="133"/>
      <c r="I675" s="132"/>
      <c r="J675" s="132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33"/>
      <c r="D676" s="151"/>
      <c r="E676" s="133"/>
      <c r="F676" s="133"/>
      <c r="G676" s="151"/>
      <c r="H676" s="133"/>
      <c r="I676" s="132"/>
      <c r="J676" s="132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33"/>
      <c r="D677" s="151"/>
      <c r="E677" s="133"/>
      <c r="F677" s="133"/>
      <c r="G677" s="151"/>
      <c r="H677" s="133"/>
      <c r="I677" s="132"/>
      <c r="J677" s="132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33"/>
      <c r="D678" s="151"/>
      <c r="E678" s="133"/>
      <c r="F678" s="133"/>
      <c r="G678" s="151"/>
      <c r="H678" s="133"/>
      <c r="I678" s="132"/>
      <c r="J678" s="132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33"/>
      <c r="D679" s="151"/>
      <c r="E679" s="133"/>
      <c r="F679" s="133"/>
      <c r="G679" s="151"/>
      <c r="H679" s="133"/>
      <c r="I679" s="132"/>
      <c r="J679" s="132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33"/>
      <c r="D680" s="151"/>
      <c r="E680" s="133"/>
      <c r="F680" s="133"/>
      <c r="G680" s="151"/>
      <c r="H680" s="133"/>
      <c r="I680" s="132"/>
      <c r="J680" s="132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33"/>
      <c r="D681" s="151"/>
      <c r="E681" s="133"/>
      <c r="F681" s="133"/>
      <c r="G681" s="151"/>
      <c r="H681" s="133"/>
      <c r="I681" s="132"/>
      <c r="J681" s="132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33"/>
      <c r="D682" s="151"/>
      <c r="E682" s="133"/>
      <c r="F682" s="133"/>
      <c r="G682" s="151"/>
      <c r="H682" s="133"/>
      <c r="I682" s="132"/>
      <c r="J682" s="132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33"/>
      <c r="D683" s="151"/>
      <c r="E683" s="133"/>
      <c r="F683" s="133"/>
      <c r="G683" s="151"/>
      <c r="H683" s="133"/>
      <c r="I683" s="132"/>
      <c r="J683" s="132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33"/>
      <c r="D684" s="151"/>
      <c r="E684" s="133"/>
      <c r="F684" s="133"/>
      <c r="G684" s="151"/>
      <c r="H684" s="133"/>
      <c r="I684" s="132"/>
      <c r="J684" s="132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33"/>
      <c r="D685" s="151"/>
      <c r="E685" s="133"/>
      <c r="F685" s="133"/>
      <c r="G685" s="151"/>
      <c r="H685" s="133"/>
      <c r="I685" s="132"/>
      <c r="J685" s="132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33"/>
      <c r="D686" s="151"/>
      <c r="E686" s="133"/>
      <c r="F686" s="133"/>
      <c r="G686" s="151"/>
      <c r="H686" s="133"/>
      <c r="I686" s="132"/>
      <c r="J686" s="132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33"/>
      <c r="D687" s="151"/>
      <c r="E687" s="133"/>
      <c r="F687" s="133"/>
      <c r="G687" s="151"/>
      <c r="H687" s="133"/>
      <c r="I687" s="132"/>
      <c r="J687" s="132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33"/>
      <c r="D688" s="151"/>
      <c r="E688" s="133"/>
      <c r="F688" s="133"/>
      <c r="G688" s="151"/>
      <c r="H688" s="133"/>
      <c r="I688" s="132"/>
      <c r="J688" s="132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33"/>
      <c r="D689" s="151"/>
      <c r="E689" s="133"/>
      <c r="F689" s="133"/>
      <c r="G689" s="151"/>
      <c r="H689" s="133"/>
      <c r="I689" s="132"/>
      <c r="J689" s="132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33"/>
      <c r="D690" s="151"/>
      <c r="E690" s="133"/>
      <c r="F690" s="133"/>
      <c r="G690" s="151"/>
      <c r="H690" s="133"/>
      <c r="I690" s="132"/>
      <c r="J690" s="132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33"/>
      <c r="D691" s="151"/>
      <c r="E691" s="133"/>
      <c r="F691" s="133"/>
      <c r="G691" s="151"/>
      <c r="H691" s="133"/>
      <c r="I691" s="132"/>
      <c r="J691" s="132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33"/>
      <c r="D692" s="151"/>
      <c r="E692" s="133"/>
      <c r="F692" s="133"/>
      <c r="G692" s="151"/>
      <c r="H692" s="133"/>
      <c r="I692" s="132"/>
      <c r="J692" s="132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33"/>
      <c r="D693" s="151"/>
      <c r="E693" s="133"/>
      <c r="F693" s="133"/>
      <c r="G693" s="151"/>
      <c r="H693" s="133"/>
      <c r="I693" s="132"/>
      <c r="J693" s="132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33"/>
      <c r="D694" s="151"/>
      <c r="E694" s="133"/>
      <c r="F694" s="133"/>
      <c r="G694" s="151"/>
      <c r="H694" s="133"/>
      <c r="I694" s="132"/>
      <c r="J694" s="132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33"/>
      <c r="D695" s="151"/>
      <c r="E695" s="133"/>
      <c r="F695" s="133"/>
      <c r="G695" s="151"/>
      <c r="H695" s="133"/>
      <c r="I695" s="132"/>
      <c r="J695" s="132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33"/>
      <c r="D696" s="151"/>
      <c r="E696" s="133"/>
      <c r="F696" s="133"/>
      <c r="G696" s="151"/>
      <c r="H696" s="133"/>
      <c r="I696" s="132"/>
      <c r="J696" s="132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33"/>
      <c r="D697" s="151"/>
      <c r="E697" s="133"/>
      <c r="F697" s="133"/>
      <c r="G697" s="151"/>
      <c r="H697" s="133"/>
      <c r="I697" s="132"/>
      <c r="J697" s="132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33"/>
      <c r="D698" s="151"/>
      <c r="E698" s="133"/>
      <c r="F698" s="133"/>
      <c r="G698" s="151"/>
      <c r="H698" s="133"/>
      <c r="I698" s="132"/>
      <c r="J698" s="132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33"/>
      <c r="D699" s="151"/>
      <c r="E699" s="133"/>
      <c r="F699" s="133"/>
      <c r="G699" s="151"/>
      <c r="H699" s="133"/>
      <c r="I699" s="132"/>
      <c r="J699" s="132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33"/>
      <c r="D700" s="151"/>
      <c r="E700" s="133"/>
      <c r="F700" s="133"/>
      <c r="G700" s="151"/>
      <c r="H700" s="133"/>
      <c r="I700" s="132"/>
      <c r="J700" s="132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33"/>
      <c r="D701" s="151"/>
      <c r="E701" s="133"/>
      <c r="F701" s="133"/>
      <c r="G701" s="151"/>
      <c r="H701" s="133"/>
      <c r="I701" s="132"/>
      <c r="J701" s="132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33"/>
      <c r="D702" s="151"/>
      <c r="E702" s="133"/>
      <c r="F702" s="133"/>
      <c r="G702" s="151"/>
      <c r="H702" s="133"/>
      <c r="I702" s="132"/>
      <c r="J702" s="132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33"/>
      <c r="D703" s="151"/>
      <c r="E703" s="133"/>
      <c r="F703" s="133"/>
      <c r="G703" s="151"/>
      <c r="H703" s="133"/>
      <c r="I703" s="132"/>
      <c r="J703" s="132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33"/>
      <c r="D704" s="151"/>
      <c r="E704" s="133"/>
      <c r="F704" s="133"/>
      <c r="G704" s="151"/>
      <c r="H704" s="133"/>
      <c r="I704" s="132"/>
      <c r="J704" s="132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33"/>
      <c r="D705" s="151"/>
      <c r="E705" s="133"/>
      <c r="F705" s="133"/>
      <c r="G705" s="151"/>
      <c r="H705" s="133"/>
      <c r="I705" s="132"/>
      <c r="J705" s="132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33"/>
      <c r="D706" s="151"/>
      <c r="E706" s="133"/>
      <c r="F706" s="133"/>
      <c r="G706" s="151"/>
      <c r="H706" s="133"/>
      <c r="I706" s="132"/>
      <c r="J706" s="132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33"/>
      <c r="D707" s="151"/>
      <c r="E707" s="133"/>
      <c r="F707" s="133"/>
      <c r="G707" s="151"/>
      <c r="H707" s="133"/>
      <c r="I707" s="132"/>
      <c r="J707" s="132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33"/>
      <c r="D708" s="151"/>
      <c r="E708" s="133"/>
      <c r="F708" s="133"/>
      <c r="G708" s="151"/>
      <c r="H708" s="133"/>
      <c r="I708" s="132"/>
      <c r="J708" s="132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33"/>
      <c r="D709" s="151"/>
      <c r="E709" s="133"/>
      <c r="F709" s="133"/>
      <c r="G709" s="151"/>
      <c r="H709" s="133"/>
      <c r="I709" s="132"/>
      <c r="J709" s="132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33"/>
      <c r="D710" s="151"/>
      <c r="E710" s="133"/>
      <c r="F710" s="133"/>
      <c r="G710" s="151"/>
      <c r="H710" s="133"/>
      <c r="I710" s="132"/>
      <c r="J710" s="132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33"/>
      <c r="D711" s="151"/>
      <c r="E711" s="133"/>
      <c r="F711" s="133"/>
      <c r="G711" s="151"/>
      <c r="H711" s="133"/>
      <c r="I711" s="132"/>
      <c r="J711" s="132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33"/>
      <c r="D712" s="151"/>
      <c r="E712" s="133"/>
      <c r="F712" s="133"/>
      <c r="G712" s="151"/>
      <c r="H712" s="133"/>
      <c r="I712" s="132"/>
      <c r="J712" s="132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33"/>
      <c r="D713" s="151"/>
      <c r="E713" s="133"/>
      <c r="F713" s="133"/>
      <c r="G713" s="151"/>
      <c r="H713" s="133"/>
      <c r="I713" s="132"/>
      <c r="J713" s="132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33"/>
      <c r="D714" s="151"/>
      <c r="E714" s="133"/>
      <c r="F714" s="133"/>
      <c r="G714" s="151"/>
      <c r="H714" s="133"/>
      <c r="I714" s="132"/>
      <c r="J714" s="132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33"/>
      <c r="D715" s="151"/>
      <c r="E715" s="133"/>
      <c r="F715" s="133"/>
      <c r="G715" s="151"/>
      <c r="H715" s="133"/>
      <c r="I715" s="132"/>
      <c r="J715" s="132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33"/>
      <c r="D716" s="151"/>
      <c r="E716" s="133"/>
      <c r="F716" s="133"/>
      <c r="G716" s="151"/>
      <c r="H716" s="133"/>
      <c r="I716" s="132"/>
      <c r="J716" s="132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33"/>
      <c r="D717" s="151"/>
      <c r="E717" s="133"/>
      <c r="F717" s="133"/>
      <c r="G717" s="151"/>
      <c r="H717" s="133"/>
      <c r="I717" s="132"/>
      <c r="J717" s="132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33"/>
      <c r="D718" s="151"/>
      <c r="E718" s="133"/>
      <c r="F718" s="133"/>
      <c r="G718" s="151"/>
      <c r="H718" s="133"/>
      <c r="I718" s="132"/>
      <c r="J718" s="132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33"/>
      <c r="D719" s="151"/>
      <c r="E719" s="133"/>
      <c r="F719" s="133"/>
      <c r="G719" s="151"/>
      <c r="H719" s="133"/>
      <c r="I719" s="132"/>
      <c r="J719" s="132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33"/>
      <c r="D720" s="151"/>
      <c r="E720" s="133"/>
      <c r="F720" s="133"/>
      <c r="G720" s="151"/>
      <c r="H720" s="133"/>
      <c r="I720" s="132"/>
      <c r="J720" s="132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33"/>
      <c r="D721" s="151"/>
      <c r="E721" s="133"/>
      <c r="F721" s="133"/>
      <c r="G721" s="151"/>
      <c r="H721" s="133"/>
      <c r="I721" s="132"/>
      <c r="J721" s="132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33"/>
      <c r="D722" s="151"/>
      <c r="E722" s="133"/>
      <c r="F722" s="133"/>
      <c r="G722" s="151"/>
      <c r="H722" s="133"/>
      <c r="I722" s="132"/>
      <c r="J722" s="132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33"/>
      <c r="D723" s="151"/>
      <c r="E723" s="133"/>
      <c r="F723" s="133"/>
      <c r="G723" s="151"/>
      <c r="H723" s="133"/>
      <c r="I723" s="132"/>
      <c r="J723" s="132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33"/>
      <c r="D724" s="151"/>
      <c r="E724" s="133"/>
      <c r="F724" s="133"/>
      <c r="G724" s="151"/>
      <c r="H724" s="133"/>
      <c r="I724" s="132"/>
      <c r="J724" s="132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33"/>
      <c r="D725" s="151"/>
      <c r="E725" s="133"/>
      <c r="F725" s="133"/>
      <c r="G725" s="151"/>
      <c r="H725" s="133"/>
      <c r="I725" s="132"/>
      <c r="J725" s="132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33"/>
      <c r="D726" s="151"/>
      <c r="E726" s="133"/>
      <c r="F726" s="133"/>
      <c r="G726" s="151"/>
      <c r="H726" s="133"/>
      <c r="I726" s="132"/>
      <c r="J726" s="132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33"/>
      <c r="D727" s="151"/>
      <c r="E727" s="133"/>
      <c r="F727" s="133"/>
      <c r="G727" s="151"/>
      <c r="H727" s="133"/>
      <c r="I727" s="132"/>
      <c r="J727" s="132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33"/>
      <c r="D728" s="151"/>
      <c r="E728" s="133"/>
      <c r="F728" s="133"/>
      <c r="G728" s="151"/>
      <c r="H728" s="133"/>
      <c r="I728" s="132"/>
      <c r="J728" s="132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33"/>
      <c r="D729" s="151"/>
      <c r="E729" s="133"/>
      <c r="F729" s="133"/>
      <c r="G729" s="151"/>
      <c r="H729" s="133"/>
      <c r="I729" s="132"/>
      <c r="J729" s="132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33"/>
      <c r="D730" s="151"/>
      <c r="E730" s="133"/>
      <c r="F730" s="133"/>
      <c r="G730" s="151"/>
      <c r="H730" s="133"/>
      <c r="I730" s="132"/>
      <c r="J730" s="132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33"/>
      <c r="D731" s="151"/>
      <c r="E731" s="133"/>
      <c r="F731" s="133"/>
      <c r="G731" s="151"/>
      <c r="H731" s="133"/>
      <c r="I731" s="132"/>
      <c r="J731" s="132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33"/>
      <c r="D732" s="151"/>
      <c r="E732" s="133"/>
      <c r="F732" s="133"/>
      <c r="G732" s="151"/>
      <c r="H732" s="133"/>
      <c r="I732" s="132"/>
      <c r="J732" s="132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33"/>
      <c r="D733" s="151"/>
      <c r="E733" s="133"/>
      <c r="F733" s="133"/>
      <c r="G733" s="151"/>
      <c r="H733" s="133"/>
      <c r="I733" s="132"/>
      <c r="J733" s="132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33"/>
      <c r="D734" s="151"/>
      <c r="E734" s="133"/>
      <c r="F734" s="133"/>
      <c r="G734" s="151"/>
      <c r="H734" s="133"/>
      <c r="I734" s="132"/>
      <c r="J734" s="132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33"/>
      <c r="D735" s="151"/>
      <c r="E735" s="133"/>
      <c r="F735" s="133"/>
      <c r="G735" s="151"/>
      <c r="H735" s="133"/>
      <c r="I735" s="132"/>
      <c r="J735" s="132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33"/>
      <c r="D736" s="151"/>
      <c r="E736" s="133"/>
      <c r="F736" s="133"/>
      <c r="G736" s="151"/>
      <c r="H736" s="133"/>
      <c r="I736" s="132"/>
      <c r="J736" s="132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33"/>
      <c r="D737" s="151"/>
      <c r="E737" s="133"/>
      <c r="F737" s="133"/>
      <c r="G737" s="151"/>
      <c r="H737" s="133"/>
      <c r="I737" s="132"/>
      <c r="J737" s="132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33"/>
      <c r="D738" s="151"/>
      <c r="E738" s="133"/>
      <c r="F738" s="133"/>
      <c r="G738" s="151"/>
      <c r="H738" s="133"/>
      <c r="I738" s="132"/>
      <c r="J738" s="132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33"/>
      <c r="D739" s="151"/>
      <c r="E739" s="133"/>
      <c r="F739" s="133"/>
      <c r="G739" s="151"/>
      <c r="H739" s="133"/>
      <c r="I739" s="132"/>
      <c r="J739" s="132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33"/>
      <c r="D740" s="151"/>
      <c r="E740" s="133"/>
      <c r="F740" s="133"/>
      <c r="G740" s="151"/>
      <c r="H740" s="133"/>
      <c r="I740" s="132"/>
      <c r="J740" s="132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33"/>
      <c r="D741" s="151"/>
      <c r="E741" s="133"/>
      <c r="F741" s="133"/>
      <c r="G741" s="151"/>
      <c r="H741" s="133"/>
      <c r="I741" s="132"/>
      <c r="J741" s="132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33"/>
      <c r="D742" s="151"/>
      <c r="E742" s="133"/>
      <c r="F742" s="133"/>
      <c r="G742" s="151"/>
      <c r="H742" s="133"/>
      <c r="I742" s="132"/>
      <c r="J742" s="132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33"/>
      <c r="D743" s="151"/>
      <c r="E743" s="133"/>
      <c r="F743" s="133"/>
      <c r="G743" s="151"/>
      <c r="H743" s="133"/>
      <c r="I743" s="132"/>
      <c r="J743" s="132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33"/>
      <c r="D744" s="151"/>
      <c r="E744" s="133"/>
      <c r="F744" s="133"/>
      <c r="G744" s="151"/>
      <c r="H744" s="133"/>
      <c r="I744" s="132"/>
      <c r="J744" s="132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33"/>
      <c r="D745" s="151"/>
      <c r="E745" s="133"/>
      <c r="F745" s="133"/>
      <c r="G745" s="151"/>
      <c r="H745" s="133"/>
      <c r="I745" s="132"/>
      <c r="J745" s="132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33"/>
      <c r="D746" s="151"/>
      <c r="E746" s="133"/>
      <c r="F746" s="133"/>
      <c r="G746" s="151"/>
      <c r="H746" s="133"/>
      <c r="I746" s="132"/>
      <c r="J746" s="132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33"/>
      <c r="D747" s="151"/>
      <c r="E747" s="133"/>
      <c r="F747" s="133"/>
      <c r="G747" s="151"/>
      <c r="H747" s="133"/>
      <c r="I747" s="132"/>
      <c r="J747" s="132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33"/>
      <c r="D748" s="151"/>
      <c r="E748" s="133"/>
      <c r="F748" s="133"/>
      <c r="G748" s="151"/>
      <c r="H748" s="133"/>
      <c r="I748" s="132"/>
      <c r="J748" s="132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33"/>
      <c r="D749" s="151"/>
      <c r="E749" s="133"/>
      <c r="F749" s="133"/>
      <c r="G749" s="151"/>
      <c r="H749" s="133"/>
      <c r="I749" s="132"/>
      <c r="J749" s="132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33"/>
      <c r="D750" s="151"/>
      <c r="E750" s="133"/>
      <c r="F750" s="133"/>
      <c r="G750" s="151"/>
      <c r="H750" s="133"/>
      <c r="I750" s="132"/>
      <c r="J750" s="132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33"/>
      <c r="D751" s="151"/>
      <c r="E751" s="133"/>
      <c r="F751" s="133"/>
      <c r="G751" s="151"/>
      <c r="H751" s="133"/>
      <c r="I751" s="132"/>
      <c r="J751" s="132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33"/>
      <c r="D752" s="151"/>
      <c r="E752" s="133"/>
      <c r="F752" s="133"/>
      <c r="G752" s="151"/>
      <c r="H752" s="133"/>
      <c r="I752" s="132"/>
      <c r="J752" s="132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33"/>
      <c r="D753" s="151"/>
      <c r="E753" s="133"/>
      <c r="F753" s="133"/>
      <c r="G753" s="151"/>
      <c r="H753" s="133"/>
      <c r="I753" s="132"/>
      <c r="J753" s="132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33"/>
      <c r="D754" s="151"/>
      <c r="E754" s="133"/>
      <c r="F754" s="133"/>
      <c r="G754" s="151"/>
      <c r="H754" s="133"/>
      <c r="I754" s="132"/>
      <c r="J754" s="132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33"/>
      <c r="D755" s="151"/>
      <c r="E755" s="133"/>
      <c r="F755" s="133"/>
      <c r="G755" s="151"/>
      <c r="H755" s="133"/>
      <c r="I755" s="132"/>
      <c r="J755" s="132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33"/>
      <c r="D756" s="151"/>
      <c r="E756" s="133"/>
      <c r="F756" s="133"/>
      <c r="G756" s="151"/>
      <c r="H756" s="133"/>
      <c r="I756" s="132"/>
      <c r="J756" s="132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33"/>
      <c r="D757" s="151"/>
      <c r="E757" s="133"/>
      <c r="F757" s="133"/>
      <c r="G757" s="151"/>
      <c r="H757" s="133"/>
      <c r="I757" s="132"/>
      <c r="J757" s="132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33"/>
      <c r="D758" s="151"/>
      <c r="E758" s="133"/>
      <c r="F758" s="133"/>
      <c r="G758" s="151"/>
      <c r="H758" s="133"/>
      <c r="I758" s="132"/>
      <c r="J758" s="132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33"/>
      <c r="D759" s="151"/>
      <c r="E759" s="133"/>
      <c r="F759" s="133"/>
      <c r="G759" s="151"/>
      <c r="H759" s="133"/>
      <c r="I759" s="132"/>
      <c r="J759" s="132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33"/>
      <c r="D760" s="151"/>
      <c r="E760" s="133"/>
      <c r="F760" s="133"/>
      <c r="G760" s="151"/>
      <c r="H760" s="133"/>
      <c r="I760" s="132"/>
      <c r="J760" s="132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33"/>
      <c r="D761" s="151"/>
      <c r="E761" s="133"/>
      <c r="F761" s="133"/>
      <c r="G761" s="151"/>
      <c r="H761" s="133"/>
      <c r="I761" s="132"/>
      <c r="J761" s="132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33"/>
      <c r="D762" s="151"/>
      <c r="E762" s="133"/>
      <c r="F762" s="133"/>
      <c r="G762" s="151"/>
      <c r="H762" s="133"/>
      <c r="I762" s="132"/>
      <c r="J762" s="132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33"/>
      <c r="D763" s="151"/>
      <c r="E763" s="133"/>
      <c r="F763" s="133"/>
      <c r="G763" s="151"/>
      <c r="H763" s="133"/>
      <c r="I763" s="132"/>
      <c r="J763" s="132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33"/>
      <c r="D764" s="151"/>
      <c r="E764" s="133"/>
      <c r="F764" s="133"/>
      <c r="G764" s="151"/>
      <c r="H764" s="133"/>
      <c r="I764" s="132"/>
      <c r="J764" s="132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33"/>
      <c r="D765" s="151"/>
      <c r="E765" s="133"/>
      <c r="F765" s="133"/>
      <c r="G765" s="151"/>
      <c r="H765" s="133"/>
      <c r="I765" s="132"/>
      <c r="J765" s="132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33"/>
      <c r="D766" s="151"/>
      <c r="E766" s="133"/>
      <c r="F766" s="133"/>
      <c r="G766" s="151"/>
      <c r="H766" s="133"/>
      <c r="I766" s="132"/>
      <c r="J766" s="132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33"/>
      <c r="D767" s="151"/>
      <c r="E767" s="133"/>
      <c r="F767" s="133"/>
      <c r="G767" s="151"/>
      <c r="H767" s="133"/>
      <c r="I767" s="132"/>
      <c r="J767" s="132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33"/>
      <c r="D768" s="151"/>
      <c r="E768" s="133"/>
      <c r="F768" s="133"/>
      <c r="G768" s="151"/>
      <c r="H768" s="133"/>
      <c r="I768" s="132"/>
      <c r="J768" s="132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33"/>
      <c r="D769" s="151"/>
      <c r="E769" s="133"/>
      <c r="F769" s="133"/>
      <c r="G769" s="151"/>
      <c r="H769" s="133"/>
      <c r="I769" s="132"/>
      <c r="J769" s="132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33"/>
      <c r="D770" s="151"/>
      <c r="E770" s="133"/>
      <c r="F770" s="133"/>
      <c r="G770" s="151"/>
      <c r="H770" s="133"/>
      <c r="I770" s="132"/>
      <c r="J770" s="132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33"/>
      <c r="D771" s="151"/>
      <c r="E771" s="133"/>
      <c r="F771" s="133"/>
      <c r="G771" s="151"/>
      <c r="H771" s="133"/>
      <c r="I771" s="132"/>
      <c r="J771" s="132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33"/>
      <c r="D772" s="151"/>
      <c r="E772" s="133"/>
      <c r="F772" s="133"/>
      <c r="G772" s="151"/>
      <c r="H772" s="133"/>
      <c r="I772" s="132"/>
      <c r="J772" s="132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33"/>
      <c r="D773" s="151"/>
      <c r="E773" s="133"/>
      <c r="F773" s="133"/>
      <c r="G773" s="151"/>
      <c r="H773" s="133"/>
      <c r="I773" s="132"/>
      <c r="J773" s="132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33"/>
      <c r="D774" s="151"/>
      <c r="E774" s="133"/>
      <c r="F774" s="133"/>
      <c r="G774" s="151"/>
      <c r="H774" s="133"/>
      <c r="I774" s="132"/>
      <c r="J774" s="132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33"/>
      <c r="D775" s="151"/>
      <c r="E775" s="133"/>
      <c r="F775" s="133"/>
      <c r="G775" s="151"/>
      <c r="H775" s="133"/>
      <c r="I775" s="132"/>
      <c r="J775" s="132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33"/>
      <c r="D776" s="151"/>
      <c r="E776" s="133"/>
      <c r="F776" s="133"/>
      <c r="G776" s="151"/>
      <c r="H776" s="133"/>
      <c r="I776" s="132"/>
      <c r="J776" s="132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33"/>
      <c r="D777" s="151"/>
      <c r="E777" s="133"/>
      <c r="F777" s="133"/>
      <c r="G777" s="151"/>
      <c r="H777" s="133"/>
      <c r="I777" s="132"/>
      <c r="J777" s="132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33"/>
      <c r="D778" s="151"/>
      <c r="E778" s="133"/>
      <c r="F778" s="133"/>
      <c r="G778" s="151"/>
      <c r="H778" s="133"/>
      <c r="I778" s="132"/>
      <c r="J778" s="132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33"/>
      <c r="D779" s="151"/>
      <c r="E779" s="133"/>
      <c r="F779" s="133"/>
      <c r="G779" s="151"/>
      <c r="H779" s="133"/>
      <c r="I779" s="132"/>
      <c r="J779" s="132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33"/>
      <c r="D780" s="151"/>
      <c r="E780" s="133"/>
      <c r="F780" s="133"/>
      <c r="G780" s="151"/>
      <c r="H780" s="133"/>
      <c r="I780" s="132"/>
      <c r="J780" s="132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33"/>
      <c r="D781" s="151"/>
      <c r="E781" s="133"/>
      <c r="F781" s="133"/>
      <c r="G781" s="151"/>
      <c r="H781" s="133"/>
      <c r="I781" s="132"/>
      <c r="J781" s="132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33"/>
      <c r="D782" s="151"/>
      <c r="E782" s="133"/>
      <c r="F782" s="133"/>
      <c r="G782" s="151"/>
      <c r="H782" s="133"/>
      <c r="I782" s="132"/>
      <c r="J782" s="132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33"/>
      <c r="D783" s="151"/>
      <c r="E783" s="133"/>
      <c r="F783" s="133"/>
      <c r="G783" s="151"/>
      <c r="H783" s="133"/>
      <c r="I783" s="132"/>
      <c r="J783" s="132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33"/>
      <c r="D784" s="151"/>
      <c r="E784" s="133"/>
      <c r="F784" s="133"/>
      <c r="G784" s="151"/>
      <c r="H784" s="133"/>
      <c r="I784" s="132"/>
      <c r="J784" s="132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33"/>
      <c r="D785" s="151"/>
      <c r="E785" s="133"/>
      <c r="F785" s="133"/>
      <c r="G785" s="151"/>
      <c r="H785" s="133"/>
      <c r="I785" s="132"/>
      <c r="J785" s="132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33"/>
      <c r="D786" s="151"/>
      <c r="E786" s="133"/>
      <c r="F786" s="133"/>
      <c r="G786" s="151"/>
      <c r="H786" s="133"/>
      <c r="I786" s="132"/>
      <c r="J786" s="132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33"/>
      <c r="D787" s="151"/>
      <c r="E787" s="133"/>
      <c r="F787" s="133"/>
      <c r="G787" s="151"/>
      <c r="H787" s="133"/>
      <c r="I787" s="132"/>
      <c r="J787" s="132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33"/>
      <c r="D788" s="151"/>
      <c r="E788" s="133"/>
      <c r="F788" s="133"/>
      <c r="G788" s="151"/>
      <c r="H788" s="133"/>
      <c r="I788" s="132"/>
      <c r="J788" s="132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33"/>
      <c r="D789" s="151"/>
      <c r="E789" s="133"/>
      <c r="F789" s="133"/>
      <c r="G789" s="151"/>
      <c r="H789" s="133"/>
      <c r="I789" s="132"/>
      <c r="J789" s="132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33"/>
      <c r="D790" s="151"/>
      <c r="E790" s="133"/>
      <c r="F790" s="133"/>
      <c r="G790" s="151"/>
      <c r="H790" s="133"/>
      <c r="I790" s="132"/>
      <c r="J790" s="132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33"/>
      <c r="D791" s="151"/>
      <c r="E791" s="133"/>
      <c r="F791" s="133"/>
      <c r="G791" s="151"/>
      <c r="H791" s="133"/>
      <c r="I791" s="132"/>
      <c r="J791" s="132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33"/>
      <c r="D792" s="151"/>
      <c r="E792" s="133"/>
      <c r="F792" s="133"/>
      <c r="G792" s="151"/>
      <c r="H792" s="133"/>
      <c r="I792" s="132"/>
      <c r="J792" s="132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33"/>
      <c r="D793" s="151"/>
      <c r="E793" s="133"/>
      <c r="F793" s="133"/>
      <c r="G793" s="151"/>
      <c r="H793" s="133"/>
      <c r="I793" s="132"/>
      <c r="J793" s="132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33"/>
      <c r="D794" s="151"/>
      <c r="E794" s="133"/>
      <c r="F794" s="133"/>
      <c r="G794" s="151"/>
      <c r="H794" s="133"/>
      <c r="I794" s="132"/>
      <c r="J794" s="132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33"/>
      <c r="D795" s="151"/>
      <c r="E795" s="133"/>
      <c r="F795" s="133"/>
      <c r="G795" s="151"/>
      <c r="H795" s="133"/>
      <c r="I795" s="132"/>
      <c r="J795" s="132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33"/>
      <c r="D796" s="151"/>
      <c r="E796" s="133"/>
      <c r="F796" s="133"/>
      <c r="G796" s="151"/>
      <c r="H796" s="133"/>
      <c r="I796" s="132"/>
      <c r="J796" s="132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33"/>
      <c r="D797" s="151"/>
      <c r="E797" s="133"/>
      <c r="F797" s="133"/>
      <c r="G797" s="151"/>
      <c r="H797" s="133"/>
      <c r="I797" s="132"/>
      <c r="J797" s="132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33"/>
      <c r="D798" s="151"/>
      <c r="E798" s="133"/>
      <c r="F798" s="133"/>
      <c r="G798" s="151"/>
      <c r="H798" s="133"/>
      <c r="I798" s="132"/>
      <c r="J798" s="132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33"/>
      <c r="D799" s="151"/>
      <c r="E799" s="133"/>
      <c r="F799" s="133"/>
      <c r="G799" s="151"/>
      <c r="H799" s="133"/>
      <c r="I799" s="132"/>
      <c r="J799" s="132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33"/>
      <c r="D800" s="151"/>
      <c r="E800" s="133"/>
      <c r="F800" s="133"/>
      <c r="G800" s="151"/>
      <c r="H800" s="133"/>
      <c r="I800" s="132"/>
      <c r="J800" s="132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33"/>
      <c r="D801" s="151"/>
      <c r="E801" s="133"/>
      <c r="F801" s="133"/>
      <c r="G801" s="151"/>
      <c r="H801" s="133"/>
      <c r="I801" s="132"/>
      <c r="J801" s="132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33"/>
      <c r="D802" s="151"/>
      <c r="E802" s="133"/>
      <c r="F802" s="133"/>
      <c r="G802" s="151"/>
      <c r="H802" s="133"/>
      <c r="I802" s="132"/>
      <c r="J802" s="132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33"/>
      <c r="D803" s="151"/>
      <c r="E803" s="133"/>
      <c r="F803" s="133"/>
      <c r="G803" s="151"/>
      <c r="H803" s="133"/>
      <c r="I803" s="132"/>
      <c r="J803" s="132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33"/>
      <c r="D804" s="151"/>
      <c r="E804" s="133"/>
      <c r="F804" s="133"/>
      <c r="G804" s="151"/>
      <c r="H804" s="133"/>
      <c r="I804" s="132"/>
      <c r="J804" s="132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33"/>
      <c r="D805" s="151"/>
      <c r="E805" s="133"/>
      <c r="F805" s="133"/>
      <c r="G805" s="151"/>
      <c r="H805" s="133"/>
      <c r="I805" s="132"/>
      <c r="J805" s="132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33"/>
      <c r="D806" s="151"/>
      <c r="E806" s="133"/>
      <c r="F806" s="133"/>
      <c r="G806" s="151"/>
      <c r="H806" s="133"/>
      <c r="I806" s="132"/>
      <c r="J806" s="132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33"/>
      <c r="D807" s="151"/>
      <c r="E807" s="133"/>
      <c r="F807" s="133"/>
      <c r="G807" s="151"/>
      <c r="H807" s="133"/>
      <c r="I807" s="132"/>
      <c r="J807" s="132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33"/>
      <c r="D808" s="151"/>
      <c r="E808" s="133"/>
      <c r="F808" s="133"/>
      <c r="G808" s="151"/>
      <c r="H808" s="133"/>
      <c r="I808" s="132"/>
      <c r="J808" s="132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33"/>
      <c r="D809" s="151"/>
      <c r="E809" s="133"/>
      <c r="F809" s="133"/>
      <c r="G809" s="151"/>
      <c r="H809" s="133"/>
      <c r="I809" s="132"/>
      <c r="J809" s="132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33"/>
      <c r="D810" s="151"/>
      <c r="E810" s="133"/>
      <c r="F810" s="133"/>
      <c r="G810" s="151"/>
      <c r="H810" s="133"/>
      <c r="I810" s="132"/>
      <c r="J810" s="132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33"/>
      <c r="D811" s="151"/>
      <c r="E811" s="133"/>
      <c r="F811" s="133"/>
      <c r="G811" s="151"/>
      <c r="H811" s="133"/>
      <c r="I811" s="132"/>
      <c r="J811" s="132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33"/>
      <c r="D812" s="151"/>
      <c r="E812" s="133"/>
      <c r="F812" s="133"/>
      <c r="G812" s="151"/>
      <c r="H812" s="133"/>
      <c r="I812" s="132"/>
      <c r="J812" s="132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33"/>
      <c r="D813" s="151"/>
      <c r="E813" s="133"/>
      <c r="F813" s="133"/>
      <c r="G813" s="151"/>
      <c r="H813" s="133"/>
      <c r="I813" s="132"/>
      <c r="J813" s="132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33"/>
      <c r="D814" s="151"/>
      <c r="E814" s="133"/>
      <c r="F814" s="133"/>
      <c r="G814" s="151"/>
      <c r="H814" s="133"/>
      <c r="I814" s="132"/>
      <c r="J814" s="132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33"/>
      <c r="D815" s="151"/>
      <c r="E815" s="133"/>
      <c r="F815" s="133"/>
      <c r="G815" s="151"/>
      <c r="H815" s="133"/>
      <c r="I815" s="132"/>
      <c r="J815" s="132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33"/>
      <c r="D816" s="151"/>
      <c r="E816" s="133"/>
      <c r="F816" s="133"/>
      <c r="G816" s="151"/>
      <c r="H816" s="133"/>
      <c r="I816" s="132"/>
      <c r="J816" s="132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33"/>
      <c r="D817" s="151"/>
      <c r="E817" s="133"/>
      <c r="F817" s="133"/>
      <c r="G817" s="151"/>
      <c r="H817" s="133"/>
      <c r="I817" s="132"/>
      <c r="J817" s="132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33"/>
      <c r="D818" s="151"/>
      <c r="E818" s="133"/>
      <c r="F818" s="133"/>
      <c r="G818" s="151"/>
      <c r="H818" s="133"/>
      <c r="I818" s="132"/>
      <c r="J818" s="132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33"/>
      <c r="D819" s="151"/>
      <c r="E819" s="133"/>
      <c r="F819" s="133"/>
      <c r="G819" s="151"/>
      <c r="H819" s="133"/>
      <c r="I819" s="132"/>
      <c r="J819" s="132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33"/>
      <c r="D820" s="151"/>
      <c r="E820" s="133"/>
      <c r="F820" s="133"/>
      <c r="G820" s="151"/>
      <c r="H820" s="133"/>
      <c r="I820" s="132"/>
      <c r="J820" s="132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33"/>
      <c r="D821" s="151"/>
      <c r="E821" s="133"/>
      <c r="F821" s="133"/>
      <c r="G821" s="151"/>
      <c r="H821" s="133"/>
      <c r="I821" s="132"/>
      <c r="J821" s="132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33"/>
      <c r="D822" s="151"/>
      <c r="E822" s="133"/>
      <c r="F822" s="133"/>
      <c r="G822" s="151"/>
      <c r="H822" s="133"/>
      <c r="I822" s="132"/>
      <c r="J822" s="132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33"/>
      <c r="D823" s="151"/>
      <c r="E823" s="133"/>
      <c r="F823" s="133"/>
      <c r="G823" s="151"/>
      <c r="H823" s="133"/>
      <c r="I823" s="132"/>
      <c r="J823" s="132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33"/>
      <c r="D824" s="151"/>
      <c r="E824" s="133"/>
      <c r="F824" s="133"/>
      <c r="G824" s="151"/>
      <c r="H824" s="133"/>
      <c r="I824" s="132"/>
      <c r="J824" s="132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33"/>
      <c r="D825" s="151"/>
      <c r="E825" s="133"/>
      <c r="F825" s="133"/>
      <c r="G825" s="151"/>
      <c r="H825" s="133"/>
      <c r="I825" s="132"/>
      <c r="J825" s="132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33"/>
      <c r="D826" s="151"/>
      <c r="E826" s="133"/>
      <c r="F826" s="133"/>
      <c r="G826" s="151"/>
      <c r="H826" s="133"/>
      <c r="I826" s="132"/>
      <c r="J826" s="132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33"/>
      <c r="D827" s="151"/>
      <c r="E827" s="133"/>
      <c r="F827" s="133"/>
      <c r="G827" s="151"/>
      <c r="H827" s="133"/>
      <c r="I827" s="132"/>
      <c r="J827" s="132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33"/>
      <c r="D828" s="151"/>
      <c r="E828" s="133"/>
      <c r="F828" s="133"/>
      <c r="G828" s="151"/>
      <c r="H828" s="133"/>
      <c r="I828" s="132"/>
      <c r="J828" s="132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33"/>
      <c r="D829" s="151"/>
      <c r="E829" s="133"/>
      <c r="F829" s="133"/>
      <c r="G829" s="151"/>
      <c r="H829" s="133"/>
      <c r="I829" s="132"/>
      <c r="J829" s="132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33"/>
      <c r="D830" s="151"/>
      <c r="E830" s="133"/>
      <c r="F830" s="133"/>
      <c r="G830" s="151"/>
      <c r="H830" s="133"/>
      <c r="I830" s="132"/>
      <c r="J830" s="132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33"/>
      <c r="D831" s="151"/>
      <c r="E831" s="133"/>
      <c r="F831" s="133"/>
      <c r="G831" s="151"/>
      <c r="H831" s="133"/>
      <c r="I831" s="132"/>
      <c r="J831" s="132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33"/>
      <c r="D832" s="151"/>
      <c r="E832" s="133"/>
      <c r="F832" s="133"/>
      <c r="G832" s="151"/>
      <c r="H832" s="133"/>
      <c r="I832" s="132"/>
      <c r="J832" s="132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33"/>
      <c r="D833" s="151"/>
      <c r="E833" s="133"/>
      <c r="F833" s="133"/>
      <c r="G833" s="151"/>
      <c r="H833" s="133"/>
      <c r="I833" s="132"/>
      <c r="J833" s="132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33"/>
      <c r="D834" s="151"/>
      <c r="E834" s="133"/>
      <c r="F834" s="133"/>
      <c r="G834" s="151"/>
      <c r="H834" s="133"/>
      <c r="I834" s="132"/>
      <c r="J834" s="132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33"/>
      <c r="D835" s="151"/>
      <c r="E835" s="133"/>
      <c r="F835" s="133"/>
      <c r="G835" s="151"/>
      <c r="H835" s="133"/>
      <c r="I835" s="132"/>
      <c r="J835" s="132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33"/>
      <c r="D836" s="151"/>
      <c r="E836" s="133"/>
      <c r="F836" s="133"/>
      <c r="G836" s="151"/>
      <c r="H836" s="133"/>
      <c r="I836" s="132"/>
      <c r="J836" s="132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33"/>
      <c r="D837" s="151"/>
      <c r="E837" s="133"/>
      <c r="F837" s="133"/>
      <c r="G837" s="151"/>
      <c r="H837" s="133"/>
      <c r="I837" s="132"/>
      <c r="J837" s="132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33"/>
      <c r="D838" s="151"/>
      <c r="E838" s="133"/>
      <c r="F838" s="133"/>
      <c r="G838" s="151"/>
      <c r="H838" s="133"/>
      <c r="I838" s="132"/>
      <c r="J838" s="132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33"/>
      <c r="D839" s="151"/>
      <c r="E839" s="133"/>
      <c r="F839" s="133"/>
      <c r="G839" s="151"/>
      <c r="H839" s="133"/>
      <c r="I839" s="132"/>
      <c r="J839" s="132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33"/>
      <c r="D840" s="151"/>
      <c r="E840" s="133"/>
      <c r="F840" s="133"/>
      <c r="G840" s="151"/>
      <c r="H840" s="133"/>
      <c r="I840" s="132"/>
      <c r="J840" s="132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33"/>
      <c r="D841" s="151"/>
      <c r="E841" s="133"/>
      <c r="F841" s="133"/>
      <c r="G841" s="151"/>
      <c r="H841" s="133"/>
      <c r="I841" s="132"/>
      <c r="J841" s="132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33"/>
      <c r="D842" s="151"/>
      <c r="E842" s="133"/>
      <c r="F842" s="133"/>
      <c r="G842" s="151"/>
      <c r="H842" s="133"/>
      <c r="I842" s="132"/>
      <c r="J842" s="132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33"/>
      <c r="D843" s="151"/>
      <c r="E843" s="133"/>
      <c r="F843" s="133"/>
      <c r="G843" s="151"/>
      <c r="H843" s="133"/>
      <c r="I843" s="132"/>
      <c r="J843" s="132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33"/>
      <c r="D844" s="151"/>
      <c r="E844" s="133"/>
      <c r="F844" s="133"/>
      <c r="G844" s="151"/>
      <c r="H844" s="133"/>
      <c r="I844" s="132"/>
      <c r="J844" s="132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33"/>
      <c r="D845" s="151"/>
      <c r="E845" s="133"/>
      <c r="F845" s="133"/>
      <c r="G845" s="151"/>
      <c r="H845" s="133"/>
      <c r="I845" s="132"/>
      <c r="J845" s="132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33"/>
      <c r="D846" s="151"/>
      <c r="E846" s="133"/>
      <c r="F846" s="133"/>
      <c r="G846" s="151"/>
      <c r="H846" s="133"/>
      <c r="I846" s="132"/>
      <c r="J846" s="132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33"/>
      <c r="D847" s="151"/>
      <c r="E847" s="133"/>
      <c r="F847" s="133"/>
      <c r="G847" s="151"/>
      <c r="H847" s="133"/>
      <c r="I847" s="132"/>
      <c r="J847" s="132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33"/>
      <c r="D848" s="151"/>
      <c r="E848" s="133"/>
      <c r="F848" s="133"/>
      <c r="G848" s="151"/>
      <c r="H848" s="133"/>
      <c r="I848" s="132"/>
      <c r="J848" s="132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33"/>
      <c r="D849" s="151"/>
      <c r="E849" s="133"/>
      <c r="F849" s="133"/>
      <c r="G849" s="151"/>
      <c r="H849" s="133"/>
      <c r="I849" s="132"/>
      <c r="J849" s="132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33"/>
      <c r="D850" s="151"/>
      <c r="E850" s="133"/>
      <c r="F850" s="133"/>
      <c r="G850" s="151"/>
      <c r="H850" s="133"/>
      <c r="I850" s="132"/>
      <c r="J850" s="132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33"/>
      <c r="D851" s="151"/>
      <c r="E851" s="133"/>
      <c r="F851" s="133"/>
      <c r="G851" s="151"/>
      <c r="H851" s="133"/>
      <c r="I851" s="132"/>
      <c r="J851" s="132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33"/>
      <c r="D852" s="151"/>
      <c r="E852" s="133"/>
      <c r="F852" s="133"/>
      <c r="G852" s="151"/>
      <c r="H852" s="133"/>
      <c r="I852" s="132"/>
      <c r="J852" s="132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33"/>
      <c r="D853" s="151"/>
      <c r="E853" s="133"/>
      <c r="F853" s="133"/>
      <c r="G853" s="151"/>
      <c r="H853" s="133"/>
      <c r="I853" s="132"/>
      <c r="J853" s="132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33"/>
      <c r="D854" s="151"/>
      <c r="E854" s="133"/>
      <c r="F854" s="133"/>
      <c r="G854" s="151"/>
      <c r="H854" s="133"/>
      <c r="I854" s="132"/>
      <c r="J854" s="132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33"/>
      <c r="D855" s="151"/>
      <c r="E855" s="133"/>
      <c r="F855" s="133"/>
      <c r="G855" s="151"/>
      <c r="H855" s="133"/>
      <c r="I855" s="132"/>
      <c r="J855" s="132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33"/>
      <c r="D856" s="151"/>
      <c r="E856" s="133"/>
      <c r="F856" s="133"/>
      <c r="G856" s="151"/>
      <c r="H856" s="133"/>
      <c r="I856" s="132"/>
      <c r="J856" s="132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33"/>
      <c r="D857" s="151"/>
      <c r="E857" s="133"/>
      <c r="F857" s="133"/>
      <c r="G857" s="151"/>
      <c r="H857" s="133"/>
      <c r="I857" s="132"/>
      <c r="J857" s="132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33"/>
      <c r="D858" s="151"/>
      <c r="E858" s="133"/>
      <c r="F858" s="133"/>
      <c r="G858" s="151"/>
      <c r="H858" s="133"/>
      <c r="I858" s="132"/>
      <c r="J858" s="132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33"/>
      <c r="D859" s="151"/>
      <c r="E859" s="133"/>
      <c r="F859" s="133"/>
      <c r="G859" s="151"/>
      <c r="H859" s="133"/>
      <c r="I859" s="132"/>
      <c r="J859" s="132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33"/>
      <c r="D860" s="151"/>
      <c r="E860" s="133"/>
      <c r="F860" s="133"/>
      <c r="G860" s="151"/>
      <c r="H860" s="133"/>
      <c r="I860" s="132"/>
      <c r="J860" s="132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33"/>
      <c r="D861" s="151"/>
      <c r="E861" s="133"/>
      <c r="F861" s="133"/>
      <c r="G861" s="151"/>
      <c r="H861" s="133"/>
      <c r="I861" s="132"/>
      <c r="J861" s="132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33"/>
      <c r="D862" s="151"/>
      <c r="E862" s="133"/>
      <c r="F862" s="133"/>
      <c r="G862" s="151"/>
      <c r="H862" s="133"/>
      <c r="I862" s="132"/>
      <c r="J862" s="132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33"/>
      <c r="D863" s="151"/>
      <c r="E863" s="133"/>
      <c r="F863" s="133"/>
      <c r="G863" s="151"/>
      <c r="H863" s="133"/>
      <c r="I863" s="132"/>
      <c r="J863" s="132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33"/>
      <c r="D864" s="151"/>
      <c r="E864" s="133"/>
      <c r="F864" s="133"/>
      <c r="G864" s="151"/>
      <c r="H864" s="133"/>
      <c r="I864" s="132"/>
      <c r="J864" s="132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33"/>
      <c r="D865" s="151"/>
      <c r="E865" s="133"/>
      <c r="F865" s="133"/>
      <c r="G865" s="151"/>
      <c r="H865" s="133"/>
      <c r="I865" s="132"/>
      <c r="J865" s="132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33"/>
      <c r="D866" s="151"/>
      <c r="E866" s="133"/>
      <c r="F866" s="133"/>
      <c r="G866" s="151"/>
      <c r="H866" s="133"/>
      <c r="I866" s="132"/>
      <c r="J866" s="132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33"/>
      <c r="D867" s="151"/>
      <c r="E867" s="133"/>
      <c r="F867" s="133"/>
      <c r="G867" s="151"/>
      <c r="H867" s="133"/>
      <c r="I867" s="132"/>
      <c r="J867" s="132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33"/>
      <c r="D868" s="151"/>
      <c r="E868" s="133"/>
      <c r="F868" s="133"/>
      <c r="G868" s="151"/>
      <c r="H868" s="133"/>
      <c r="I868" s="132"/>
      <c r="J868" s="132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33"/>
      <c r="D869" s="151"/>
      <c r="E869" s="133"/>
      <c r="F869" s="133"/>
      <c r="G869" s="151"/>
      <c r="H869" s="133"/>
      <c r="I869" s="132"/>
      <c r="J869" s="132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33"/>
      <c r="D870" s="151"/>
      <c r="E870" s="133"/>
      <c r="F870" s="133"/>
      <c r="G870" s="151"/>
      <c r="H870" s="133"/>
      <c r="I870" s="132"/>
      <c r="J870" s="132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33"/>
      <c r="D871" s="151"/>
      <c r="E871" s="133"/>
      <c r="F871" s="133"/>
      <c r="G871" s="151"/>
      <c r="H871" s="133"/>
      <c r="I871" s="132"/>
      <c r="J871" s="132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33"/>
      <c r="D872" s="151"/>
      <c r="E872" s="133"/>
      <c r="F872" s="133"/>
      <c r="G872" s="151"/>
      <c r="H872" s="133"/>
      <c r="I872" s="132"/>
      <c r="J872" s="132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33"/>
      <c r="D873" s="151"/>
      <c r="E873" s="133"/>
      <c r="F873" s="133"/>
      <c r="G873" s="151"/>
      <c r="H873" s="133"/>
      <c r="I873" s="132"/>
      <c r="J873" s="132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33"/>
      <c r="D874" s="151"/>
      <c r="E874" s="133"/>
      <c r="F874" s="133"/>
      <c r="G874" s="151"/>
      <c r="H874" s="133"/>
      <c r="I874" s="132"/>
      <c r="J874" s="132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33"/>
      <c r="D875" s="151"/>
      <c r="E875" s="133"/>
      <c r="F875" s="133"/>
      <c r="G875" s="151"/>
      <c r="H875" s="133"/>
      <c r="I875" s="132"/>
      <c r="J875" s="132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33"/>
      <c r="D876" s="151"/>
      <c r="E876" s="133"/>
      <c r="F876" s="133"/>
      <c r="G876" s="151"/>
      <c r="H876" s="133"/>
      <c r="I876" s="132"/>
      <c r="J876" s="132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33"/>
      <c r="D877" s="151"/>
      <c r="E877" s="133"/>
      <c r="F877" s="133"/>
      <c r="G877" s="151"/>
      <c r="H877" s="133"/>
      <c r="I877" s="132"/>
      <c r="J877" s="132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33"/>
      <c r="D878" s="151"/>
      <c r="E878" s="133"/>
      <c r="F878" s="133"/>
      <c r="G878" s="151"/>
      <c r="H878" s="133"/>
      <c r="I878" s="132"/>
      <c r="J878" s="132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33"/>
      <c r="D879" s="151"/>
      <c r="E879" s="133"/>
      <c r="F879" s="133"/>
      <c r="G879" s="151"/>
      <c r="H879" s="133"/>
      <c r="I879" s="132"/>
      <c r="J879" s="132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33"/>
      <c r="D880" s="151"/>
      <c r="E880" s="133"/>
      <c r="F880" s="133"/>
      <c r="G880" s="151"/>
      <c r="H880" s="133"/>
      <c r="I880" s="132"/>
      <c r="J880" s="132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33"/>
      <c r="D881" s="151"/>
      <c r="E881" s="133"/>
      <c r="F881" s="133"/>
      <c r="G881" s="151"/>
      <c r="H881" s="133"/>
      <c r="I881" s="132"/>
      <c r="J881" s="132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33"/>
      <c r="D882" s="151"/>
      <c r="E882" s="133"/>
      <c r="F882" s="133"/>
      <c r="G882" s="151"/>
      <c r="H882" s="133"/>
      <c r="I882" s="132"/>
      <c r="J882" s="132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33"/>
      <c r="D883" s="151"/>
      <c r="E883" s="133"/>
      <c r="F883" s="133"/>
      <c r="G883" s="151"/>
      <c r="H883" s="133"/>
      <c r="I883" s="132"/>
      <c r="J883" s="132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33"/>
      <c r="D884" s="151"/>
      <c r="E884" s="133"/>
      <c r="F884" s="133"/>
      <c r="G884" s="151"/>
      <c r="H884" s="133"/>
      <c r="I884" s="132"/>
      <c r="J884" s="132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33"/>
      <c r="D885" s="151"/>
      <c r="E885" s="133"/>
      <c r="F885" s="133"/>
      <c r="G885" s="151"/>
      <c r="H885" s="133"/>
      <c r="I885" s="132"/>
      <c r="J885" s="132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33"/>
      <c r="D886" s="151"/>
      <c r="E886" s="133"/>
      <c r="F886" s="133"/>
      <c r="G886" s="151"/>
      <c r="H886" s="133"/>
      <c r="I886" s="132"/>
      <c r="J886" s="132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33"/>
      <c r="D887" s="151"/>
      <c r="E887" s="133"/>
      <c r="F887" s="133"/>
      <c r="G887" s="151"/>
      <c r="H887" s="133"/>
      <c r="I887" s="132"/>
      <c r="J887" s="132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33"/>
      <c r="D888" s="151"/>
      <c r="E888" s="133"/>
      <c r="F888" s="133"/>
      <c r="G888" s="151"/>
      <c r="H888" s="133"/>
      <c r="I888" s="132"/>
      <c r="J888" s="132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33"/>
      <c r="D889" s="151"/>
      <c r="E889" s="133"/>
      <c r="F889" s="133"/>
      <c r="G889" s="151"/>
      <c r="H889" s="133"/>
      <c r="I889" s="132"/>
      <c r="J889" s="132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33"/>
      <c r="D890" s="151"/>
      <c r="E890" s="133"/>
      <c r="F890" s="133"/>
      <c r="G890" s="151"/>
      <c r="H890" s="133"/>
      <c r="I890" s="132"/>
      <c r="J890" s="132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33"/>
      <c r="D891" s="151"/>
      <c r="E891" s="133"/>
      <c r="F891" s="133"/>
      <c r="G891" s="151"/>
      <c r="H891" s="133"/>
      <c r="I891" s="132"/>
      <c r="J891" s="132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33"/>
      <c r="D892" s="151"/>
      <c r="E892" s="133"/>
      <c r="F892" s="133"/>
      <c r="G892" s="151"/>
      <c r="H892" s="133"/>
      <c r="I892" s="132"/>
      <c r="J892" s="132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33"/>
      <c r="D893" s="151"/>
      <c r="E893" s="133"/>
      <c r="F893" s="133"/>
      <c r="G893" s="151"/>
      <c r="H893" s="133"/>
      <c r="I893" s="132"/>
      <c r="J893" s="132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33"/>
      <c r="D894" s="151"/>
      <c r="E894" s="133"/>
      <c r="F894" s="133"/>
      <c r="G894" s="151"/>
      <c r="H894" s="133"/>
      <c r="I894" s="132"/>
      <c r="J894" s="132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33"/>
      <c r="D895" s="151"/>
      <c r="E895" s="133"/>
      <c r="F895" s="133"/>
      <c r="G895" s="151"/>
      <c r="H895" s="133"/>
      <c r="I895" s="132"/>
      <c r="J895" s="132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33"/>
      <c r="D896" s="151"/>
      <c r="E896" s="133"/>
      <c r="F896" s="133"/>
      <c r="G896" s="151"/>
      <c r="H896" s="133"/>
      <c r="I896" s="132"/>
      <c r="J896" s="132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33"/>
      <c r="D897" s="151"/>
      <c r="E897" s="133"/>
      <c r="F897" s="133"/>
      <c r="G897" s="151"/>
      <c r="H897" s="133"/>
      <c r="I897" s="132"/>
      <c r="J897" s="132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33"/>
      <c r="D898" s="151"/>
      <c r="E898" s="133"/>
      <c r="F898" s="133"/>
      <c r="G898" s="151"/>
      <c r="H898" s="133"/>
      <c r="I898" s="132"/>
      <c r="J898" s="132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33"/>
      <c r="D899" s="151"/>
      <c r="E899" s="133"/>
      <c r="F899" s="133"/>
      <c r="G899" s="151"/>
      <c r="H899" s="133"/>
      <c r="I899" s="132"/>
      <c r="J899" s="132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33"/>
      <c r="D900" s="151"/>
      <c r="E900" s="133"/>
      <c r="F900" s="133"/>
      <c r="G900" s="151"/>
      <c r="H900" s="133"/>
      <c r="I900" s="132"/>
      <c r="J900" s="132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33"/>
      <c r="D901" s="151"/>
      <c r="E901" s="133"/>
      <c r="F901" s="133"/>
      <c r="G901" s="151"/>
      <c r="H901" s="133"/>
      <c r="I901" s="132"/>
      <c r="J901" s="132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33"/>
      <c r="D902" s="151"/>
      <c r="E902" s="133"/>
      <c r="F902" s="133"/>
      <c r="G902" s="151"/>
      <c r="H902" s="133"/>
      <c r="I902" s="132"/>
      <c r="J902" s="132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33"/>
      <c r="D903" s="151"/>
      <c r="E903" s="133"/>
      <c r="F903" s="133"/>
      <c r="G903" s="151"/>
      <c r="H903" s="133"/>
      <c r="I903" s="132"/>
      <c r="J903" s="132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33"/>
      <c r="D904" s="151"/>
      <c r="E904" s="133"/>
      <c r="F904" s="133"/>
      <c r="G904" s="151"/>
      <c r="H904" s="133"/>
      <c r="I904" s="132"/>
      <c r="J904" s="132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33"/>
      <c r="D905" s="151"/>
      <c r="E905" s="133"/>
      <c r="F905" s="133"/>
      <c r="G905" s="151"/>
      <c r="H905" s="133"/>
      <c r="I905" s="132"/>
      <c r="J905" s="132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33"/>
      <c r="D906" s="151"/>
      <c r="E906" s="133"/>
      <c r="F906" s="133"/>
      <c r="G906" s="151"/>
      <c r="H906" s="133"/>
      <c r="I906" s="132"/>
      <c r="J906" s="132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33"/>
      <c r="D907" s="151"/>
      <c r="E907" s="133"/>
      <c r="F907" s="133"/>
      <c r="G907" s="151"/>
      <c r="H907" s="133"/>
      <c r="I907" s="132"/>
      <c r="J907" s="132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33"/>
      <c r="D908" s="151"/>
      <c r="E908" s="133"/>
      <c r="F908" s="133"/>
      <c r="G908" s="151"/>
      <c r="H908" s="133"/>
      <c r="I908" s="132"/>
      <c r="J908" s="132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33"/>
      <c r="D909" s="151"/>
      <c r="E909" s="133"/>
      <c r="F909" s="133"/>
      <c r="G909" s="151"/>
      <c r="H909" s="133"/>
      <c r="I909" s="132"/>
      <c r="J909" s="132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33"/>
      <c r="D910" s="151"/>
      <c r="E910" s="133"/>
      <c r="F910" s="133"/>
      <c r="G910" s="151"/>
      <c r="H910" s="133"/>
      <c r="I910" s="132"/>
      <c r="J910" s="132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33"/>
      <c r="D911" s="151"/>
      <c r="E911" s="133"/>
      <c r="F911" s="133"/>
      <c r="G911" s="151"/>
      <c r="H911" s="133"/>
      <c r="I911" s="132"/>
      <c r="J911" s="132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33"/>
      <c r="D912" s="151"/>
      <c r="E912" s="133"/>
      <c r="F912" s="133"/>
      <c r="G912" s="151"/>
      <c r="H912" s="133"/>
      <c r="I912" s="132"/>
      <c r="J912" s="132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33"/>
      <c r="D913" s="151"/>
      <c r="E913" s="133"/>
      <c r="F913" s="133"/>
      <c r="G913" s="151"/>
      <c r="H913" s="133"/>
      <c r="I913" s="132"/>
      <c r="J913" s="132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33"/>
      <c r="D914" s="151"/>
      <c r="E914" s="133"/>
      <c r="F914" s="133"/>
      <c r="G914" s="151"/>
      <c r="H914" s="133"/>
      <c r="I914" s="132"/>
      <c r="J914" s="132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33"/>
      <c r="D915" s="151"/>
      <c r="E915" s="133"/>
      <c r="F915" s="133"/>
      <c r="G915" s="151"/>
      <c r="H915" s="133"/>
      <c r="I915" s="132"/>
      <c r="J915" s="132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33"/>
      <c r="D916" s="151"/>
      <c r="E916" s="133"/>
      <c r="F916" s="133"/>
      <c r="G916" s="151"/>
      <c r="H916" s="133"/>
      <c r="I916" s="132"/>
      <c r="J916" s="132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33"/>
      <c r="D917" s="151"/>
      <c r="E917" s="133"/>
      <c r="F917" s="133"/>
      <c r="G917" s="151"/>
      <c r="H917" s="133"/>
      <c r="I917" s="132"/>
      <c r="J917" s="132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33"/>
      <c r="D918" s="151"/>
      <c r="E918" s="133"/>
      <c r="F918" s="133"/>
      <c r="G918" s="151"/>
      <c r="H918" s="133"/>
      <c r="I918" s="132"/>
      <c r="J918" s="132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33"/>
      <c r="D919" s="151"/>
      <c r="E919" s="133"/>
      <c r="F919" s="133"/>
      <c r="G919" s="151"/>
      <c r="H919" s="133"/>
      <c r="I919" s="132"/>
      <c r="J919" s="132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33"/>
      <c r="D920" s="151"/>
      <c r="E920" s="133"/>
      <c r="F920" s="133"/>
      <c r="G920" s="151"/>
      <c r="H920" s="133"/>
      <c r="I920" s="132"/>
      <c r="J920" s="132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33"/>
      <c r="D921" s="151"/>
      <c r="E921" s="133"/>
      <c r="F921" s="133"/>
      <c r="G921" s="151"/>
      <c r="H921" s="133"/>
      <c r="I921" s="132"/>
      <c r="J921" s="132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33"/>
      <c r="D922" s="151"/>
      <c r="E922" s="133"/>
      <c r="F922" s="133"/>
      <c r="G922" s="151"/>
      <c r="H922" s="133"/>
      <c r="I922" s="132"/>
      <c r="J922" s="132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33"/>
      <c r="D923" s="151"/>
      <c r="E923" s="133"/>
      <c r="F923" s="133"/>
      <c r="G923" s="151"/>
      <c r="H923" s="133"/>
      <c r="I923" s="132"/>
      <c r="J923" s="132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33"/>
      <c r="D924" s="151"/>
      <c r="E924" s="133"/>
      <c r="F924" s="133"/>
      <c r="G924" s="151"/>
      <c r="H924" s="133"/>
      <c r="I924" s="132"/>
      <c r="J924" s="132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33"/>
      <c r="D925" s="151"/>
      <c r="E925" s="133"/>
      <c r="F925" s="133"/>
      <c r="G925" s="151"/>
      <c r="H925" s="133"/>
      <c r="I925" s="132"/>
      <c r="J925" s="132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33"/>
      <c r="D926" s="151"/>
      <c r="E926" s="133"/>
      <c r="F926" s="133"/>
      <c r="G926" s="151"/>
      <c r="H926" s="133"/>
      <c r="I926" s="132"/>
      <c r="J926" s="132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33"/>
      <c r="D927" s="151"/>
      <c r="E927" s="133"/>
      <c r="F927" s="133"/>
      <c r="G927" s="151"/>
      <c r="H927" s="133"/>
      <c r="I927" s="132"/>
      <c r="J927" s="132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33"/>
      <c r="D928" s="151"/>
      <c r="E928" s="133"/>
      <c r="F928" s="133"/>
      <c r="G928" s="151"/>
      <c r="H928" s="133"/>
      <c r="I928" s="132"/>
      <c r="J928" s="132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33"/>
      <c r="D929" s="151"/>
      <c r="E929" s="133"/>
      <c r="F929" s="133"/>
      <c r="G929" s="151"/>
      <c r="H929" s="133"/>
      <c r="I929" s="132"/>
      <c r="J929" s="132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33"/>
      <c r="D930" s="151"/>
      <c r="E930" s="133"/>
      <c r="F930" s="133"/>
      <c r="G930" s="151"/>
      <c r="H930" s="133"/>
      <c r="I930" s="132"/>
      <c r="J930" s="132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33"/>
      <c r="D931" s="151"/>
      <c r="E931" s="133"/>
      <c r="F931" s="133"/>
      <c r="G931" s="151"/>
      <c r="H931" s="133"/>
      <c r="I931" s="132"/>
      <c r="J931" s="132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33"/>
      <c r="D932" s="151"/>
      <c r="E932" s="133"/>
      <c r="F932" s="133"/>
      <c r="G932" s="151"/>
      <c r="H932" s="133"/>
      <c r="I932" s="132"/>
      <c r="J932" s="132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33"/>
      <c r="D933" s="151"/>
      <c r="E933" s="133"/>
      <c r="F933" s="133"/>
      <c r="G933" s="151"/>
      <c r="H933" s="133"/>
      <c r="I933" s="132"/>
      <c r="J933" s="132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33"/>
      <c r="D934" s="151"/>
      <c r="E934" s="133"/>
      <c r="F934" s="133"/>
      <c r="G934" s="151"/>
      <c r="H934" s="133"/>
      <c r="I934" s="132"/>
      <c r="J934" s="132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33"/>
      <c r="D935" s="151"/>
      <c r="E935" s="133"/>
      <c r="F935" s="133"/>
      <c r="G935" s="151"/>
      <c r="H935" s="133"/>
      <c r="I935" s="132"/>
      <c r="J935" s="132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33"/>
      <c r="D936" s="151"/>
      <c r="E936" s="133"/>
      <c r="F936" s="133"/>
      <c r="G936" s="151"/>
      <c r="H936" s="133"/>
      <c r="I936" s="132"/>
      <c r="J936" s="132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33"/>
      <c r="D937" s="151"/>
      <c r="E937" s="133"/>
      <c r="F937" s="133"/>
      <c r="G937" s="151"/>
      <c r="H937" s="133"/>
      <c r="I937" s="132"/>
      <c r="J937" s="132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33"/>
      <c r="D938" s="151"/>
      <c r="E938" s="133"/>
      <c r="F938" s="133"/>
      <c r="G938" s="151"/>
      <c r="H938" s="133"/>
      <c r="I938" s="132"/>
      <c r="J938" s="132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33"/>
      <c r="D939" s="151"/>
      <c r="E939" s="133"/>
      <c r="F939" s="133"/>
      <c r="G939" s="151"/>
      <c r="H939" s="133"/>
      <c r="I939" s="132"/>
      <c r="J939" s="132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33"/>
      <c r="D940" s="151"/>
      <c r="E940" s="133"/>
      <c r="F940" s="133"/>
      <c r="G940" s="151"/>
      <c r="H940" s="133"/>
      <c r="I940" s="132"/>
      <c r="J940" s="132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33"/>
      <c r="D941" s="151"/>
      <c r="E941" s="133"/>
      <c r="F941" s="133"/>
      <c r="G941" s="151"/>
      <c r="H941" s="133"/>
      <c r="I941" s="132"/>
      <c r="J941" s="132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33"/>
      <c r="D942" s="151"/>
      <c r="E942" s="133"/>
      <c r="F942" s="133"/>
      <c r="G942" s="151"/>
      <c r="H942" s="133"/>
      <c r="I942" s="132"/>
      <c r="J942" s="132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33"/>
      <c r="D943" s="151"/>
      <c r="E943" s="133"/>
      <c r="F943" s="133"/>
      <c r="G943" s="151"/>
      <c r="H943" s="133"/>
      <c r="I943" s="132"/>
      <c r="J943" s="132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33"/>
      <c r="D944" s="151"/>
      <c r="E944" s="133"/>
      <c r="F944" s="133"/>
      <c r="G944" s="151"/>
      <c r="H944" s="133"/>
      <c r="I944" s="132"/>
      <c r="J944" s="132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33"/>
      <c r="D945" s="151"/>
      <c r="E945" s="133"/>
      <c r="F945" s="133"/>
      <c r="G945" s="151"/>
      <c r="H945" s="133"/>
      <c r="I945" s="132"/>
      <c r="J945" s="132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33"/>
      <c r="D946" s="151"/>
      <c r="E946" s="133"/>
      <c r="F946" s="133"/>
      <c r="G946" s="151"/>
      <c r="H946" s="133"/>
      <c r="I946" s="132"/>
      <c r="J946" s="132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33"/>
      <c r="D947" s="151"/>
      <c r="E947" s="133"/>
      <c r="F947" s="133"/>
      <c r="G947" s="151"/>
      <c r="H947" s="133"/>
      <c r="I947" s="132"/>
      <c r="J947" s="132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33"/>
      <c r="D948" s="151"/>
      <c r="E948" s="133"/>
      <c r="F948" s="133"/>
      <c r="G948" s="151"/>
      <c r="H948" s="133"/>
      <c r="I948" s="132"/>
      <c r="J948" s="132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33"/>
      <c r="D949" s="151"/>
      <c r="E949" s="133"/>
      <c r="F949" s="133"/>
      <c r="G949" s="151"/>
      <c r="H949" s="133"/>
      <c r="I949" s="132"/>
      <c r="J949" s="132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33"/>
      <c r="D950" s="151"/>
      <c r="E950" s="133"/>
      <c r="F950" s="133"/>
      <c r="G950" s="151"/>
      <c r="H950" s="133"/>
      <c r="I950" s="132"/>
      <c r="J950" s="132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33"/>
      <c r="D951" s="151"/>
      <c r="E951" s="133"/>
      <c r="F951" s="133"/>
      <c r="G951" s="151"/>
      <c r="H951" s="133"/>
      <c r="I951" s="132"/>
      <c r="J951" s="132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33"/>
      <c r="D952" s="151"/>
      <c r="E952" s="133"/>
      <c r="F952" s="133"/>
      <c r="G952" s="151"/>
      <c r="H952" s="133"/>
      <c r="I952" s="132"/>
      <c r="J952" s="132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33"/>
      <c r="D953" s="151"/>
      <c r="E953" s="133"/>
      <c r="F953" s="133"/>
      <c r="G953" s="151"/>
      <c r="H953" s="133"/>
      <c r="I953" s="132"/>
      <c r="J953" s="132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33"/>
      <c r="D954" s="151"/>
      <c r="E954" s="133"/>
      <c r="F954" s="133"/>
      <c r="G954" s="151"/>
      <c r="H954" s="133"/>
      <c r="I954" s="132"/>
      <c r="J954" s="132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33"/>
      <c r="D955" s="151"/>
      <c r="E955" s="133"/>
      <c r="F955" s="133"/>
      <c r="G955" s="151"/>
      <c r="H955" s="133"/>
      <c r="I955" s="132"/>
      <c r="J955" s="132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33"/>
      <c r="D956" s="151"/>
      <c r="E956" s="133"/>
      <c r="F956" s="133"/>
      <c r="G956" s="151"/>
      <c r="H956" s="133"/>
      <c r="I956" s="132"/>
      <c r="J956" s="132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33"/>
      <c r="D957" s="151"/>
      <c r="E957" s="133"/>
      <c r="F957" s="133"/>
      <c r="G957" s="151"/>
      <c r="H957" s="133"/>
      <c r="I957" s="132"/>
      <c r="J957" s="132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33"/>
      <c r="D958" s="151"/>
      <c r="E958" s="133"/>
      <c r="F958" s="133"/>
      <c r="G958" s="151"/>
      <c r="H958" s="133"/>
      <c r="I958" s="132"/>
      <c r="J958" s="132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33"/>
      <c r="D959" s="151"/>
      <c r="E959" s="133"/>
      <c r="F959" s="133"/>
      <c r="G959" s="151"/>
      <c r="H959" s="133"/>
      <c r="I959" s="132"/>
      <c r="J959" s="132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33"/>
      <c r="D960" s="151"/>
      <c r="E960" s="133"/>
      <c r="F960" s="133"/>
      <c r="G960" s="151"/>
      <c r="H960" s="133"/>
      <c r="I960" s="132"/>
      <c r="J960" s="132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33"/>
      <c r="D961" s="151"/>
      <c r="E961" s="133"/>
      <c r="F961" s="133"/>
      <c r="G961" s="151"/>
      <c r="H961" s="133"/>
      <c r="I961" s="132"/>
      <c r="J961" s="132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33"/>
      <c r="D962" s="151"/>
      <c r="E962" s="133"/>
      <c r="F962" s="133"/>
      <c r="G962" s="151"/>
      <c r="H962" s="133"/>
      <c r="I962" s="132"/>
      <c r="J962" s="132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33"/>
      <c r="D963" s="151"/>
      <c r="E963" s="133"/>
      <c r="F963" s="133"/>
      <c r="G963" s="151"/>
      <c r="H963" s="133"/>
      <c r="I963" s="132"/>
      <c r="J963" s="132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33"/>
      <c r="D964" s="151"/>
      <c r="E964" s="133"/>
      <c r="F964" s="133"/>
      <c r="G964" s="151"/>
      <c r="H964" s="133"/>
      <c r="I964" s="132"/>
      <c r="J964" s="132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33"/>
      <c r="D965" s="151"/>
      <c r="E965" s="133"/>
      <c r="F965" s="133"/>
      <c r="G965" s="151"/>
      <c r="H965" s="133"/>
      <c r="I965" s="132"/>
      <c r="J965" s="132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33"/>
      <c r="D966" s="151"/>
      <c r="E966" s="133"/>
      <c r="F966" s="133"/>
      <c r="G966" s="151"/>
      <c r="H966" s="133"/>
      <c r="I966" s="132"/>
      <c r="J966" s="132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33"/>
      <c r="D967" s="151"/>
      <c r="E967" s="133"/>
      <c r="F967" s="133"/>
      <c r="G967" s="151"/>
      <c r="H967" s="133"/>
      <c r="I967" s="132"/>
      <c r="J967" s="132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33"/>
      <c r="D968" s="151"/>
      <c r="E968" s="133"/>
      <c r="F968" s="133"/>
      <c r="G968" s="151"/>
      <c r="H968" s="133"/>
      <c r="I968" s="132"/>
      <c r="J968" s="132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33"/>
      <c r="D969" s="151"/>
      <c r="E969" s="133"/>
      <c r="F969" s="133"/>
      <c r="G969" s="151"/>
      <c r="H969" s="133"/>
      <c r="I969" s="132"/>
      <c r="J969" s="132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33"/>
      <c r="D970" s="151"/>
      <c r="E970" s="133"/>
      <c r="F970" s="133"/>
      <c r="G970" s="151"/>
      <c r="H970" s="133"/>
      <c r="I970" s="132"/>
      <c r="J970" s="132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33"/>
      <c r="D971" s="151"/>
      <c r="E971" s="133"/>
      <c r="F971" s="133"/>
      <c r="G971" s="151"/>
      <c r="H971" s="133"/>
      <c r="I971" s="132"/>
      <c r="J971" s="132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33"/>
      <c r="D972" s="151"/>
      <c r="E972" s="133"/>
      <c r="F972" s="133"/>
      <c r="G972" s="151"/>
      <c r="H972" s="133"/>
      <c r="I972" s="132"/>
      <c r="J972" s="132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33"/>
      <c r="D973" s="151"/>
      <c r="E973" s="133"/>
      <c r="F973" s="133"/>
      <c r="G973" s="151"/>
      <c r="H973" s="133"/>
      <c r="I973" s="132"/>
      <c r="J973" s="132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33"/>
      <c r="D974" s="151"/>
      <c r="E974" s="133"/>
      <c r="F974" s="133"/>
      <c r="G974" s="151"/>
      <c r="H974" s="133"/>
      <c r="I974" s="132"/>
      <c r="J974" s="132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33"/>
      <c r="D975" s="151"/>
      <c r="E975" s="133"/>
      <c r="F975" s="133"/>
      <c r="G975" s="151"/>
      <c r="H975" s="133"/>
      <c r="I975" s="132"/>
      <c r="J975" s="132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33"/>
      <c r="D976" s="151"/>
      <c r="E976" s="133"/>
      <c r="F976" s="133"/>
      <c r="G976" s="151"/>
      <c r="H976" s="133"/>
      <c r="I976" s="132"/>
      <c r="J976" s="132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33"/>
      <c r="D977" s="151"/>
      <c r="E977" s="133"/>
      <c r="F977" s="133"/>
      <c r="G977" s="151"/>
      <c r="H977" s="133"/>
      <c r="I977" s="132"/>
      <c r="J977" s="132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33"/>
      <c r="D978" s="151"/>
      <c r="E978" s="133"/>
      <c r="F978" s="133"/>
      <c r="G978" s="151"/>
      <c r="H978" s="133"/>
      <c r="I978" s="132"/>
      <c r="J978" s="132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33"/>
      <c r="D979" s="151"/>
      <c r="E979" s="133"/>
      <c r="F979" s="133"/>
      <c r="G979" s="151"/>
      <c r="H979" s="133"/>
      <c r="I979" s="132"/>
      <c r="J979" s="132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33"/>
      <c r="D980" s="151"/>
      <c r="E980" s="133"/>
      <c r="F980" s="133"/>
      <c r="G980" s="151"/>
      <c r="H980" s="133"/>
      <c r="I980" s="132"/>
      <c r="J980" s="132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33"/>
      <c r="D981" s="151"/>
      <c r="E981" s="133"/>
      <c r="F981" s="133"/>
      <c r="G981" s="151"/>
      <c r="H981" s="133"/>
      <c r="I981" s="132"/>
      <c r="J981" s="132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33"/>
      <c r="D982" s="151"/>
      <c r="E982" s="133"/>
      <c r="F982" s="133"/>
      <c r="G982" s="151"/>
      <c r="H982" s="133"/>
      <c r="I982" s="132"/>
      <c r="J982" s="132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33"/>
      <c r="D983" s="151"/>
      <c r="E983" s="133"/>
      <c r="F983" s="133"/>
      <c r="G983" s="151"/>
      <c r="H983" s="133"/>
      <c r="I983" s="132"/>
      <c r="J983" s="132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33"/>
      <c r="D984" s="151"/>
      <c r="E984" s="133"/>
      <c r="F984" s="133"/>
      <c r="G984" s="151"/>
      <c r="H984" s="133"/>
      <c r="I984" s="132"/>
      <c r="J984" s="132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33"/>
      <c r="D985" s="151"/>
      <c r="E985" s="133"/>
      <c r="F985" s="133"/>
      <c r="G985" s="151"/>
      <c r="H985" s="133"/>
      <c r="I985" s="132"/>
      <c r="J985" s="132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33"/>
      <c r="D986" s="151"/>
      <c r="E986" s="133"/>
      <c r="F986" s="133"/>
      <c r="G986" s="151"/>
      <c r="H986" s="133"/>
      <c r="I986" s="132"/>
      <c r="J986" s="132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33"/>
      <c r="D987" s="151"/>
      <c r="E987" s="133"/>
      <c r="F987" s="133"/>
      <c r="G987" s="151"/>
      <c r="H987" s="133"/>
      <c r="I987" s="132"/>
      <c r="J987" s="132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33"/>
      <c r="D988" s="151"/>
      <c r="E988" s="133"/>
      <c r="F988" s="133"/>
      <c r="G988" s="151"/>
      <c r="H988" s="133"/>
      <c r="I988" s="132"/>
      <c r="J988" s="132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33"/>
      <c r="D989" s="151"/>
      <c r="E989" s="133"/>
      <c r="F989" s="133"/>
      <c r="G989" s="151"/>
      <c r="H989" s="133"/>
      <c r="I989" s="132"/>
      <c r="J989" s="132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33"/>
      <c r="D990" s="151"/>
      <c r="E990" s="133"/>
      <c r="F990" s="133"/>
      <c r="G990" s="151"/>
      <c r="H990" s="133"/>
      <c r="I990" s="132"/>
      <c r="J990" s="132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33"/>
      <c r="D991" s="151"/>
      <c r="E991" s="133"/>
      <c r="F991" s="133"/>
      <c r="G991" s="151"/>
      <c r="H991" s="133"/>
      <c r="I991" s="132"/>
      <c r="J991" s="132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33"/>
      <c r="D992" s="151"/>
      <c r="E992" s="133"/>
      <c r="F992" s="133"/>
      <c r="G992" s="151"/>
      <c r="H992" s="133"/>
      <c r="I992" s="132"/>
      <c r="J992" s="132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33"/>
      <c r="D993" s="151"/>
      <c r="E993" s="133"/>
      <c r="F993" s="133"/>
      <c r="G993" s="151"/>
      <c r="H993" s="133"/>
      <c r="I993" s="132"/>
      <c r="J993" s="132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33"/>
      <c r="D994" s="151"/>
      <c r="E994" s="133"/>
      <c r="F994" s="133"/>
      <c r="G994" s="151"/>
      <c r="H994" s="133"/>
      <c r="I994" s="132"/>
      <c r="J994" s="132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33"/>
      <c r="D995" s="151"/>
      <c r="E995" s="133"/>
      <c r="F995" s="133"/>
      <c r="G995" s="151"/>
      <c r="H995" s="133"/>
      <c r="I995" s="132"/>
      <c r="J995" s="132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33"/>
      <c r="D996" s="151"/>
      <c r="E996" s="133"/>
      <c r="F996" s="133"/>
      <c r="G996" s="151"/>
      <c r="H996" s="133"/>
      <c r="I996" s="132"/>
      <c r="J996" s="132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33"/>
      <c r="D997" s="151"/>
      <c r="E997" s="133"/>
      <c r="F997" s="133"/>
      <c r="G997" s="151"/>
      <c r="H997" s="133"/>
      <c r="I997" s="132"/>
      <c r="J997" s="132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33"/>
      <c r="D998" s="151"/>
      <c r="E998" s="133"/>
      <c r="F998" s="133"/>
      <c r="G998" s="151"/>
      <c r="H998" s="133"/>
      <c r="I998" s="132"/>
      <c r="J998" s="132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33"/>
      <c r="D999" s="151"/>
      <c r="E999" s="133"/>
      <c r="F999" s="133"/>
      <c r="G999" s="151"/>
      <c r="H999" s="133"/>
      <c r="I999" s="132"/>
      <c r="J999" s="132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33"/>
      <c r="D1000" s="151"/>
      <c r="E1000" s="133"/>
      <c r="F1000" s="133"/>
      <c r="G1000" s="151"/>
      <c r="H1000" s="133"/>
      <c r="I1000" s="132"/>
      <c r="J1000" s="132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40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54"/>
  <sheetViews>
    <sheetView workbookViewId="0">
      <selection activeCell="G1" sqref="G1:O46"/>
    </sheetView>
  </sheetViews>
  <sheetFormatPr defaultRowHeight="14.25"/>
  <cols>
    <col min="1" max="1" width="20.5" customWidth="1"/>
    <col min="2" max="2" width="18.875" customWidth="1"/>
    <col min="3" max="3" width="17" customWidth="1"/>
    <col min="7" max="7" width="17.625" customWidth="1"/>
  </cols>
  <sheetData>
    <row r="1" spans="1:15">
      <c r="A1" s="445">
        <v>0.1875</v>
      </c>
      <c r="B1" s="445">
        <v>0.20833333333333334</v>
      </c>
      <c r="C1" s="445">
        <v>0.22916666666666666</v>
      </c>
      <c r="E1" t="s">
        <v>117</v>
      </c>
      <c r="G1" t="s">
        <v>118</v>
      </c>
      <c r="H1" t="s">
        <v>119</v>
      </c>
      <c r="I1" t="s">
        <v>120</v>
      </c>
      <c r="J1" t="s">
        <v>121</v>
      </c>
      <c r="K1" t="s">
        <v>122</v>
      </c>
      <c r="L1" t="s">
        <v>123</v>
      </c>
      <c r="M1" t="s">
        <v>117</v>
      </c>
      <c r="N1" t="s">
        <v>124</v>
      </c>
      <c r="O1" t="s">
        <v>125</v>
      </c>
    </row>
    <row r="2" spans="1:15">
      <c r="A2" t="s">
        <v>232</v>
      </c>
      <c r="B2" t="s">
        <v>112</v>
      </c>
      <c r="C2" t="s">
        <v>132</v>
      </c>
      <c r="E2" t="s">
        <v>127</v>
      </c>
      <c r="F2">
        <v>1</v>
      </c>
      <c r="G2" t="s">
        <v>126</v>
      </c>
      <c r="H2">
        <v>60</v>
      </c>
      <c r="L2">
        <v>10</v>
      </c>
      <c r="N2">
        <v>5</v>
      </c>
      <c r="O2">
        <f>SUM(H2:N2)</f>
        <v>75</v>
      </c>
    </row>
    <row r="3" spans="1:15">
      <c r="B3" t="s">
        <v>132</v>
      </c>
      <c r="C3" t="s">
        <v>141</v>
      </c>
      <c r="E3" t="s">
        <v>139</v>
      </c>
      <c r="F3">
        <v>1</v>
      </c>
      <c r="G3" t="s">
        <v>115</v>
      </c>
      <c r="H3">
        <v>30</v>
      </c>
      <c r="M3">
        <v>5</v>
      </c>
      <c r="N3" s="444">
        <v>5</v>
      </c>
      <c r="O3" s="444">
        <f t="shared" ref="O3:O54" si="0">SUM(H3:N3)</f>
        <v>40</v>
      </c>
    </row>
    <row r="4" spans="1:15">
      <c r="B4" t="s">
        <v>136</v>
      </c>
      <c r="C4" t="s">
        <v>145</v>
      </c>
      <c r="E4" t="s">
        <v>144</v>
      </c>
      <c r="F4">
        <v>2</v>
      </c>
      <c r="G4" t="s">
        <v>128</v>
      </c>
      <c r="H4">
        <v>60</v>
      </c>
      <c r="I4">
        <v>60</v>
      </c>
      <c r="J4">
        <v>50</v>
      </c>
      <c r="K4">
        <v>50</v>
      </c>
      <c r="N4" s="444">
        <v>5</v>
      </c>
      <c r="O4" s="444">
        <f t="shared" si="0"/>
        <v>225</v>
      </c>
    </row>
    <row r="5" spans="1:15">
      <c r="B5" t="s">
        <v>156</v>
      </c>
      <c r="C5" t="s">
        <v>178</v>
      </c>
      <c r="E5" t="s">
        <v>154</v>
      </c>
      <c r="F5">
        <v>2</v>
      </c>
      <c r="G5" t="s">
        <v>132</v>
      </c>
      <c r="H5">
        <v>60</v>
      </c>
      <c r="I5">
        <v>30</v>
      </c>
      <c r="L5">
        <v>20</v>
      </c>
      <c r="N5" s="444">
        <v>5</v>
      </c>
      <c r="O5" s="444">
        <f t="shared" si="0"/>
        <v>115</v>
      </c>
    </row>
    <row r="6" spans="1:15">
      <c r="C6" t="s">
        <v>180</v>
      </c>
      <c r="E6" t="s">
        <v>203</v>
      </c>
      <c r="F6">
        <v>2</v>
      </c>
      <c r="G6" t="s">
        <v>136</v>
      </c>
      <c r="H6">
        <v>30</v>
      </c>
      <c r="L6">
        <v>10</v>
      </c>
      <c r="N6" s="444">
        <v>5</v>
      </c>
      <c r="O6" s="444">
        <f t="shared" si="0"/>
        <v>45</v>
      </c>
    </row>
    <row r="7" spans="1:15">
      <c r="C7" t="s">
        <v>199</v>
      </c>
      <c r="E7" t="s">
        <v>212</v>
      </c>
      <c r="F7">
        <v>1</v>
      </c>
      <c r="G7" t="s">
        <v>138</v>
      </c>
      <c r="H7">
        <v>30</v>
      </c>
      <c r="J7">
        <v>25</v>
      </c>
      <c r="M7">
        <v>5</v>
      </c>
      <c r="N7" s="444">
        <v>5</v>
      </c>
      <c r="O7" s="444">
        <f t="shared" si="0"/>
        <v>65</v>
      </c>
    </row>
    <row r="8" spans="1:15">
      <c r="C8" t="s">
        <v>229</v>
      </c>
      <c r="E8" t="s">
        <v>213</v>
      </c>
      <c r="F8">
        <v>1</v>
      </c>
      <c r="G8" t="s">
        <v>141</v>
      </c>
      <c r="H8">
        <v>60</v>
      </c>
      <c r="L8">
        <v>10</v>
      </c>
      <c r="N8" s="444">
        <v>5</v>
      </c>
      <c r="O8" s="444">
        <f t="shared" si="0"/>
        <v>75</v>
      </c>
    </row>
    <row r="9" spans="1:15">
      <c r="C9" t="s">
        <v>231</v>
      </c>
      <c r="G9" t="s">
        <v>146</v>
      </c>
      <c r="L9">
        <v>10</v>
      </c>
      <c r="M9">
        <v>10</v>
      </c>
      <c r="N9" s="444">
        <v>5</v>
      </c>
      <c r="O9" s="444">
        <f t="shared" si="0"/>
        <v>25</v>
      </c>
    </row>
    <row r="10" spans="1:15">
      <c r="G10" t="s">
        <v>147</v>
      </c>
      <c r="H10">
        <v>30</v>
      </c>
      <c r="N10" s="444">
        <v>5</v>
      </c>
      <c r="O10" s="444">
        <f t="shared" si="0"/>
        <v>35</v>
      </c>
    </row>
    <row r="11" spans="1:15">
      <c r="G11" t="s">
        <v>152</v>
      </c>
      <c r="H11">
        <v>60</v>
      </c>
      <c r="I11">
        <v>60</v>
      </c>
      <c r="N11" s="444">
        <v>10</v>
      </c>
      <c r="O11" s="444">
        <f t="shared" si="0"/>
        <v>130</v>
      </c>
    </row>
    <row r="12" spans="1:15">
      <c r="G12" t="s">
        <v>153</v>
      </c>
      <c r="H12">
        <v>30</v>
      </c>
      <c r="M12">
        <v>10</v>
      </c>
      <c r="N12" s="444">
        <v>5</v>
      </c>
      <c r="O12" s="444">
        <f t="shared" si="0"/>
        <v>45</v>
      </c>
    </row>
    <row r="13" spans="1:15">
      <c r="G13" t="s">
        <v>156</v>
      </c>
      <c r="H13">
        <v>60</v>
      </c>
      <c r="L13">
        <v>10</v>
      </c>
      <c r="N13" s="444">
        <v>5</v>
      </c>
      <c r="O13" s="444">
        <f t="shared" si="0"/>
        <v>75</v>
      </c>
    </row>
    <row r="14" spans="1:15">
      <c r="G14" t="s">
        <v>159</v>
      </c>
      <c r="H14">
        <v>60</v>
      </c>
      <c r="I14">
        <v>60</v>
      </c>
      <c r="N14" s="444">
        <v>5</v>
      </c>
      <c r="O14" s="444">
        <f t="shared" si="0"/>
        <v>125</v>
      </c>
    </row>
    <row r="15" spans="1:15">
      <c r="G15" t="s">
        <v>160</v>
      </c>
      <c r="H15">
        <v>60</v>
      </c>
      <c r="N15" s="444">
        <v>5</v>
      </c>
      <c r="O15" s="444">
        <f t="shared" si="0"/>
        <v>65</v>
      </c>
    </row>
    <row r="16" spans="1:15">
      <c r="G16" t="s">
        <v>164</v>
      </c>
      <c r="H16">
        <v>30</v>
      </c>
      <c r="J16">
        <v>25</v>
      </c>
      <c r="N16" s="444">
        <v>5</v>
      </c>
      <c r="O16" s="444">
        <f t="shared" si="0"/>
        <v>60</v>
      </c>
    </row>
    <row r="17" spans="7:15">
      <c r="G17" t="s">
        <v>167</v>
      </c>
      <c r="H17">
        <v>60</v>
      </c>
      <c r="N17" s="444">
        <v>5</v>
      </c>
      <c r="O17" s="444">
        <f t="shared" si="0"/>
        <v>65</v>
      </c>
    </row>
    <row r="18" spans="7:15">
      <c r="G18" t="s">
        <v>170</v>
      </c>
      <c r="H18">
        <v>30</v>
      </c>
      <c r="N18" s="444">
        <v>5</v>
      </c>
      <c r="O18" s="444">
        <f t="shared" si="0"/>
        <v>35</v>
      </c>
    </row>
    <row r="19" spans="7:15">
      <c r="G19" t="s">
        <v>171</v>
      </c>
      <c r="H19">
        <v>30</v>
      </c>
      <c r="N19" s="444">
        <v>5</v>
      </c>
      <c r="O19" s="444">
        <f t="shared" si="0"/>
        <v>35</v>
      </c>
    </row>
    <row r="20" spans="7:15">
      <c r="G20" t="s">
        <v>173</v>
      </c>
      <c r="H20">
        <v>30</v>
      </c>
      <c r="N20" s="444">
        <v>5</v>
      </c>
      <c r="O20" s="444">
        <f t="shared" si="0"/>
        <v>35</v>
      </c>
    </row>
    <row r="21" spans="7:15">
      <c r="G21" t="s">
        <v>175</v>
      </c>
      <c r="H21">
        <v>60</v>
      </c>
      <c r="L21">
        <v>20</v>
      </c>
      <c r="M21">
        <v>25</v>
      </c>
      <c r="N21" s="444">
        <v>5</v>
      </c>
      <c r="O21" s="444">
        <f t="shared" si="0"/>
        <v>110</v>
      </c>
    </row>
    <row r="22" spans="7:15">
      <c r="G22" t="s">
        <v>178</v>
      </c>
      <c r="H22">
        <v>30</v>
      </c>
      <c r="L22">
        <v>10</v>
      </c>
      <c r="N22" s="444">
        <v>5</v>
      </c>
      <c r="O22" s="444">
        <f t="shared" si="0"/>
        <v>45</v>
      </c>
    </row>
    <row r="23" spans="7:15">
      <c r="G23" t="s">
        <v>180</v>
      </c>
      <c r="H23">
        <v>60</v>
      </c>
      <c r="J23">
        <v>25</v>
      </c>
      <c r="K23">
        <v>25</v>
      </c>
      <c r="N23" s="444">
        <v>5</v>
      </c>
      <c r="O23" s="444">
        <f t="shared" si="0"/>
        <v>115</v>
      </c>
    </row>
    <row r="24" spans="7:15">
      <c r="G24" t="s">
        <v>189</v>
      </c>
      <c r="H24">
        <v>60</v>
      </c>
      <c r="J24">
        <v>25</v>
      </c>
      <c r="N24" s="444">
        <v>10</v>
      </c>
      <c r="O24" s="444">
        <f t="shared" si="0"/>
        <v>95</v>
      </c>
    </row>
    <row r="25" spans="7:15">
      <c r="G25" t="s">
        <v>187</v>
      </c>
      <c r="J25">
        <v>25</v>
      </c>
      <c r="N25" s="444">
        <v>5</v>
      </c>
      <c r="O25" s="444">
        <f t="shared" si="0"/>
        <v>30</v>
      </c>
    </row>
    <row r="26" spans="7:15">
      <c r="G26" t="s">
        <v>190</v>
      </c>
      <c r="H26">
        <v>60</v>
      </c>
      <c r="M26">
        <v>10</v>
      </c>
      <c r="N26" s="444">
        <v>5</v>
      </c>
      <c r="O26" s="444">
        <f t="shared" si="0"/>
        <v>75</v>
      </c>
    </row>
    <row r="27" spans="7:15">
      <c r="G27" t="s">
        <v>196</v>
      </c>
      <c r="H27">
        <v>30</v>
      </c>
      <c r="N27" s="444">
        <v>5</v>
      </c>
      <c r="O27" s="444">
        <f t="shared" si="0"/>
        <v>35</v>
      </c>
    </row>
    <row r="28" spans="7:15">
      <c r="G28" t="s">
        <v>193</v>
      </c>
      <c r="H28">
        <v>60</v>
      </c>
      <c r="I28">
        <v>60</v>
      </c>
      <c r="J28">
        <v>50</v>
      </c>
      <c r="K28">
        <v>50</v>
      </c>
      <c r="N28" s="444">
        <v>5</v>
      </c>
      <c r="O28" s="444">
        <f t="shared" si="0"/>
        <v>225</v>
      </c>
    </row>
    <row r="29" spans="7:15">
      <c r="G29" t="s">
        <v>199</v>
      </c>
      <c r="H29">
        <v>30</v>
      </c>
      <c r="L29">
        <v>10</v>
      </c>
      <c r="N29" s="444">
        <v>5</v>
      </c>
      <c r="O29" s="444">
        <f t="shared" si="0"/>
        <v>45</v>
      </c>
    </row>
    <row r="30" spans="7:15">
      <c r="G30" t="s">
        <v>201</v>
      </c>
      <c r="H30">
        <v>30</v>
      </c>
      <c r="M30">
        <v>10</v>
      </c>
      <c r="N30" s="444">
        <v>5</v>
      </c>
      <c r="O30" s="444">
        <f t="shared" si="0"/>
        <v>45</v>
      </c>
    </row>
    <row r="31" spans="7:15">
      <c r="G31" t="s">
        <v>204</v>
      </c>
      <c r="H31">
        <v>30</v>
      </c>
      <c r="N31" s="444">
        <v>5</v>
      </c>
      <c r="O31" s="444">
        <f t="shared" si="0"/>
        <v>35</v>
      </c>
    </row>
    <row r="32" spans="7:15">
      <c r="G32" t="s">
        <v>206</v>
      </c>
      <c r="H32">
        <v>30</v>
      </c>
      <c r="N32" s="444">
        <v>5</v>
      </c>
      <c r="O32" s="444">
        <f t="shared" si="0"/>
        <v>35</v>
      </c>
    </row>
    <row r="33" spans="7:15">
      <c r="G33" t="s">
        <v>222</v>
      </c>
      <c r="H33">
        <v>60</v>
      </c>
      <c r="L33">
        <v>10</v>
      </c>
      <c r="N33" s="444">
        <v>5</v>
      </c>
      <c r="O33" s="444">
        <f t="shared" si="0"/>
        <v>75</v>
      </c>
    </row>
    <row r="34" spans="7:15">
      <c r="G34" t="s">
        <v>208</v>
      </c>
      <c r="H34">
        <v>30</v>
      </c>
      <c r="I34">
        <v>30</v>
      </c>
      <c r="M34">
        <v>5</v>
      </c>
      <c r="N34" s="444">
        <v>5</v>
      </c>
      <c r="O34" s="444">
        <f t="shared" si="0"/>
        <v>70</v>
      </c>
    </row>
    <row r="35" spans="7:15">
      <c r="G35" t="s">
        <v>214</v>
      </c>
      <c r="H35">
        <v>30</v>
      </c>
      <c r="I35">
        <v>30</v>
      </c>
      <c r="M35">
        <v>5</v>
      </c>
      <c r="N35" s="444">
        <v>5</v>
      </c>
      <c r="O35" s="444">
        <f t="shared" si="0"/>
        <v>70</v>
      </c>
    </row>
    <row r="36" spans="7:15">
      <c r="G36" t="s">
        <v>215</v>
      </c>
      <c r="H36">
        <v>30</v>
      </c>
      <c r="N36" s="444">
        <v>5</v>
      </c>
      <c r="O36" s="444">
        <f t="shared" si="0"/>
        <v>35</v>
      </c>
    </row>
    <row r="37" spans="7:15">
      <c r="G37" t="s">
        <v>217</v>
      </c>
      <c r="H37">
        <v>60</v>
      </c>
      <c r="N37" s="444">
        <v>5</v>
      </c>
      <c r="O37" s="444">
        <f t="shared" si="0"/>
        <v>65</v>
      </c>
    </row>
    <row r="38" spans="7:15">
      <c r="G38" t="s">
        <v>220</v>
      </c>
      <c r="H38">
        <v>30</v>
      </c>
      <c r="N38" s="444">
        <v>5</v>
      </c>
      <c r="O38" s="444">
        <f t="shared" si="0"/>
        <v>35</v>
      </c>
    </row>
    <row r="39" spans="7:15">
      <c r="G39" t="s">
        <v>230</v>
      </c>
      <c r="H39">
        <v>60</v>
      </c>
      <c r="L39">
        <v>20</v>
      </c>
      <c r="N39" s="444">
        <v>5</v>
      </c>
      <c r="O39" s="444">
        <f t="shared" si="0"/>
        <v>85</v>
      </c>
    </row>
    <row r="40" spans="7:15">
      <c r="G40" t="s">
        <v>232</v>
      </c>
      <c r="H40">
        <v>30</v>
      </c>
      <c r="L40">
        <v>10</v>
      </c>
      <c r="N40" s="444">
        <v>5</v>
      </c>
      <c r="O40" s="444">
        <f t="shared" si="0"/>
        <v>45</v>
      </c>
    </row>
    <row r="41" spans="7:15">
      <c r="G41" t="s">
        <v>239</v>
      </c>
      <c r="H41">
        <v>30</v>
      </c>
      <c r="N41" s="444">
        <v>5</v>
      </c>
      <c r="O41" s="444">
        <f t="shared" si="0"/>
        <v>35</v>
      </c>
    </row>
    <row r="42" spans="7:15">
      <c r="G42" t="s">
        <v>243</v>
      </c>
      <c r="H42">
        <v>30</v>
      </c>
      <c r="I42">
        <v>30</v>
      </c>
      <c r="N42" s="444">
        <v>5</v>
      </c>
      <c r="O42" s="444">
        <f t="shared" si="0"/>
        <v>65</v>
      </c>
    </row>
    <row r="43" spans="7:15">
      <c r="G43" t="s">
        <v>237</v>
      </c>
      <c r="H43">
        <v>30</v>
      </c>
      <c r="N43">
        <v>5</v>
      </c>
      <c r="O43" s="444">
        <f t="shared" si="0"/>
        <v>35</v>
      </c>
    </row>
    <row r="44" spans="7:15">
      <c r="G44" t="s">
        <v>248</v>
      </c>
      <c r="I44">
        <v>75</v>
      </c>
      <c r="N44">
        <v>15</v>
      </c>
      <c r="O44" s="444">
        <f t="shared" si="0"/>
        <v>90</v>
      </c>
    </row>
    <row r="45" spans="7:15">
      <c r="G45" t="s">
        <v>249</v>
      </c>
      <c r="H45">
        <v>30</v>
      </c>
      <c r="N45">
        <v>5</v>
      </c>
      <c r="O45" s="444">
        <f t="shared" si="0"/>
        <v>35</v>
      </c>
    </row>
    <row r="46" spans="7:15">
      <c r="G46" t="s">
        <v>257</v>
      </c>
      <c r="H46">
        <v>60</v>
      </c>
      <c r="J46">
        <v>25</v>
      </c>
      <c r="N46">
        <v>10</v>
      </c>
      <c r="O46" s="444">
        <f t="shared" si="0"/>
        <v>95</v>
      </c>
    </row>
    <row r="47" spans="7:15">
      <c r="O47" s="444">
        <f t="shared" si="0"/>
        <v>0</v>
      </c>
    </row>
    <row r="48" spans="7:15">
      <c r="O48" s="444">
        <f t="shared" si="0"/>
        <v>0</v>
      </c>
    </row>
    <row r="49" spans="15:15">
      <c r="O49" s="444">
        <f t="shared" si="0"/>
        <v>0</v>
      </c>
    </row>
    <row r="50" spans="15:15">
      <c r="O50" s="444">
        <f t="shared" si="0"/>
        <v>0</v>
      </c>
    </row>
    <row r="51" spans="15:15">
      <c r="O51" s="444">
        <f t="shared" si="0"/>
        <v>0</v>
      </c>
    </row>
    <row r="52" spans="15:15">
      <c r="O52" s="444">
        <f t="shared" si="0"/>
        <v>0</v>
      </c>
    </row>
    <row r="53" spans="15:15">
      <c r="O53" s="444">
        <f t="shared" si="0"/>
        <v>0</v>
      </c>
    </row>
    <row r="54" spans="15:15">
      <c r="O54" s="444">
        <f t="shared" si="0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M3" sqref="M3:Q21"/>
    </sheetView>
  </sheetViews>
  <sheetFormatPr defaultColWidth="8.75" defaultRowHeight="14.25"/>
  <cols>
    <col min="1" max="1" width="21" style="446" customWidth="1"/>
    <col min="2" max="2" width="6.25" style="446" customWidth="1"/>
    <col min="3" max="3" width="5.75" style="446" customWidth="1"/>
    <col min="4" max="4" width="5.25" style="446" customWidth="1"/>
    <col min="5" max="5" width="5.75" style="446" customWidth="1"/>
    <col min="6" max="6" width="5.375" style="446" customWidth="1"/>
    <col min="7" max="7" width="5.25" style="446" customWidth="1"/>
    <col min="8" max="8" width="6.125" style="446" customWidth="1"/>
    <col min="9" max="12" width="8.75" style="446"/>
    <col min="13" max="13" width="22.375" style="446" customWidth="1"/>
    <col min="14" max="14" width="23.5" style="446" customWidth="1"/>
    <col min="15" max="16" width="8.75" style="446"/>
    <col min="17" max="17" width="8.75" style="448"/>
    <col min="18" max="16384" width="8.75" style="446"/>
  </cols>
  <sheetData>
    <row r="1" spans="1:17">
      <c r="A1" s="446" t="s">
        <v>118</v>
      </c>
      <c r="B1" s="446" t="s">
        <v>119</v>
      </c>
      <c r="C1" s="446" t="s">
        <v>120</v>
      </c>
      <c r="D1" s="446" t="s">
        <v>121</v>
      </c>
      <c r="E1" s="446" t="s">
        <v>122</v>
      </c>
      <c r="F1" s="446" t="s">
        <v>123</v>
      </c>
      <c r="G1" s="446" t="s">
        <v>117</v>
      </c>
      <c r="H1" s="446" t="s">
        <v>124</v>
      </c>
      <c r="I1" s="446" t="s">
        <v>125</v>
      </c>
    </row>
    <row r="2" spans="1:17">
      <c r="A2" s="446" t="s">
        <v>147</v>
      </c>
      <c r="B2" s="447">
        <v>30</v>
      </c>
      <c r="C2" s="447"/>
      <c r="D2" s="447"/>
      <c r="E2" s="447"/>
      <c r="F2" s="447"/>
      <c r="G2" s="447"/>
      <c r="H2" s="447">
        <v>5</v>
      </c>
      <c r="I2" s="447">
        <f t="shared" ref="I2:I46" si="0">SUM(B2:H2)</f>
        <v>35</v>
      </c>
    </row>
    <row r="3" spans="1:17">
      <c r="A3" s="446" t="s">
        <v>146</v>
      </c>
      <c r="B3" s="447"/>
      <c r="C3" s="447"/>
      <c r="D3" s="447"/>
      <c r="E3" s="447"/>
      <c r="F3" s="447">
        <v>10</v>
      </c>
      <c r="G3" s="447">
        <v>10</v>
      </c>
      <c r="H3" s="447">
        <v>5</v>
      </c>
      <c r="I3" s="447">
        <f t="shared" si="0"/>
        <v>25</v>
      </c>
      <c r="L3" s="446">
        <v>1</v>
      </c>
      <c r="M3" s="446" t="s">
        <v>260</v>
      </c>
      <c r="N3" s="446" t="s">
        <v>261</v>
      </c>
      <c r="O3" s="446">
        <v>15.839</v>
      </c>
      <c r="P3" s="446" t="s">
        <v>289</v>
      </c>
      <c r="Q3" s="448">
        <v>70</v>
      </c>
    </row>
    <row r="4" spans="1:17">
      <c r="A4" s="446" t="s">
        <v>173</v>
      </c>
      <c r="B4" s="447">
        <v>30</v>
      </c>
      <c r="C4" s="447"/>
      <c r="D4" s="447"/>
      <c r="E4" s="447"/>
      <c r="F4" s="447"/>
      <c r="G4" s="447"/>
      <c r="H4" s="447">
        <v>5</v>
      </c>
      <c r="I4" s="447">
        <f t="shared" si="0"/>
        <v>35</v>
      </c>
      <c r="L4" s="446">
        <v>2</v>
      </c>
      <c r="M4" s="446" t="s">
        <v>208</v>
      </c>
      <c r="N4" s="446" t="s">
        <v>209</v>
      </c>
      <c r="O4" s="446">
        <v>16.190000000000001</v>
      </c>
      <c r="P4" s="446" t="s">
        <v>290</v>
      </c>
      <c r="Q4" s="448">
        <v>45</v>
      </c>
    </row>
    <row r="5" spans="1:17">
      <c r="A5" s="446" t="s">
        <v>196</v>
      </c>
      <c r="B5" s="447">
        <v>30</v>
      </c>
      <c r="C5" s="447"/>
      <c r="D5" s="447"/>
      <c r="E5" s="447"/>
      <c r="F5" s="447"/>
      <c r="G5" s="447"/>
      <c r="H5" s="447">
        <v>5</v>
      </c>
      <c r="I5" s="447">
        <f t="shared" si="0"/>
        <v>35</v>
      </c>
      <c r="L5" s="446">
        <v>3</v>
      </c>
      <c r="M5" s="446" t="s">
        <v>286</v>
      </c>
      <c r="N5" s="446" t="s">
        <v>130</v>
      </c>
      <c r="O5" s="446">
        <v>16.277000000000001</v>
      </c>
    </row>
    <row r="6" spans="1:17">
      <c r="A6" s="446" t="s">
        <v>178</v>
      </c>
      <c r="B6" s="447">
        <v>30</v>
      </c>
      <c r="C6" s="447"/>
      <c r="D6" s="447"/>
      <c r="E6" s="447"/>
      <c r="F6" s="447">
        <v>10</v>
      </c>
      <c r="G6" s="447"/>
      <c r="H6" s="447">
        <v>5</v>
      </c>
      <c r="I6" s="447">
        <f t="shared" si="0"/>
        <v>45</v>
      </c>
      <c r="L6" s="446">
        <v>4</v>
      </c>
      <c r="M6" s="446" t="s">
        <v>132</v>
      </c>
      <c r="N6" s="446" t="s">
        <v>134</v>
      </c>
      <c r="O6" s="446">
        <v>16.396999999999998</v>
      </c>
      <c r="P6" s="446" t="s">
        <v>291</v>
      </c>
      <c r="Q6" s="448">
        <v>60</v>
      </c>
    </row>
    <row r="7" spans="1:17">
      <c r="A7" s="446" t="s">
        <v>187</v>
      </c>
      <c r="B7" s="447"/>
      <c r="C7" s="447"/>
      <c r="D7" s="447">
        <v>25</v>
      </c>
      <c r="E7" s="447"/>
      <c r="F7" s="447"/>
      <c r="G7" s="447"/>
      <c r="H7" s="447">
        <v>5</v>
      </c>
      <c r="I7" s="447">
        <f t="shared" si="0"/>
        <v>30</v>
      </c>
      <c r="L7" s="446">
        <v>5</v>
      </c>
      <c r="M7" s="446" t="s">
        <v>241</v>
      </c>
      <c r="N7" s="446" t="s">
        <v>242</v>
      </c>
      <c r="O7" s="446">
        <v>16.398</v>
      </c>
      <c r="P7" s="446" t="s">
        <v>292</v>
      </c>
      <c r="Q7" s="448">
        <v>40</v>
      </c>
    </row>
    <row r="8" spans="1:17">
      <c r="A8" s="446" t="s">
        <v>167</v>
      </c>
      <c r="B8" s="447">
        <v>60</v>
      </c>
      <c r="C8" s="447"/>
      <c r="D8" s="447"/>
      <c r="E8" s="447"/>
      <c r="F8" s="447"/>
      <c r="G8" s="447"/>
      <c r="H8" s="447">
        <v>5</v>
      </c>
      <c r="I8" s="447">
        <f t="shared" si="0"/>
        <v>65</v>
      </c>
      <c r="L8" s="446" t="s">
        <v>288</v>
      </c>
      <c r="M8" s="446" t="s">
        <v>159</v>
      </c>
      <c r="N8" s="446" t="s">
        <v>161</v>
      </c>
      <c r="O8" s="446">
        <v>16.538</v>
      </c>
    </row>
    <row r="9" spans="1:17">
      <c r="A9" s="446" t="s">
        <v>189</v>
      </c>
      <c r="B9" s="447">
        <v>60</v>
      </c>
      <c r="C9" s="447"/>
      <c r="D9" s="447">
        <v>25</v>
      </c>
      <c r="E9" s="447"/>
      <c r="F9" s="447"/>
      <c r="G9" s="447"/>
      <c r="H9" s="447">
        <v>10</v>
      </c>
      <c r="I9" s="447">
        <f t="shared" si="0"/>
        <v>95</v>
      </c>
      <c r="L9" s="446">
        <v>6</v>
      </c>
      <c r="M9" s="446" t="s">
        <v>273</v>
      </c>
      <c r="N9" s="446" t="s">
        <v>274</v>
      </c>
      <c r="O9" s="446">
        <v>16.603000000000002</v>
      </c>
    </row>
    <row r="10" spans="1:17">
      <c r="A10" s="446" t="s">
        <v>156</v>
      </c>
      <c r="B10" s="447">
        <v>60</v>
      </c>
      <c r="C10" s="447"/>
      <c r="D10" s="447"/>
      <c r="E10" s="447"/>
      <c r="F10" s="447">
        <v>10</v>
      </c>
      <c r="G10" s="447"/>
      <c r="H10" s="447">
        <v>5</v>
      </c>
      <c r="I10" s="447">
        <f t="shared" si="0"/>
        <v>75</v>
      </c>
      <c r="L10" s="446">
        <v>7</v>
      </c>
      <c r="M10" s="446" t="s">
        <v>160</v>
      </c>
      <c r="N10" s="446" t="s">
        <v>163</v>
      </c>
      <c r="O10" s="446">
        <v>16.613</v>
      </c>
    </row>
    <row r="11" spans="1:17">
      <c r="A11" s="446" t="s">
        <v>204</v>
      </c>
      <c r="B11" s="447">
        <v>30</v>
      </c>
      <c r="C11" s="447"/>
      <c r="D11" s="447"/>
      <c r="E11" s="447"/>
      <c r="F11" s="447"/>
      <c r="G11" s="447"/>
      <c r="H11" s="447">
        <v>5</v>
      </c>
      <c r="I11" s="447">
        <f t="shared" si="0"/>
        <v>35</v>
      </c>
      <c r="L11" s="446">
        <v>8</v>
      </c>
      <c r="M11" s="446" t="s">
        <v>239</v>
      </c>
      <c r="N11" s="446" t="s">
        <v>240</v>
      </c>
      <c r="O11" s="446">
        <v>16.645</v>
      </c>
    </row>
    <row r="12" spans="1:17">
      <c r="A12" s="446" t="s">
        <v>232</v>
      </c>
      <c r="B12" s="447">
        <v>30</v>
      </c>
      <c r="C12" s="447"/>
      <c r="D12" s="447"/>
      <c r="E12" s="447"/>
      <c r="F12" s="447">
        <v>10</v>
      </c>
      <c r="G12" s="447"/>
      <c r="H12" s="447">
        <v>5</v>
      </c>
      <c r="I12" s="447">
        <f t="shared" si="0"/>
        <v>45</v>
      </c>
      <c r="L12" s="446">
        <v>9</v>
      </c>
      <c r="M12" s="446" t="s">
        <v>159</v>
      </c>
      <c r="N12" s="446" t="s">
        <v>162</v>
      </c>
      <c r="O12" s="446">
        <v>16.751999999999999</v>
      </c>
    </row>
    <row r="13" spans="1:17">
      <c r="A13" s="446" t="s">
        <v>222</v>
      </c>
      <c r="B13" s="447">
        <v>60</v>
      </c>
      <c r="C13" s="447"/>
      <c r="D13" s="447"/>
      <c r="E13" s="447"/>
      <c r="F13" s="447">
        <v>10</v>
      </c>
      <c r="G13" s="447"/>
      <c r="H13" s="447">
        <v>5</v>
      </c>
      <c r="I13" s="447">
        <f t="shared" si="0"/>
        <v>75</v>
      </c>
      <c r="L13" s="446" t="s">
        <v>101</v>
      </c>
      <c r="M13" s="446" t="s">
        <v>148</v>
      </c>
      <c r="N13" s="446" t="s">
        <v>149</v>
      </c>
      <c r="O13" s="446">
        <v>16.754000000000001</v>
      </c>
    </row>
    <row r="14" spans="1:17">
      <c r="A14" s="446" t="s">
        <v>141</v>
      </c>
      <c r="B14" s="447">
        <v>60</v>
      </c>
      <c r="C14" s="447"/>
      <c r="D14" s="447"/>
      <c r="E14" s="447"/>
      <c r="F14" s="447">
        <v>10</v>
      </c>
      <c r="G14" s="447"/>
      <c r="H14" s="447">
        <v>5</v>
      </c>
      <c r="I14" s="447">
        <f t="shared" si="0"/>
        <v>75</v>
      </c>
      <c r="L14" s="446" t="s">
        <v>288</v>
      </c>
      <c r="M14" s="446" t="s">
        <v>210</v>
      </c>
      <c r="N14" s="446" t="s">
        <v>211</v>
      </c>
      <c r="O14" s="446">
        <v>16.818000000000001</v>
      </c>
    </row>
    <row r="15" spans="1:17">
      <c r="A15" s="446" t="s">
        <v>160</v>
      </c>
      <c r="B15" s="447">
        <v>60</v>
      </c>
      <c r="C15" s="447"/>
      <c r="D15" s="447"/>
      <c r="E15" s="447"/>
      <c r="F15" s="447"/>
      <c r="G15" s="447"/>
      <c r="H15" s="447">
        <v>5</v>
      </c>
      <c r="I15" s="447">
        <f t="shared" si="0"/>
        <v>65</v>
      </c>
      <c r="L15" s="446" t="s">
        <v>101</v>
      </c>
      <c r="M15" s="446" t="s">
        <v>175</v>
      </c>
      <c r="N15" s="446" t="s">
        <v>176</v>
      </c>
      <c r="O15" s="446">
        <v>16.984999999999999</v>
      </c>
      <c r="P15" s="446" t="s">
        <v>293</v>
      </c>
      <c r="Q15" s="448">
        <v>45</v>
      </c>
    </row>
    <row r="16" spans="1:17">
      <c r="A16" s="446" t="s">
        <v>214</v>
      </c>
      <c r="B16" s="447">
        <v>30</v>
      </c>
      <c r="C16" s="447">
        <v>30</v>
      </c>
      <c r="D16" s="447"/>
      <c r="E16" s="447"/>
      <c r="F16" s="447"/>
      <c r="G16" s="447">
        <v>5</v>
      </c>
      <c r="H16" s="447">
        <v>5</v>
      </c>
      <c r="I16" s="447">
        <f t="shared" si="0"/>
        <v>70</v>
      </c>
      <c r="L16" s="446" t="s">
        <v>101</v>
      </c>
      <c r="M16" s="446" t="s">
        <v>150</v>
      </c>
      <c r="N16" s="446" t="s">
        <v>151</v>
      </c>
      <c r="O16" s="446">
        <v>17.305</v>
      </c>
      <c r="P16" s="446" t="s">
        <v>294</v>
      </c>
      <c r="Q16" s="448">
        <v>30</v>
      </c>
    </row>
    <row r="17" spans="1:17">
      <c r="A17" s="446" t="s">
        <v>206</v>
      </c>
      <c r="B17" s="447">
        <v>30</v>
      </c>
      <c r="C17" s="447"/>
      <c r="D17" s="447"/>
      <c r="E17" s="447"/>
      <c r="F17" s="447"/>
      <c r="G17" s="447"/>
      <c r="H17" s="447">
        <v>5</v>
      </c>
      <c r="I17" s="447">
        <f t="shared" si="0"/>
        <v>35</v>
      </c>
      <c r="L17" s="446" t="s">
        <v>101</v>
      </c>
      <c r="M17" s="446" t="s">
        <v>287</v>
      </c>
      <c r="N17" s="446" t="s">
        <v>194</v>
      </c>
      <c r="O17" s="446">
        <v>17.832999999999998</v>
      </c>
      <c r="P17" s="446" t="s">
        <v>295</v>
      </c>
      <c r="Q17" s="448">
        <v>35</v>
      </c>
    </row>
    <row r="18" spans="1:17">
      <c r="A18" s="446" t="s">
        <v>220</v>
      </c>
      <c r="B18" s="447">
        <v>30</v>
      </c>
      <c r="C18" s="447"/>
      <c r="D18" s="447"/>
      <c r="E18" s="447"/>
      <c r="F18" s="447"/>
      <c r="G18" s="447"/>
      <c r="H18" s="447">
        <v>5</v>
      </c>
      <c r="I18" s="447">
        <f t="shared" si="0"/>
        <v>35</v>
      </c>
      <c r="L18" s="446" t="s">
        <v>101</v>
      </c>
      <c r="M18" s="446" t="s">
        <v>287</v>
      </c>
      <c r="N18" s="446" t="s">
        <v>195</v>
      </c>
      <c r="O18" s="446">
        <v>17.850999999999999</v>
      </c>
      <c r="P18" s="446" t="s">
        <v>296</v>
      </c>
      <c r="Q18" s="448">
        <v>25</v>
      </c>
    </row>
    <row r="19" spans="1:17">
      <c r="A19" s="446" t="s">
        <v>257</v>
      </c>
      <c r="B19" s="447">
        <v>60</v>
      </c>
      <c r="C19" s="447"/>
      <c r="D19" s="447">
        <v>25</v>
      </c>
      <c r="E19" s="447"/>
      <c r="F19" s="447"/>
      <c r="G19" s="447"/>
      <c r="H19" s="447">
        <v>10</v>
      </c>
      <c r="I19" s="447">
        <f t="shared" si="0"/>
        <v>95</v>
      </c>
      <c r="L19" s="446" t="s">
        <v>101</v>
      </c>
      <c r="M19" s="446" t="s">
        <v>258</v>
      </c>
      <c r="N19" s="446" t="s">
        <v>259</v>
      </c>
      <c r="O19" s="446">
        <v>18.617000000000001</v>
      </c>
      <c r="P19" s="446" t="s">
        <v>297</v>
      </c>
      <c r="Q19" s="448">
        <v>15</v>
      </c>
    </row>
    <row r="20" spans="1:17">
      <c r="A20" s="446" t="s">
        <v>171</v>
      </c>
      <c r="B20" s="447">
        <v>30</v>
      </c>
      <c r="C20" s="447"/>
      <c r="D20" s="447"/>
      <c r="E20" s="447"/>
      <c r="F20" s="447"/>
      <c r="G20" s="447"/>
      <c r="H20" s="447">
        <v>5</v>
      </c>
      <c r="I20" s="447">
        <f t="shared" si="0"/>
        <v>35</v>
      </c>
      <c r="L20" s="446" t="s">
        <v>288</v>
      </c>
      <c r="M20" s="446" t="s">
        <v>286</v>
      </c>
      <c r="N20" s="446" t="s">
        <v>129</v>
      </c>
      <c r="O20" s="446" t="s">
        <v>285</v>
      </c>
    </row>
    <row r="21" spans="1:17">
      <c r="A21" s="446" t="s">
        <v>115</v>
      </c>
      <c r="B21" s="447">
        <v>30</v>
      </c>
      <c r="C21" s="447"/>
      <c r="D21" s="447"/>
      <c r="E21" s="447"/>
      <c r="F21" s="447"/>
      <c r="G21" s="447">
        <v>5</v>
      </c>
      <c r="H21" s="447">
        <v>5</v>
      </c>
      <c r="I21" s="447">
        <f t="shared" si="0"/>
        <v>40</v>
      </c>
      <c r="L21" s="446" t="s">
        <v>101</v>
      </c>
      <c r="M21" s="446" t="s">
        <v>267</v>
      </c>
      <c r="N21" s="446" t="s">
        <v>207</v>
      </c>
      <c r="O21" s="446" t="s">
        <v>285</v>
      </c>
    </row>
    <row r="22" spans="1:17">
      <c r="A22" s="446" t="s">
        <v>170</v>
      </c>
      <c r="B22" s="447">
        <v>30</v>
      </c>
      <c r="C22" s="447"/>
      <c r="D22" s="447"/>
      <c r="E22" s="447"/>
      <c r="F22" s="447"/>
      <c r="G22" s="447"/>
      <c r="H22" s="447">
        <v>5</v>
      </c>
      <c r="I22" s="447">
        <f t="shared" si="0"/>
        <v>35</v>
      </c>
      <c r="L22" s="446" t="s">
        <v>101</v>
      </c>
    </row>
    <row r="23" spans="1:17">
      <c r="A23" s="446" t="s">
        <v>249</v>
      </c>
      <c r="B23" s="447">
        <v>30</v>
      </c>
      <c r="C23" s="447"/>
      <c r="D23" s="447"/>
      <c r="E23" s="447"/>
      <c r="F23" s="447"/>
      <c r="G23" s="447"/>
      <c r="H23" s="447">
        <v>5</v>
      </c>
      <c r="I23" s="447">
        <f t="shared" si="0"/>
        <v>35</v>
      </c>
      <c r="L23" s="446" t="s">
        <v>101</v>
      </c>
    </row>
    <row r="24" spans="1:17">
      <c r="A24" s="446" t="s">
        <v>128</v>
      </c>
      <c r="B24" s="447">
        <v>60</v>
      </c>
      <c r="C24" s="447">
        <v>60</v>
      </c>
      <c r="D24" s="447">
        <v>50</v>
      </c>
      <c r="E24" s="447">
        <v>50</v>
      </c>
      <c r="F24" s="447"/>
      <c r="G24" s="447"/>
      <c r="H24" s="447">
        <v>5</v>
      </c>
      <c r="I24" s="447">
        <f t="shared" si="0"/>
        <v>225</v>
      </c>
      <c r="L24" s="446" t="s">
        <v>101</v>
      </c>
      <c r="M24" s="446" t="s">
        <v>288</v>
      </c>
      <c r="N24" s="446" t="s">
        <v>288</v>
      </c>
    </row>
    <row r="25" spans="1:17">
      <c r="A25" s="446" t="s">
        <v>193</v>
      </c>
      <c r="B25" s="447">
        <v>60</v>
      </c>
      <c r="C25" s="447">
        <v>60</v>
      </c>
      <c r="D25" s="447">
        <v>50</v>
      </c>
      <c r="E25" s="447">
        <v>50</v>
      </c>
      <c r="F25" s="447"/>
      <c r="G25" s="447"/>
      <c r="H25" s="447">
        <v>5</v>
      </c>
      <c r="I25" s="447">
        <f t="shared" si="0"/>
        <v>225</v>
      </c>
      <c r="L25" s="446" t="s">
        <v>101</v>
      </c>
    </row>
    <row r="26" spans="1:17">
      <c r="A26" s="446" t="s">
        <v>159</v>
      </c>
      <c r="B26" s="447">
        <v>60</v>
      </c>
      <c r="C26" s="447">
        <v>60</v>
      </c>
      <c r="D26" s="447"/>
      <c r="E26" s="447"/>
      <c r="F26" s="447"/>
      <c r="G26" s="447"/>
      <c r="H26" s="447">
        <v>5</v>
      </c>
      <c r="I26" s="447">
        <f t="shared" si="0"/>
        <v>125</v>
      </c>
      <c r="L26" s="446" t="s">
        <v>288</v>
      </c>
      <c r="M26" s="446" t="s">
        <v>288</v>
      </c>
      <c r="N26" s="446" t="s">
        <v>288</v>
      </c>
    </row>
    <row r="27" spans="1:17">
      <c r="A27" s="446" t="s">
        <v>175</v>
      </c>
      <c r="B27" s="447">
        <v>60</v>
      </c>
      <c r="C27" s="447"/>
      <c r="D27" s="447"/>
      <c r="E27" s="447"/>
      <c r="F27" s="447">
        <v>20</v>
      </c>
      <c r="G27" s="447">
        <v>25</v>
      </c>
      <c r="H27" s="447">
        <v>5</v>
      </c>
      <c r="I27" s="447">
        <f t="shared" si="0"/>
        <v>110</v>
      </c>
      <c r="L27" s="446" t="s">
        <v>101</v>
      </c>
      <c r="M27" s="446" t="s">
        <v>288</v>
      </c>
      <c r="N27" s="446" t="s">
        <v>288</v>
      </c>
    </row>
    <row r="28" spans="1:17">
      <c r="A28" s="446" t="s">
        <v>217</v>
      </c>
      <c r="B28" s="447">
        <v>60</v>
      </c>
      <c r="C28" s="447"/>
      <c r="D28" s="447"/>
      <c r="E28" s="447"/>
      <c r="F28" s="447"/>
      <c r="G28" s="447"/>
      <c r="H28" s="447">
        <v>5</v>
      </c>
      <c r="I28" s="447">
        <f t="shared" si="0"/>
        <v>65</v>
      </c>
      <c r="L28" s="446" t="s">
        <v>101</v>
      </c>
      <c r="M28" s="446" t="s">
        <v>288</v>
      </c>
      <c r="N28" s="446" t="s">
        <v>288</v>
      </c>
    </row>
    <row r="29" spans="1:17">
      <c r="A29" s="446" t="s">
        <v>199</v>
      </c>
      <c r="B29" s="447">
        <v>30</v>
      </c>
      <c r="C29" s="447"/>
      <c r="D29" s="447"/>
      <c r="E29" s="447"/>
      <c r="F29" s="447">
        <v>10</v>
      </c>
      <c r="G29" s="447"/>
      <c r="H29" s="447">
        <v>5</v>
      </c>
      <c r="I29" s="447">
        <f t="shared" si="0"/>
        <v>45</v>
      </c>
    </row>
    <row r="30" spans="1:17">
      <c r="A30" s="446" t="s">
        <v>153</v>
      </c>
      <c r="B30" s="447">
        <v>30</v>
      </c>
      <c r="C30" s="447"/>
      <c r="D30" s="447"/>
      <c r="E30" s="447"/>
      <c r="F30" s="447"/>
      <c r="G30" s="447">
        <v>10</v>
      </c>
      <c r="H30" s="447">
        <v>5</v>
      </c>
      <c r="I30" s="447">
        <f t="shared" si="0"/>
        <v>45</v>
      </c>
    </row>
    <row r="31" spans="1:17">
      <c r="A31" s="446" t="s">
        <v>136</v>
      </c>
      <c r="B31" s="447">
        <v>30</v>
      </c>
      <c r="C31" s="447"/>
      <c r="D31" s="447"/>
      <c r="E31" s="447"/>
      <c r="F31" s="447">
        <v>10</v>
      </c>
      <c r="G31" s="447"/>
      <c r="H31" s="447">
        <v>5</v>
      </c>
      <c r="I31" s="447">
        <f t="shared" si="0"/>
        <v>45</v>
      </c>
    </row>
    <row r="32" spans="1:17">
      <c r="A32" s="446" t="s">
        <v>215</v>
      </c>
      <c r="B32" s="447">
        <v>30</v>
      </c>
      <c r="C32" s="447"/>
      <c r="D32" s="447"/>
      <c r="E32" s="447"/>
      <c r="F32" s="447"/>
      <c r="G32" s="447"/>
      <c r="H32" s="447">
        <v>5</v>
      </c>
      <c r="I32" s="447">
        <f t="shared" si="0"/>
        <v>35</v>
      </c>
    </row>
    <row r="33" spans="1:9">
      <c r="A33" s="446" t="s">
        <v>180</v>
      </c>
      <c r="B33" s="447">
        <v>60</v>
      </c>
      <c r="C33" s="447"/>
      <c r="D33" s="447">
        <v>25</v>
      </c>
      <c r="E33" s="447">
        <v>25</v>
      </c>
      <c r="F33" s="447"/>
      <c r="G33" s="447"/>
      <c r="H33" s="447">
        <v>5</v>
      </c>
      <c r="I33" s="447">
        <f t="shared" si="0"/>
        <v>115</v>
      </c>
    </row>
    <row r="34" spans="1:9">
      <c r="A34" s="446" t="s">
        <v>237</v>
      </c>
      <c r="B34" s="447">
        <v>30</v>
      </c>
      <c r="C34" s="447"/>
      <c r="D34" s="447"/>
      <c r="E34" s="447"/>
      <c r="F34" s="447"/>
      <c r="G34" s="447"/>
      <c r="H34" s="447">
        <v>5</v>
      </c>
      <c r="I34" s="447">
        <f t="shared" si="0"/>
        <v>35</v>
      </c>
    </row>
    <row r="35" spans="1:9">
      <c r="A35" s="446" t="s">
        <v>190</v>
      </c>
      <c r="B35" s="447">
        <v>60</v>
      </c>
      <c r="C35" s="447"/>
      <c r="D35" s="447"/>
      <c r="E35" s="447"/>
      <c r="F35" s="447"/>
      <c r="G35" s="447">
        <v>10</v>
      </c>
      <c r="H35" s="447">
        <v>5</v>
      </c>
      <c r="I35" s="447">
        <f t="shared" si="0"/>
        <v>75</v>
      </c>
    </row>
    <row r="36" spans="1:9">
      <c r="A36" s="446" t="s">
        <v>243</v>
      </c>
      <c r="B36" s="447">
        <v>30</v>
      </c>
      <c r="C36" s="447">
        <v>30</v>
      </c>
      <c r="D36" s="447"/>
      <c r="E36" s="447"/>
      <c r="F36" s="447"/>
      <c r="G36" s="447"/>
      <c r="H36" s="447">
        <v>5</v>
      </c>
      <c r="I36" s="447">
        <f t="shared" si="0"/>
        <v>65</v>
      </c>
    </row>
    <row r="37" spans="1:9">
      <c r="A37" s="446" t="s">
        <v>239</v>
      </c>
      <c r="B37" s="447">
        <v>30</v>
      </c>
      <c r="C37" s="447"/>
      <c r="D37" s="447"/>
      <c r="E37" s="447"/>
      <c r="F37" s="447"/>
      <c r="G37" s="447"/>
      <c r="H37" s="447">
        <v>5</v>
      </c>
      <c r="I37" s="447">
        <f t="shared" si="0"/>
        <v>35</v>
      </c>
    </row>
    <row r="38" spans="1:9">
      <c r="A38" s="446" t="s">
        <v>132</v>
      </c>
      <c r="B38" s="447">
        <v>60</v>
      </c>
      <c r="C38" s="447">
        <v>30</v>
      </c>
      <c r="D38" s="447"/>
      <c r="E38" s="447"/>
      <c r="F38" s="447">
        <v>20</v>
      </c>
      <c r="G38" s="447"/>
      <c r="H38" s="447">
        <v>5</v>
      </c>
      <c r="I38" s="447">
        <f t="shared" si="0"/>
        <v>115</v>
      </c>
    </row>
    <row r="39" spans="1:9">
      <c r="A39" s="446" t="s">
        <v>152</v>
      </c>
      <c r="B39" s="447">
        <v>60</v>
      </c>
      <c r="C39" s="447">
        <v>60</v>
      </c>
      <c r="D39" s="447"/>
      <c r="E39" s="447"/>
      <c r="F39" s="447"/>
      <c r="G39" s="447"/>
      <c r="H39" s="447">
        <v>10</v>
      </c>
      <c r="I39" s="447">
        <f t="shared" si="0"/>
        <v>130</v>
      </c>
    </row>
    <row r="40" spans="1:9">
      <c r="A40" s="446" t="s">
        <v>164</v>
      </c>
      <c r="B40" s="447">
        <v>30</v>
      </c>
      <c r="C40" s="447"/>
      <c r="D40" s="447">
        <v>25</v>
      </c>
      <c r="E40" s="447"/>
      <c r="F40" s="447"/>
      <c r="G40" s="447"/>
      <c r="H40" s="447">
        <v>5</v>
      </c>
      <c r="I40" s="447">
        <f t="shared" si="0"/>
        <v>60</v>
      </c>
    </row>
    <row r="41" spans="1:9">
      <c r="A41" s="446" t="s">
        <v>248</v>
      </c>
      <c r="B41" s="447"/>
      <c r="C41" s="447">
        <v>75</v>
      </c>
      <c r="D41" s="447"/>
      <c r="E41" s="447"/>
      <c r="F41" s="447"/>
      <c r="G41" s="447"/>
      <c r="H41" s="447">
        <v>15</v>
      </c>
      <c r="I41" s="447">
        <f t="shared" si="0"/>
        <v>90</v>
      </c>
    </row>
    <row r="42" spans="1:9">
      <c r="A42" s="446" t="s">
        <v>208</v>
      </c>
      <c r="B42" s="447">
        <v>30</v>
      </c>
      <c r="C42" s="447">
        <v>30</v>
      </c>
      <c r="D42" s="447"/>
      <c r="E42" s="447"/>
      <c r="F42" s="447"/>
      <c r="G42" s="447">
        <v>5</v>
      </c>
      <c r="H42" s="447">
        <v>5</v>
      </c>
      <c r="I42" s="447">
        <f t="shared" si="0"/>
        <v>70</v>
      </c>
    </row>
    <row r="43" spans="1:9">
      <c r="A43" s="446" t="s">
        <v>201</v>
      </c>
      <c r="B43" s="447">
        <v>30</v>
      </c>
      <c r="C43" s="447"/>
      <c r="D43" s="447"/>
      <c r="E43" s="447"/>
      <c r="F43" s="447"/>
      <c r="G43" s="447">
        <v>10</v>
      </c>
      <c r="H43" s="447">
        <v>5</v>
      </c>
      <c r="I43" s="447">
        <f t="shared" si="0"/>
        <v>45</v>
      </c>
    </row>
    <row r="44" spans="1:9">
      <c r="A44" s="446" t="s">
        <v>126</v>
      </c>
      <c r="B44" s="447">
        <v>60</v>
      </c>
      <c r="C44" s="447"/>
      <c r="D44" s="447"/>
      <c r="E44" s="447"/>
      <c r="F44" s="447">
        <v>10</v>
      </c>
      <c r="G44" s="447"/>
      <c r="H44" s="447">
        <v>5</v>
      </c>
      <c r="I44" s="447">
        <f t="shared" si="0"/>
        <v>75</v>
      </c>
    </row>
    <row r="45" spans="1:9">
      <c r="A45" s="446" t="s">
        <v>138</v>
      </c>
      <c r="B45" s="447">
        <v>30</v>
      </c>
      <c r="C45" s="447"/>
      <c r="D45" s="447">
        <v>25</v>
      </c>
      <c r="E45" s="447"/>
      <c r="F45" s="447"/>
      <c r="G45" s="447">
        <v>5</v>
      </c>
      <c r="H45" s="447">
        <v>5</v>
      </c>
      <c r="I45" s="447">
        <f t="shared" si="0"/>
        <v>65</v>
      </c>
    </row>
    <row r="46" spans="1:9">
      <c r="A46" s="446" t="s">
        <v>230</v>
      </c>
      <c r="B46" s="447">
        <v>60</v>
      </c>
      <c r="C46" s="447"/>
      <c r="D46" s="447"/>
      <c r="E46" s="447"/>
      <c r="F46" s="447">
        <v>20</v>
      </c>
      <c r="G46" s="447"/>
      <c r="H46" s="447">
        <v>10</v>
      </c>
      <c r="I46" s="447">
        <f t="shared" si="0"/>
        <v>90</v>
      </c>
    </row>
  </sheetData>
  <sortState ref="M3:O28">
    <sortCondition ref="O3:O28"/>
  </sortState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COURTNEY LOISEAU</v>
      </c>
      <c r="C2" s="38" t="str">
        <f>IFERROR(INDEX('Enter Draw'!$C$3:$L$252,MATCH(SMALL('Enter Draw'!$L$3:$L$252,E2),'Enter Draw'!$L$3:$L$252,0),7),"")</f>
        <v>COURTNEY LOISEAU</v>
      </c>
      <c r="D2" s="38" t="str">
        <f>IFERROR(INDEX('Enter Draw'!$C$3:$J$252,MATCH(SMALL('Enter Draw'!$L$3:$L$252,E2),'Enter Draw'!$L$3:$L$252,0),8),"")</f>
        <v>LUCY</v>
      </c>
      <c r="E2" s="38">
        <v>1</v>
      </c>
      <c r="G2" s="37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>1</v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>KAILEE BERGER (Y)</v>
      </c>
      <c r="I2" s="38" t="str">
        <f>IFERROR(INDEX('Enter Draw'!$F$3:$J$252,MATCH(SMALL('Enter Draw'!$M$3:$M$252,E2),'Enter Draw'!$M$3:$M$252,0),4),"")</f>
        <v>KAILEE BERGER</v>
      </c>
      <c r="J2" s="38" t="str">
        <f>IFERROR(INDEX('Enter Draw'!$F$3:$J$252,MATCH(SMALL('Enter Draw'!$M$3:$M$252,E2),'Enter Draw'!$M$3:$M$252,0),5),"")</f>
        <v>EYES HEADEN TO VEGAS</v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KAYDI ANDERSON</v>
      </c>
      <c r="C3" s="38" t="str">
        <f>IFERROR(INDEX('Enter Draw'!$C$3:$L$252,MATCH(SMALL('Enter Draw'!$L$3:$L$252,E3),'Enter Draw'!$L$3:$L$252,0),7),"")</f>
        <v>KAYDI ANDERSON</v>
      </c>
      <c r="D3" s="38" t="str">
        <f>IFERROR(INDEX('Enter Draw'!$C$3:$J$252,MATCH(SMALL('Enter Draw'!$L$3:$L$252,E3),'Enter Draw'!$L$3:$L$252,0),8),"")</f>
        <v>SQUEAKS</v>
      </c>
      <c r="E3" s="38">
        <v>2</v>
      </c>
      <c r="G3" s="37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>2</v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>ANDREA HANSEN (YO)</v>
      </c>
      <c r="I3" s="38" t="str">
        <f>IFERROR(INDEX('Enter Draw'!$F$3:$J$252,MATCH(SMALL('Enter Draw'!$M$3:$M$252,E3),'Enter Draw'!$M$3:$M$252,0),4),"")</f>
        <v>ANDREA HANSEN</v>
      </c>
      <c r="J3" s="38" t="str">
        <f>IFERROR(INDEX('Enter Draw'!$F$3:$J$252,MATCH(SMALL('Enter Draw'!$M$3:$M$252,E3),'Enter Draw'!$M$3:$M$252,0),5),"")</f>
        <v>BUCKLEY</v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CARLEE NELSON</v>
      </c>
      <c r="C4" s="38" t="str">
        <f>IFERROR(INDEX('Enter Draw'!$C$3:$L$252,MATCH(SMALL('Enter Draw'!$L$3:$L$252,E4),'Enter Draw'!$L$3:$L$252,0),7),"")</f>
        <v>CARLEE NELSON</v>
      </c>
      <c r="D4" s="38" t="str">
        <f>IFERROR(INDEX('Enter Draw'!$C$3:$J$252,MATCH(SMALL('Enter Draw'!$L$3:$L$252,E4),'Enter Draw'!$L$3:$L$252,0),8),"")</f>
        <v>ROCKY</v>
      </c>
      <c r="E4" s="38">
        <v>3</v>
      </c>
      <c r="G4" s="37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>3</v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>KAYCE BERGER (Y)</v>
      </c>
      <c r="I4" s="38" t="str">
        <f>IFERROR(INDEX('Enter Draw'!$F$3:$J$252,MATCH(SMALL('Enter Draw'!$M$3:$M$252,E4),'Enter Draw'!$M$3:$M$252,0),4),"")</f>
        <v>KAYCE BERGER</v>
      </c>
      <c r="J4" s="38" t="str">
        <f>IFERROR(INDEX('Enter Draw'!$F$3:$J$252,MATCH(SMALL('Enter Draw'!$M$3:$M$252,E4),'Enter Draw'!$M$3:$M$252,0),5),"")</f>
        <v>WEBBS LUCKY SPIN</v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KAILEE BERGER (Y)</v>
      </c>
      <c r="C5" s="38" t="str">
        <f>IFERROR(INDEX('Enter Draw'!$C$3:$L$252,MATCH(SMALL('Enter Draw'!$L$3:$L$252,E5),'Enter Draw'!$L$3:$L$252,0),7),"")</f>
        <v>KAILEE BERGER</v>
      </c>
      <c r="D5" s="38" t="str">
        <f>IFERROR(INDEX('Enter Draw'!$C$3:$J$252,MATCH(SMALL('Enter Draw'!$L$3:$L$252,E5),'Enter Draw'!$L$3:$L$252,0),8),"")</f>
        <v>EYES HEADEN TO VEGAS</v>
      </c>
      <c r="E5" s="38">
        <v>4</v>
      </c>
      <c r="G5" s="37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>4</v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>KAILEE BERGER (Y)</v>
      </c>
      <c r="I5" s="38" t="str">
        <f>IFERROR(INDEX('Enter Draw'!$F$3:$J$252,MATCH(SMALL('Enter Draw'!$M$3:$M$252,E5),'Enter Draw'!$M$3:$M$252,0),4),"")</f>
        <v>KAILEE BERGER</v>
      </c>
      <c r="J5" s="38" t="str">
        <f>IFERROR(INDEX('Enter Draw'!$F$3:$J$252,MATCH(SMALL('Enter Draw'!$M$3:$M$252,E5),'Enter Draw'!$M$3:$M$252,0),5),"")</f>
        <v>CK LAUGHIN FIRE</v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 xml:space="preserve">KEYLEE ZANCANELLA </v>
      </c>
      <c r="C6" s="38" t="str">
        <f>IFERROR(INDEX('Enter Draw'!$C$3:$L$252,MATCH(SMALL('Enter Draw'!$L$3:$L$252,E6),'Enter Draw'!$L$3:$L$252,0),7),"")</f>
        <v xml:space="preserve">KEYLEE ZANCANELLA </v>
      </c>
      <c r="D6" s="38" t="str">
        <f>IFERROR(INDEX('Enter Draw'!$C$3:$J$252,MATCH(SMALL('Enter Draw'!$L$3:$L$252,E6),'Enter Draw'!$L$3:$L$252,0),8),"")</f>
        <v>QUINN</v>
      </c>
      <c r="E6" s="38">
        <v>5</v>
      </c>
      <c r="G6" s="37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>5</v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>MAKAYLA CROSS (YO)</v>
      </c>
      <c r="I6" s="38" t="str">
        <f>IFERROR(INDEX('Enter Draw'!$F$3:$J$252,MATCH(SMALL('Enter Draw'!$M$3:$M$252,E6),'Enter Draw'!$M$3:$M$252,0),4),"")</f>
        <v>MAKAYLA CROSS</v>
      </c>
      <c r="J6" s="38" t="str">
        <f>IFERROR(INDEX('Enter Draw'!$F$3:$J$252,MATCH(SMALL('Enter Draw'!$M$3:$M$252,E6),'Enter Draw'!$M$3:$M$252,0),5),"")</f>
        <v>RIO</v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13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TRACY HAASETH</v>
      </c>
      <c r="C8" s="38" t="str">
        <f>IFERROR(INDEX('Enter Draw'!$C$3:$L$252,MATCH(SMALL('Enter Draw'!$L$3:$L$252,E8),'Enter Draw'!$L$3:$L$252,0),7),"")</f>
        <v>TRACY HAASETH</v>
      </c>
      <c r="D8" s="38" t="str">
        <f>IFERROR(INDEX('Enter Draw'!$C$3:$J$252,MATCH(SMALL('Enter Draw'!$L$3:$L$252,E8),'Enter Draw'!$L$3:$L$252,0),8),"")</f>
        <v>TORQUE</v>
      </c>
      <c r="E8" s="38">
        <v>6</v>
      </c>
      <c r="G8" s="37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>6</v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>PAM EKERN</v>
      </c>
      <c r="I8" s="38" t="str">
        <f>IFERROR(INDEX('Enter Draw'!$F$3:$J$252,MATCH(SMALL('Enter Draw'!$M$3:$M$252,E8),'Enter Draw'!$M$3:$M$252,0),4),"")</f>
        <v>PAM EKERN</v>
      </c>
      <c r="J8" s="38" t="str">
        <f>IFERROR(INDEX('Enter Draw'!$F$3:$J$252,MATCH(SMALL('Enter Draw'!$M$3:$M$252,E8),'Enter Draw'!$M$3:$M$252,0),5),"")</f>
        <v>TJS CHOICE</v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KENDRA KANNAS</v>
      </c>
      <c r="C9" s="38" t="str">
        <f>IFERROR(INDEX('Enter Draw'!$C$3:$L$252,MATCH(SMALL('Enter Draw'!$L$3:$L$252,E9),'Enter Draw'!$L$3:$L$252,0),7),"")</f>
        <v>KENDRA KANNAS</v>
      </c>
      <c r="D9" s="38" t="str">
        <f>IFERROR(INDEX('Enter Draw'!$C$3:$J$252,MATCH(SMALL('Enter Draw'!$L$3:$L$252,E9),'Enter Draw'!$L$3:$L$252,0),8),"")</f>
        <v>DOC LITTLE WHISKERS</v>
      </c>
      <c r="E9" s="38">
        <v>7</v>
      </c>
      <c r="G9" s="37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>7</v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>JESSICA DOLL</v>
      </c>
      <c r="I9" s="38" t="str">
        <f>IFERROR(INDEX('Enter Draw'!$F$3:$J$252,MATCH(SMALL('Enter Draw'!$M$3:$M$252,E9),'Enter Draw'!$M$3:$M$252,0),4),"")</f>
        <v>JESSICA DOLL</v>
      </c>
      <c r="J9" s="38" t="str">
        <f>IFERROR(INDEX('Enter Draw'!$F$3:$J$252,MATCH(SMALL('Enter Draw'!$M$3:$M$252,E9),'Enter Draw'!$M$3:$M$252,0),5),"")</f>
        <v>THIS LIL LITE O MINE</v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ARABELLA COOK</v>
      </c>
      <c r="C10" s="38" t="str">
        <f>IFERROR(INDEX('Enter Draw'!$C$3:$L$252,MATCH(SMALL('Enter Draw'!$L$3:$L$252,E10),'Enter Draw'!$L$3:$L$252,0),7),"")</f>
        <v>ARABELLA COOK</v>
      </c>
      <c r="D10" s="38" t="str">
        <f>IFERROR(INDEX('Enter Draw'!$C$3:$J$252,MATCH(SMALL('Enter Draw'!$L$3:$L$252,E10),'Enter Draw'!$L$3:$L$252,0),8),"")</f>
        <v>DASH TA BE ROYAL</v>
      </c>
      <c r="E10" s="38">
        <v>8</v>
      </c>
      <c r="G10" s="37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>8</v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>TABITHA SANDERSON (YO)</v>
      </c>
      <c r="I10" s="38" t="str">
        <f>IFERROR(INDEX('Enter Draw'!$F$3:$J$252,MATCH(SMALL('Enter Draw'!$M$3:$M$252,E10),'Enter Draw'!$M$3:$M$252,0),4),"")</f>
        <v>TABITHA SANDERSON</v>
      </c>
      <c r="J10" s="38" t="str">
        <f>IFERROR(INDEX('Enter Draw'!$F$3:$J$252,MATCH(SMALL('Enter Draw'!$M$3:$M$252,E10),'Enter Draw'!$M$3:$M$252,0),5),"")</f>
        <v>DOLLY</v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KAYCE BERGER (Y)</v>
      </c>
      <c r="C11" s="38" t="str">
        <f>IFERROR(INDEX('Enter Draw'!$C$3:$L$252,MATCH(SMALL('Enter Draw'!$L$3:$L$252,E11),'Enter Draw'!$L$3:$L$252,0),7),"")</f>
        <v>KAYCE BERGER</v>
      </c>
      <c r="D11" s="38" t="str">
        <f>IFERROR(INDEX('Enter Draw'!$C$3:$J$252,MATCH(SMALL('Enter Draw'!$L$3:$L$252,E11),'Enter Draw'!$L$3:$L$252,0),8),"")</f>
        <v>JAW SMART LITTLESILV</v>
      </c>
      <c r="E11" s="38">
        <v>9</v>
      </c>
      <c r="G11" s="37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>9</v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>CASSIDI WINTER</v>
      </c>
      <c r="I11" s="38" t="str">
        <f>IFERROR(INDEX('Enter Draw'!$F$3:$J$252,MATCH(SMALL('Enter Draw'!$M$3:$M$252,E11),'Enter Draw'!$M$3:$M$252,0),4),"")</f>
        <v>CASSIDI WINTER</v>
      </c>
      <c r="J11" s="38" t="str">
        <f>IFERROR(INDEX('Enter Draw'!$F$3:$J$252,MATCH(SMALL('Enter Draw'!$M$3:$M$252,E11),'Enter Draw'!$M$3:$M$252,0),5),"")</f>
        <v>HEZA FAST SENOR</v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DEB KRUGER</v>
      </c>
      <c r="C12" s="38" t="str">
        <f>IFERROR(INDEX('Enter Draw'!$C$3:$L$252,MATCH(SMALL('Enter Draw'!$L$3:$L$252,E12),'Enter Draw'!$L$3:$L$252,0),7),"")</f>
        <v>DEB KRUGER</v>
      </c>
      <c r="D12" s="38" t="str">
        <f>IFERROR(INDEX('Enter Draw'!$C$3:$J$252,MATCH(SMALL('Enter Draw'!$L$3:$L$252,E12),'Enter Draw'!$L$3:$L$252,0),8),"")</f>
        <v>FAST SASSAFRAS</v>
      </c>
      <c r="E12" s="38">
        <v>10</v>
      </c>
      <c r="G12" s="37" t="str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>co</v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>REIS BRULEY</v>
      </c>
      <c r="I12" s="38" t="str">
        <f>IFERROR(INDEX('Enter Draw'!$F$3:$J$252,MATCH(SMALL('Enter Draw'!$M$3:$M$252,E12),'Enter Draw'!$M$3:$M$252,0),4),"")</f>
        <v>REIS BRULEY</v>
      </c>
      <c r="J12" s="38" t="str">
        <f>IFERROR(INDEX('Enter Draw'!$F$3:$J$252,MATCH(SMALL('Enter Draw'!$M$3:$M$252,E12),'Enter Draw'!$M$3:$M$252,0),5),"")</f>
        <v>TARZAN</v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13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KAYCE ENGEN</v>
      </c>
      <c r="C14" s="38" t="str">
        <f>IFERROR(INDEX('Enter Draw'!$C$3:$L$252,MATCH(SMALL('Enter Draw'!$L$3:$L$252,E14),'Enter Draw'!$L$3:$L$252,0),7),"")</f>
        <v>KAYCE ENGEN</v>
      </c>
      <c r="D14" s="38" t="str">
        <f>IFERROR(INDEX('Enter Draw'!$C$3:$J$252,MATCH(SMALL('Enter Draw'!$L$3:$L$252,E14),'Enter Draw'!$L$3:$L$252,0),8),"")</f>
        <v>FIREWATER GOTME LION</v>
      </c>
      <c r="E14" s="38">
        <v>11</v>
      </c>
      <c r="G14" s="37" t="str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>co</v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>MELISSA ROSENDAHL</v>
      </c>
      <c r="I14" s="38" t="str">
        <f>IFERROR(INDEX('Enter Draw'!$F$3:$J$252,MATCH(SMALL('Enter Draw'!$M$3:$M$252,E14),'Enter Draw'!$M$3:$M$252,0),4),"")</f>
        <v>MELISSA ROSENDAHL</v>
      </c>
      <c r="J14" s="38" t="str">
        <f>IFERROR(INDEX('Enter Draw'!$F$3:$J$252,MATCH(SMALL('Enter Draw'!$M$3:$M$252,E14),'Enter Draw'!$M$3:$M$252,0),5),"")</f>
        <v>A DASH OF JERZY CASH</v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MICHELLE HODNE</v>
      </c>
      <c r="C15" s="38" t="str">
        <f>IFERROR(INDEX('Enter Draw'!$C$3:$L$252,MATCH(SMALL('Enter Draw'!$L$3:$L$252,E15),'Enter Draw'!$L$3:$L$252,0),7),"")</f>
        <v>MICHELLE HODNE</v>
      </c>
      <c r="D15" s="38" t="str">
        <f>IFERROR(INDEX('Enter Draw'!$C$3:$J$252,MATCH(SMALL('Enter Draw'!$L$3:$L$252,E15),'Enter Draw'!$L$3:$L$252,0),8),"")</f>
        <v>ROYALTY STRUTTIN</v>
      </c>
      <c r="E15" s="38">
        <v>12</v>
      </c>
      <c r="G15" s="37" t="str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>co</v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>MEGAN ROSENDAHL</v>
      </c>
      <c r="I15" s="38" t="str">
        <f>IFERROR(INDEX('Enter Draw'!$F$3:$J$252,MATCH(SMALL('Enter Draw'!$M$3:$M$252,E15),'Enter Draw'!$M$3:$M$252,0),4),"")</f>
        <v>MEGAN ROSENDAHL</v>
      </c>
      <c r="J15" s="38" t="str">
        <f>IFERROR(INDEX('Enter Draw'!$F$3:$J$252,MATCH(SMALL('Enter Draw'!$M$3:$M$252,E15),'Enter Draw'!$M$3:$M$252,0),5),"")</f>
        <v>RL OZZIE CAT</v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>VADA ALBRECHT (YO)</v>
      </c>
      <c r="C16" s="38" t="str">
        <f>IFERROR(INDEX('Enter Draw'!$C$3:$L$252,MATCH(SMALL('Enter Draw'!$L$3:$L$252,E16),'Enter Draw'!$L$3:$L$252,0),7),"")</f>
        <v>VADA ALBRECHT</v>
      </c>
      <c r="D16" s="38" t="str">
        <f>IFERROR(INDEX('Enter Draw'!$C$3:$J$252,MATCH(SMALL('Enter Draw'!$L$3:$L$252,E16),'Enter Draw'!$L$3:$L$252,0),8),"")</f>
        <v>COCO</v>
      </c>
      <c r="E16" s="38">
        <v>13</v>
      </c>
      <c r="G16" s="37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>co</v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>KAYCE ENGEN</v>
      </c>
      <c r="I16" s="38" t="str">
        <f>IFERROR(INDEX('Enter Draw'!$F$3:$J$252,MATCH(SMALL('Enter Draw'!$M$3:$M$252,E16),'Enter Draw'!$M$3:$M$252,0),4),"")</f>
        <v>KAYCE ENGEN</v>
      </c>
      <c r="J16" s="38" t="str">
        <f>IFERROR(INDEX('Enter Draw'!$F$3:$J$252,MATCH(SMALL('Enter Draw'!$M$3:$M$252,E16),'Enter Draw'!$M$3:$M$252,0),5),"")</f>
        <v>FIREWATER GOTME LION</v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LAINIE SCHOLTZ</v>
      </c>
      <c r="C17" s="38" t="str">
        <f>IFERROR(INDEX('Enter Draw'!$C$3:$L$252,MATCH(SMALL('Enter Draw'!$L$3:$L$252,E17),'Enter Draw'!$L$3:$L$252,0),7),"")</f>
        <v>LAINIE SCHOLTZ</v>
      </c>
      <c r="D17" s="38" t="str">
        <f>IFERROR(INDEX('Enter Draw'!$C$3:$J$252,MATCH(SMALL('Enter Draw'!$L$3:$L$252,E17),'Enter Draw'!$L$3:$L$252,0),8),"")</f>
        <v>SCOUT</v>
      </c>
      <c r="E17" s="38">
        <v>14</v>
      </c>
      <c r="G17" s="37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>co</v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>KAYCE ENGEN</v>
      </c>
      <c r="I17" s="38" t="str">
        <f>IFERROR(INDEX('Enter Draw'!$F$3:$J$252,MATCH(SMALL('Enter Draw'!$M$3:$M$252,E17),'Enter Draw'!$M$3:$M$252,0),4),"")</f>
        <v>KAYCE ENGEN</v>
      </c>
      <c r="J17" s="38" t="str">
        <f>IFERROR(INDEX('Enter Draw'!$F$3:$J$252,MATCH(SMALL('Enter Draw'!$M$3:$M$252,E17),'Enter Draw'!$M$3:$M$252,0),5),"")</f>
        <v>WYNN</v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>BROOKE BRASKAMP</v>
      </c>
      <c r="C18" s="38" t="str">
        <f>IFERROR(INDEX('Enter Draw'!$C$3:$L$252,MATCH(SMALL('Enter Draw'!$L$3:$L$252,E18),'Enter Draw'!$L$3:$L$252,0),7),"")</f>
        <v>BROOKE BRASKAMP</v>
      </c>
      <c r="D18" s="38" t="str">
        <f>IFERROR(INDEX('Enter Draw'!$C$3:$J$252,MATCH(SMALL('Enter Draw'!$L$3:$L$252,E18),'Enter Draw'!$L$3:$L$252,0),8),"")</f>
        <v>CINCH</v>
      </c>
      <c r="E18" s="38">
        <v>15</v>
      </c>
      <c r="G18" s="37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>co</v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>DEBBIE MCCUTCHEON</v>
      </c>
      <c r="I18" s="38" t="str">
        <f>IFERROR(INDEX('Enter Draw'!$F$3:$J$252,MATCH(SMALL('Enter Draw'!$M$3:$M$252,E18),'Enter Draw'!$M$3:$M$252,0),4),"")</f>
        <v>DEBBIE MCCUTCHEON</v>
      </c>
      <c r="J18" s="38" t="str">
        <f>IFERROR(INDEX('Enter Draw'!$F$3:$J$252,MATCH(SMALL('Enter Draw'!$M$3:$M$252,E18),'Enter Draw'!$M$3:$M$252,0),5),"")</f>
        <v>JR</v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13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REIS BRULEY</v>
      </c>
      <c r="C20" s="38" t="str">
        <f>IFERROR(INDEX('Enter Draw'!$C$3:$L$252,MATCH(SMALL('Enter Draw'!$L$3:$L$252,E20),'Enter Draw'!$L$3:$L$252,0),7),"")</f>
        <v>REIS BRULEY</v>
      </c>
      <c r="D20" s="38" t="str">
        <f>IFERROR(INDEX('Enter Draw'!$C$3:$J$252,MATCH(SMALL('Enter Draw'!$L$3:$L$252,E20),'Enter Draw'!$L$3:$L$252,0),8),"")</f>
        <v>CN SNAZZY SPARK</v>
      </c>
      <c r="E20" s="38">
        <v>16</v>
      </c>
      <c r="G20" s="37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>co</v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>KAYDI ANDERSON</v>
      </c>
      <c r="I20" s="38" t="str">
        <f>IFERROR(INDEX('Enter Draw'!$F$3:$J$252,MATCH(SMALL('Enter Draw'!$M$3:$M$252,E20),'Enter Draw'!$M$3:$M$252,0),4),"")</f>
        <v>KAYDI ANDERSON</v>
      </c>
      <c r="J20" s="38" t="str">
        <f>IFERROR(INDEX('Enter Draw'!$F$3:$J$252,MATCH(SMALL('Enter Draw'!$M$3:$M$252,E20),'Enter Draw'!$M$3:$M$252,0),5),"")</f>
        <v>SQUEAKS</v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MEGAN ROSENDAHL</v>
      </c>
      <c r="C21" s="38" t="str">
        <f>IFERROR(INDEX('Enter Draw'!$C$3:$L$252,MATCH(SMALL('Enter Draw'!$L$3:$L$252,E21),'Enter Draw'!$L$3:$L$252,0),7),"")</f>
        <v>MEGAN ROSENDAHL</v>
      </c>
      <c r="D21" s="38" t="str">
        <f>IFERROR(INDEX('Enter Draw'!$C$3:$J$252,MATCH(SMALL('Enter Draw'!$L$3:$L$252,E21),'Enter Draw'!$L$3:$L$252,0),8),"")</f>
        <v>RL OZZIE CAT</v>
      </c>
      <c r="E21" s="38">
        <v>17</v>
      </c>
      <c r="G21" s="37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>co</v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>KAYCE BERGER (Y)</v>
      </c>
      <c r="I21" s="38" t="str">
        <f>IFERROR(INDEX('Enter Draw'!$F$3:$J$252,MATCH(SMALL('Enter Draw'!$M$3:$M$252,E21),'Enter Draw'!$M$3:$M$252,0),4),"")</f>
        <v>KAYCE BERGER</v>
      </c>
      <c r="J21" s="38" t="str">
        <f>IFERROR(INDEX('Enter Draw'!$F$3:$J$252,MATCH(SMALL('Enter Draw'!$M$3:$M$252,E21),'Enter Draw'!$M$3:$M$252,0),5),"")</f>
        <v>JAW SMART LITTLESILV</v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HATTY FEY (YO)</v>
      </c>
      <c r="C22" s="38" t="str">
        <f>IFERROR(INDEX('Enter Draw'!$C$3:$L$252,MATCH(SMALL('Enter Draw'!$L$3:$L$252,E22),'Enter Draw'!$L$3:$L$252,0),7),"")</f>
        <v>HATTY FEY</v>
      </c>
      <c r="D22" s="38" t="str">
        <f>IFERROR(INDEX('Enter Draw'!$C$3:$J$252,MATCH(SMALL('Enter Draw'!$L$3:$L$252,E22),'Enter Draw'!$L$3:$L$252,0),8),"")</f>
        <v>MAUDE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>co</v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>TESSA BUCHER</v>
      </c>
      <c r="I22" s="38" t="str">
        <f>IFERROR(INDEX('Enter Draw'!$F$3:$J$252,MATCH(SMALL('Enter Draw'!$M$3:$M$252,E22),'Enter Draw'!$M$3:$M$252,0),4),"")</f>
        <v>TESSA BUCHER</v>
      </c>
      <c r="J22" s="38" t="str">
        <f>IFERROR(INDEX('Enter Draw'!$F$3:$J$252,MATCH(SMALL('Enter Draw'!$M$3:$M$252,E22),'Enter Draw'!$M$3:$M$252,0),5),"")</f>
        <v>REBEL</v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ALLY PAULEY</v>
      </c>
      <c r="C23" s="38" t="str">
        <f>IFERROR(INDEX('Enter Draw'!$C$3:$L$252,MATCH(SMALL('Enter Draw'!$L$3:$L$252,E23),'Enter Draw'!$L$3:$L$252,0),7),"")</f>
        <v>ALLY PAULEY</v>
      </c>
      <c r="D23" s="38" t="str">
        <f>IFERROR(INDEX('Enter Draw'!$C$3:$J$252,MATCH(SMALL('Enter Draw'!$L$3:$L$252,E23),'Enter Draw'!$L$3:$L$252,0),8),"")</f>
        <v>ROCKET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>co</v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>DIANA BUCHER</v>
      </c>
      <c r="I23" s="38" t="str">
        <f>IFERROR(INDEX('Enter Draw'!$F$3:$J$252,MATCH(SMALL('Enter Draw'!$M$3:$M$252,E23),'Enter Draw'!$M$3:$M$252,0),4),"")</f>
        <v>DIANA BUCHER</v>
      </c>
      <c r="J23" s="38" t="str">
        <f>IFERROR(INDEX('Enter Draw'!$F$3:$J$252,MATCH(SMALL('Enter Draw'!$M$3:$M$252,E23),'Enter Draw'!$M$3:$M$252,0),5),"")</f>
        <v>KC SHADY CASH</v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MAKAYLA CROSS</v>
      </c>
      <c r="C24" s="38" t="str">
        <f>IFERROR(INDEX('Enter Draw'!$C$3:$L$252,MATCH(SMALL('Enter Draw'!$L$3:$L$252,E24),'Enter Draw'!$L$3:$L$252,0),7),"")</f>
        <v>MAKAYLA CROSS</v>
      </c>
      <c r="D24" s="38" t="str">
        <f>IFERROR(INDEX('Enter Draw'!$C$3:$J$252,MATCH(SMALL('Enter Draw'!$L$3:$L$252,E24),'Enter Draw'!$L$3:$L$252,0),8),"")</f>
        <v>DESTINY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>co</v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>NICOLE VANWELL</v>
      </c>
      <c r="I24" s="38" t="str">
        <f>IFERROR(INDEX('Enter Draw'!$F$3:$J$252,MATCH(SMALL('Enter Draw'!$M$3:$M$252,E24),'Enter Draw'!$M$3:$M$252,0),4),"")</f>
        <v>NICOLE VANWELL</v>
      </c>
      <c r="J24" s="38" t="str">
        <f>IFERROR(INDEX('Enter Draw'!$F$3:$J$252,MATCH(SMALL('Enter Draw'!$M$3:$M$252,E24),'Enter Draw'!$M$3:$M$252,0),5),"")</f>
        <v>SKY</v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13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TORRIE MICHELS</v>
      </c>
      <c r="C26" s="38" t="str">
        <f>IFERROR(INDEX('Enter Draw'!$C$3:$L$252,MATCH(SMALL('Enter Draw'!$L$3:$L$252,E26),'Enter Draw'!$L$3:$L$252,0),7),"")</f>
        <v>TORRIE MICHELS</v>
      </c>
      <c r="D26" s="38" t="str">
        <f>IFERROR(INDEX('Enter Draw'!$C$3:$J$252,MATCH(SMALL('Enter Draw'!$L$3:$L$252,E26),'Enter Draw'!$L$3:$L$252,0),8),"")</f>
        <v>INDY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>co</v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 xml:space="preserve">MORGAN MAHLEN </v>
      </c>
      <c r="I26" s="38" t="str">
        <f>IFERROR(INDEX('Enter Draw'!$F$3:$J$252,MATCH(SMALL('Enter Draw'!$M$3:$M$252,E26),'Enter Draw'!$M$3:$M$252,0),4),"")</f>
        <v xml:space="preserve">MORGAN MAHLEN </v>
      </c>
      <c r="J26" s="38" t="str">
        <f>IFERROR(INDEX('Enter Draw'!$F$3:$J$252,MATCH(SMALL('Enter Draw'!$M$3:$M$252,E26),'Enter Draw'!$M$3:$M$252,0),5),"")</f>
        <v>BACARDI</v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VIVIAN JOHNSON (Y)</v>
      </c>
      <c r="C27" s="38" t="str">
        <f>IFERROR(INDEX('Enter Draw'!$C$3:$L$252,MATCH(SMALL('Enter Draw'!$L$3:$L$252,E27),'Enter Draw'!$L$3:$L$252,0),7),"")</f>
        <v>VIVIAN JOHNSON</v>
      </c>
      <c r="D27" s="38" t="str">
        <f>IFERROR(INDEX('Enter Draw'!$C$3:$J$252,MATCH(SMALL('Enter Draw'!$L$3:$L$252,E27),'Enter Draw'!$L$3:$L$252,0),8),"")</f>
        <v>MY COYOTE PLAYBOY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>co</v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>SANDRA SCHAACK</v>
      </c>
      <c r="I27" s="38" t="str">
        <f>IFERROR(INDEX('Enter Draw'!$F$3:$J$252,MATCH(SMALL('Enter Draw'!$M$3:$M$252,E27),'Enter Draw'!$M$3:$M$252,0),4),"")</f>
        <v>SANDRA SCHAACK</v>
      </c>
      <c r="J27" s="38" t="str">
        <f>IFERROR(INDEX('Enter Draw'!$F$3:$J$252,MATCH(SMALL('Enter Draw'!$M$3:$M$252,E27),'Enter Draw'!$M$3:$M$252,0),5),"")</f>
        <v>JOSIE</v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SOFIA LATINI (Y)</v>
      </c>
      <c r="C28" s="38" t="str">
        <f>IFERROR(INDEX('Enter Draw'!$C$3:$L$252,MATCH(SMALL('Enter Draw'!$L$3:$L$252,E28),'Enter Draw'!$L$3:$L$252,0),7),"")</f>
        <v>SOFIA LATINI</v>
      </c>
      <c r="D28" s="38" t="str">
        <f>IFERROR(INDEX('Enter Draw'!$C$3:$J$252,MATCH(SMALL('Enter Draw'!$L$3:$L$252,E28),'Enter Draw'!$L$3:$L$252,0),8),"")</f>
        <v>HONEY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/>
      </c>
      <c r="I28" s="38" t="str">
        <f>IFERROR(INDEX('Enter Draw'!$F$3:$J$252,MATCH(SMALL('Enter Draw'!$M$3:$M$252,E28),'Enter Draw'!$M$3:$M$252,0),4),"")</f>
        <v/>
      </c>
      <c r="J28" s="38" t="str">
        <f>IFERROR(INDEX('Enter Draw'!$F$3:$J$252,MATCH(SMALL('Enter Draw'!$M$3:$M$252,E28),'Enter Draw'!$M$3:$M$252,0),5),"")</f>
        <v/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ABBI GRAHAM</v>
      </c>
      <c r="C29" s="38" t="str">
        <f>IFERROR(INDEX('Enter Draw'!$C$3:$L$252,MATCH(SMALL('Enter Draw'!$L$3:$L$252,E29),'Enter Draw'!$L$3:$L$252,0),7),"")</f>
        <v>ABBI GRAHAM</v>
      </c>
      <c r="D29" s="38" t="str">
        <f>IFERROR(INDEX('Enter Draw'!$C$3:$J$252,MATCH(SMALL('Enter Draw'!$L$3:$L$252,E29),'Enter Draw'!$L$3:$L$252,0),8),"")</f>
        <v>DDD GUYS APOLLO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/>
      </c>
      <c r="I29" s="38" t="str">
        <f>IFERROR(INDEX('Enter Draw'!$F$3:$J$252,MATCH(SMALL('Enter Draw'!$M$3:$M$252,E29),'Enter Draw'!$M$3:$M$252,0),4),"")</f>
        <v/>
      </c>
      <c r="J29" s="38" t="str">
        <f>IFERROR(INDEX('Enter Draw'!$F$3:$J$252,MATCH(SMALL('Enter Draw'!$M$3:$M$252,E29),'Enter Draw'!$M$3:$M$252,0),5),"")</f>
        <v/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COURTNEY LOISEAU</v>
      </c>
      <c r="C30" s="38" t="str">
        <f>IFERROR(INDEX('Enter Draw'!$C$3:$L$252,MATCH(SMALL('Enter Draw'!$L$3:$L$252,E30),'Enter Draw'!$L$3:$L$252,0),7),"")</f>
        <v>COURTNEY LOISEAU</v>
      </c>
      <c r="D30" s="38" t="str">
        <f>IFERROR(INDEX('Enter Draw'!$C$3:$J$252,MATCH(SMALL('Enter Draw'!$L$3:$L$252,E30),'Enter Draw'!$L$3:$L$252,0),8),"")</f>
        <v>CRUSHER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/>
      </c>
      <c r="I30" s="38" t="str">
        <f>IFERROR(INDEX('Enter Draw'!$F$3:$J$252,MATCH(SMALL('Enter Draw'!$M$3:$M$252,E30),'Enter Draw'!$M$3:$M$252,0),4),"")</f>
        <v/>
      </c>
      <c r="J30" s="38" t="str">
        <f>IFERROR(INDEX('Enter Draw'!$F$3:$J$252,MATCH(SMALL('Enter Draw'!$M$3:$M$252,E30),'Enter Draw'!$M$3:$M$252,0),5),"")</f>
        <v/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13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HEATHER VELD</v>
      </c>
      <c r="C32" s="38" t="str">
        <f>IFERROR(INDEX('Enter Draw'!$C$3:$L$252,MATCH(SMALL('Enter Draw'!$L$3:$L$252,E32),'Enter Draw'!$L$3:$L$252,0),7),"")</f>
        <v>HEATHER VELD</v>
      </c>
      <c r="D32" s="38" t="str">
        <f>IFERROR(INDEX('Enter Draw'!$C$3:$J$252,MATCH(SMALL('Enter Draw'!$L$3:$L$252,E32),'Enter Draw'!$L$3:$L$252,0),8),"")</f>
        <v>ANGEL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/>
      </c>
      <c r="I32" s="38" t="str">
        <f>IFERROR(INDEX('Enter Draw'!$F$3:$J$252,MATCH(SMALL('Enter Draw'!$M$3:$M$252,E32),'Enter Draw'!$M$3:$M$252,0),4),"")</f>
        <v/>
      </c>
      <c r="J32" s="38" t="str">
        <f>IFERROR(INDEX('Enter Draw'!$F$3:$J$252,MATCH(SMALL('Enter Draw'!$M$3:$M$252,E32),'Enter Draw'!$M$3:$M$252,0),5),"")</f>
        <v/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ALLISON BURGAU</v>
      </c>
      <c r="C33" s="38" t="str">
        <f>IFERROR(INDEX('Enter Draw'!$C$3:$L$252,MATCH(SMALL('Enter Draw'!$L$3:$L$252,E33),'Enter Draw'!$L$3:$L$252,0),7),"")</f>
        <v>ALLISON BURGAU</v>
      </c>
      <c r="D33" s="38" t="str">
        <f>IFERROR(INDEX('Enter Draw'!$C$3:$J$252,MATCH(SMALL('Enter Draw'!$L$3:$L$252,E33),'Enter Draw'!$L$3:$L$252,0),8),"")</f>
        <v>BUG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/>
      </c>
      <c r="I33" s="38" t="str">
        <f>IFERROR(INDEX('Enter Draw'!$F$3:$J$252,MATCH(SMALL('Enter Draw'!$M$3:$M$252,E33),'Enter Draw'!$M$3:$M$252,0),4),"")</f>
        <v/>
      </c>
      <c r="J33" s="38" t="str">
        <f>IFERROR(INDEX('Enter Draw'!$F$3:$J$252,MATCH(SMALL('Enter Draw'!$M$3:$M$252,E33),'Enter Draw'!$M$3:$M$252,0),5),"")</f>
        <v/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JOSEY FEY</v>
      </c>
      <c r="C34" s="38" t="str">
        <f>IFERROR(INDEX('Enter Draw'!$C$3:$L$252,MATCH(SMALL('Enter Draw'!$L$3:$L$252,E34),'Enter Draw'!$L$3:$L$252,0),7),"")</f>
        <v>JOSEY FEY</v>
      </c>
      <c r="D34" s="38" t="str">
        <f>IFERROR(INDEX('Enter Draw'!$C$3:$J$252,MATCH(SMALL('Enter Draw'!$L$3:$L$252,E34),'Enter Draw'!$L$3:$L$252,0),8),"")</f>
        <v>GUNNIN FOR FAME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/>
      </c>
      <c r="I34" s="38" t="str">
        <f>IFERROR(INDEX('Enter Draw'!$F$3:$J$252,MATCH(SMALL('Enter Draw'!$M$3:$M$252,E34),'Enter Draw'!$M$3:$M$252,0),4),"")</f>
        <v/>
      </c>
      <c r="J34" s="38" t="str">
        <f>IFERROR(INDEX('Enter Draw'!$F$3:$J$252,MATCH(SMALL('Enter Draw'!$M$3:$M$252,E34),'Enter Draw'!$M$3:$M$252,0),5),"")</f>
        <v/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LISA KANNAS</v>
      </c>
      <c r="C35" s="38" t="str">
        <f>IFERROR(INDEX('Enter Draw'!$C$3:$L$252,MATCH(SMALL('Enter Draw'!$L$3:$L$252,E35),'Enter Draw'!$L$3:$L$252,0),7),"")</f>
        <v>LISA KANNAS</v>
      </c>
      <c r="D35" s="38" t="str">
        <f>IFERROR(INDEX('Enter Draw'!$C$3:$J$252,MATCH(SMALL('Enter Draw'!$L$3:$L$252,E35),'Enter Draw'!$L$3:$L$252,0),8),"")</f>
        <v>JD LITTLE RICKY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/>
      </c>
      <c r="I35" s="38" t="str">
        <f>IFERROR(INDEX('Enter Draw'!$F$3:$J$252,MATCH(SMALL('Enter Draw'!$M$3:$M$252,E35),'Enter Draw'!$M$3:$M$252,0),4),"")</f>
        <v/>
      </c>
      <c r="J35" s="38" t="str">
        <f>IFERROR(INDEX('Enter Draw'!$F$3:$J$252,MATCH(SMALL('Enter Draw'!$M$3:$M$252,E35),'Enter Draw'!$M$3:$M$252,0),5),"")</f>
        <v/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>TESSA BUCHER</v>
      </c>
      <c r="C36" s="38" t="str">
        <f>IFERROR(INDEX('Enter Draw'!$C$3:$L$252,MATCH(SMALL('Enter Draw'!$L$3:$L$252,E36),'Enter Draw'!$L$3:$L$252,0),7),"")</f>
        <v>TESSA BUCHER</v>
      </c>
      <c r="D36" s="38" t="str">
        <f>IFERROR(INDEX('Enter Draw'!$C$3:$J$252,MATCH(SMALL('Enter Draw'!$L$3:$L$252,E36),'Enter Draw'!$L$3:$L$252,0),8),"")</f>
        <v>REBEL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/>
      </c>
      <c r="I36" s="38" t="str">
        <f>IFERROR(INDEX('Enter Draw'!$F$3:$J$252,MATCH(SMALL('Enter Draw'!$M$3:$M$252,E36),'Enter Draw'!$M$3:$M$252,0),4),"")</f>
        <v/>
      </c>
      <c r="J36" s="38" t="str">
        <f>IFERROR(INDEX('Enter Draw'!$F$3:$J$252,MATCH(SMALL('Enter Draw'!$M$3:$M$252,E36),'Enter Draw'!$M$3:$M$252,0),5),"")</f>
        <v/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13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LISA BRULEY</v>
      </c>
      <c r="C38" s="38" t="str">
        <f>IFERROR(INDEX('Enter Draw'!$C$3:$L$252,MATCH(SMALL('Enter Draw'!$L$3:$L$252,E38),'Enter Draw'!$L$3:$L$252,0),7),"")</f>
        <v>LISA BRULEY</v>
      </c>
      <c r="D38" s="38" t="str">
        <f>IFERROR(INDEX('Enter Draw'!$C$3:$J$252,MATCH(SMALL('Enter Draw'!$L$3:$L$252,E38),'Enter Draw'!$L$3:$L$252,0),8),"")</f>
        <v>FIRE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LYVIA BRASKAMP (Y)</v>
      </c>
      <c r="C39" s="38" t="str">
        <f>IFERROR(INDEX('Enter Draw'!$C$3:$L$252,MATCH(SMALL('Enter Draw'!$L$3:$L$252,E39),'Enter Draw'!$L$3:$L$252,0),7),"")</f>
        <v>LYVIA BRASKAMP</v>
      </c>
      <c r="D39" s="38" t="str">
        <f>IFERROR(INDEX('Enter Draw'!$C$3:$J$252,MATCH(SMALL('Enter Draw'!$L$3:$L$252,E39),'Enter Draw'!$L$3:$L$252,0),8),"")</f>
        <v>FIREFLY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NICOLE VANWELL</v>
      </c>
      <c r="C40" s="38" t="str">
        <f>IFERROR(INDEX('Enter Draw'!$C$3:$L$252,MATCH(SMALL('Enter Draw'!$L$3:$L$252,E40),'Enter Draw'!$L$3:$L$252,0),7),"")</f>
        <v>NICOLE VANWELL</v>
      </c>
      <c r="D40" s="38" t="str">
        <f>IFERROR(INDEX('Enter Draw'!$C$3:$J$252,MATCH(SMALL('Enter Draw'!$L$3:$L$252,E40),'Enter Draw'!$L$3:$L$252,0),8),"")</f>
        <v>SKY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CHEYENNE HULSTEIN</v>
      </c>
      <c r="C41" s="38" t="str">
        <f>IFERROR(INDEX('Enter Draw'!$C$3:$L$252,MATCH(SMALL('Enter Draw'!$L$3:$L$252,E41),'Enter Draw'!$L$3:$L$252,0),7),"")</f>
        <v>CHEYENNE HULSTEIN</v>
      </c>
      <c r="D41" s="38" t="str">
        <f>IFERROR(INDEX('Enter Draw'!$C$3:$J$252,MATCH(SMALL('Enter Draw'!$L$3:$L$252,E41),'Enter Draw'!$L$3:$L$252,0),8),"")</f>
        <v>ELITE SHADE OF GREY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MELISSA ROSENDAHL</v>
      </c>
      <c r="C42" s="38" t="str">
        <f>IFERROR(INDEX('Enter Draw'!$C$3:$L$252,MATCH(SMALL('Enter Draw'!$L$3:$L$252,E42),'Enter Draw'!$L$3:$L$252,0),7),"")</f>
        <v>MELISSA ROSENDAHL</v>
      </c>
      <c r="D42" s="38" t="str">
        <f>IFERROR(INDEX('Enter Draw'!$C$3:$J$252,MATCH(SMALL('Enter Draw'!$L$3:$L$252,E42),'Enter Draw'!$L$3:$L$252,0),8),"")</f>
        <v>A DASH OF JERZY CASH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13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HAYLIE DRESBACH</v>
      </c>
      <c r="C44" s="38" t="str">
        <f>IFERROR(INDEX('Enter Draw'!$C$3:$L$252,MATCH(SMALL('Enter Draw'!$L$3:$L$252,E44),'Enter Draw'!$L$3:$L$252,0),7),"")</f>
        <v>HAYLIE DRESBACH</v>
      </c>
      <c r="D44" s="38" t="str">
        <f>IFERROR(INDEX('Enter Draw'!$C$3:$J$252,MATCH(SMALL('Enter Draw'!$L$3:$L$252,E44),'Enter Draw'!$L$3:$L$252,0),8),"")</f>
        <v>JACK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 xml:space="preserve">ALLISON RICE </v>
      </c>
      <c r="C45" s="38" t="str">
        <f>IFERROR(INDEX('Enter Draw'!$C$3:$L$252,MATCH(SMALL('Enter Draw'!$L$3:$L$252,E45),'Enter Draw'!$L$3:$L$252,0),7),"")</f>
        <v xml:space="preserve">ALLISON RICE </v>
      </c>
      <c r="D45" s="38" t="str">
        <f>IFERROR(INDEX('Enter Draw'!$C$3:$J$252,MATCH(SMALL('Enter Draw'!$L$3:$L$252,E45),'Enter Draw'!$L$3:$L$252,0),8),"")</f>
        <v>BIG JOHN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>KRISTEN ZANCANELLA</v>
      </c>
      <c r="C46" s="38" t="str">
        <f>IFERROR(INDEX('Enter Draw'!$C$3:$L$252,MATCH(SMALL('Enter Draw'!$L$3:$L$252,E46),'Enter Draw'!$L$3:$L$252,0),7),"")</f>
        <v>KRISTEN ZANCANELLA</v>
      </c>
      <c r="D46" s="38" t="str">
        <f>IFERROR(INDEX('Enter Draw'!$C$3:$J$252,MATCH(SMALL('Enter Draw'!$L$3:$L$252,E46),'Enter Draw'!$L$3:$L$252,0),8),"")</f>
        <v>VIPER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GATLIN WIENK (YO)</v>
      </c>
      <c r="C47" s="38" t="str">
        <f>IFERROR(INDEX('Enter Draw'!$C$3:$L$252,MATCH(SMALL('Enter Draw'!$L$3:$L$252,E47),'Enter Draw'!$L$3:$L$252,0),7),"")</f>
        <v>GATLIN WIENK</v>
      </c>
      <c r="D47" s="38" t="str">
        <f>IFERROR(INDEX('Enter Draw'!$C$3:$J$252,MATCH(SMALL('Enter Draw'!$L$3:$L$252,E47),'Enter Draw'!$L$3:$L$252,0),8),"")</f>
        <v>MEMPHIS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>FAITH ASPLIN</v>
      </c>
      <c r="C48" s="38" t="str">
        <f>IFERROR(INDEX('Enter Draw'!$C$3:$L$252,MATCH(SMALL('Enter Draw'!$L$3:$L$252,E48),'Enter Draw'!$L$3:$L$252,0),7),"")</f>
        <v>FAITH ASPLIN</v>
      </c>
      <c r="D48" s="38" t="str">
        <f>IFERROR(INDEX('Enter Draw'!$C$3:$J$252,MATCH(SMALL('Enter Draw'!$L$3:$L$252,E48),'Enter Draw'!$L$3:$L$252,0),8),"")</f>
        <v>GOOD MEDAL RIGGS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13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>
        <f t="array" ref="A50">IF(B50="","",IF(INDEX('Enter Draw'!$C$3:$J$252,MATCH(SMALL('Enter Draw'!$L$3:$L$252,E50),'Enter Draw'!$L$3:$L$252,0),1)="yco","yco",E50))</f>
        <v>41</v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>DEBBIE MCCUTCHEON</v>
      </c>
      <c r="C50" s="38" t="str">
        <f>IFERROR(INDEX('Enter Draw'!$C$3:$L$252,MATCH(SMALL('Enter Draw'!$L$3:$L$252,E50),'Enter Draw'!$L$3:$L$252,0),7),"")</f>
        <v>DEBBIE MCCUTCHEON</v>
      </c>
      <c r="D50" s="38" t="str">
        <f>IFERROR(INDEX('Enter Draw'!$C$3:$J$252,MATCH(SMALL('Enter Draw'!$L$3:$L$252,E50),'Enter Draw'!$L$3:$L$252,0),8),"")</f>
        <v>JR</v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>
        <f t="array" ref="A51">IF(B51="","",IF(INDEX('Enter Draw'!$C$3:$J$252,MATCH(SMALL('Enter Draw'!$L$3:$L$252,E51),'Enter Draw'!$L$3:$L$252,0),1)="yco","yco",E51))</f>
        <v>42</v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>ANDREA HANSEN (YO)</v>
      </c>
      <c r="C51" s="38" t="str">
        <f>IFERROR(INDEX('Enter Draw'!$C$3:$L$252,MATCH(SMALL('Enter Draw'!$L$3:$L$252,E51),'Enter Draw'!$L$3:$L$252,0),7),"")</f>
        <v>ANDREA HANSEN</v>
      </c>
      <c r="D51" s="38" t="str">
        <f>IFERROR(INDEX('Enter Draw'!$C$3:$J$252,MATCH(SMALL('Enter Draw'!$L$3:$L$252,E51),'Enter Draw'!$L$3:$L$252,0),8),"")</f>
        <v>BUCKLEY</v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>
        <f t="array" ref="A52">IF(B52="","",IF(INDEX('Enter Draw'!$C$3:$J$252,MATCH(SMALL('Enter Draw'!$L$3:$L$252,E52),'Enter Draw'!$L$3:$L$252,0),1)="yco","yco",E52))</f>
        <v>43</v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>MARRIEL BADGEROW</v>
      </c>
      <c r="C52" s="38" t="str">
        <f>IFERROR(INDEX('Enter Draw'!$C$3:$L$252,MATCH(SMALL('Enter Draw'!$L$3:$L$252,E52),'Enter Draw'!$L$3:$L$252,0),7),"")</f>
        <v>MARRIEL BADGEROW</v>
      </c>
      <c r="D52" s="38" t="str">
        <f>IFERROR(INDEX('Enter Draw'!$C$3:$J$252,MATCH(SMALL('Enter Draw'!$L$3:$L$252,E52),'Enter Draw'!$L$3:$L$252,0),8),"")</f>
        <v>CHARLIE</v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>
        <f t="array" ref="A53">IF(B53="","",IF(INDEX('Enter Draw'!$C$3:$J$252,MATCH(SMALL('Enter Draw'!$L$3:$L$252,E53),'Enter Draw'!$L$3:$L$252,0),1)="yco","yco",E53))</f>
        <v>44</v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>KAYCE BERGER (Y)</v>
      </c>
      <c r="C53" s="38" t="str">
        <f>IFERROR(INDEX('Enter Draw'!$C$3:$L$252,MATCH(SMALL('Enter Draw'!$L$3:$L$252,E53),'Enter Draw'!$L$3:$L$252,0),7),"")</f>
        <v>KAYCE BERGER</v>
      </c>
      <c r="D53" s="38" t="str">
        <f>IFERROR(INDEX('Enter Draw'!$C$3:$J$252,MATCH(SMALL('Enter Draw'!$L$3:$L$252,E53),'Enter Draw'!$L$3:$L$252,0),8),"")</f>
        <v>WEBBS LUCKY SPIN</v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>
        <f t="array" ref="A54">IF(B54="","",IF(INDEX('Enter Draw'!$C$3:$J$252,MATCH(SMALL('Enter Draw'!$L$3:$L$252,E54),'Enter Draw'!$L$3:$L$252,0),1)="yco","yco",E54))</f>
        <v>45</v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>EMMA POSTMA</v>
      </c>
      <c r="C54" s="38" t="str">
        <f>IFERROR(INDEX('Enter Draw'!$C$3:$L$252,MATCH(SMALL('Enter Draw'!$L$3:$L$252,E54),'Enter Draw'!$L$3:$L$252,0),7),"")</f>
        <v>EMMA POSTMA</v>
      </c>
      <c r="D54" s="38" t="str">
        <f>IFERROR(INDEX('Enter Draw'!$C$3:$J$252,MATCH(SMALL('Enter Draw'!$L$3:$L$252,E54),'Enter Draw'!$L$3:$L$252,0),8),"")</f>
        <v>THIS LIL LITE O MINE</v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13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>
        <f t="array" ref="A56">IF(B56="","",IF(INDEX('Enter Draw'!$C$3:$J$252,MATCH(SMALL('Enter Draw'!$L$3:$L$252,E56),'Enter Draw'!$L$3:$L$252,0),1)="yco","yco",E56))</f>
        <v>46</v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>DIANA BUCHER</v>
      </c>
      <c r="C56" s="38" t="str">
        <f>IFERROR(INDEX('Enter Draw'!$C$3:$L$252,MATCH(SMALL('Enter Draw'!$L$3:$L$252,E56),'Enter Draw'!$L$3:$L$252,0),7),"")</f>
        <v>DIANA BUCHER</v>
      </c>
      <c r="D56" s="38" t="str">
        <f>IFERROR(INDEX('Enter Draw'!$C$3:$J$252,MATCH(SMALL('Enter Draw'!$L$3:$L$252,E56),'Enter Draw'!$L$3:$L$252,0),8),"")</f>
        <v>KC SHADY CASH</v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>
        <f t="array" ref="A57">IF(B57="","",IF(INDEX('Enter Draw'!$C$3:$J$252,MATCH(SMALL('Enter Draw'!$L$3:$L$252,E57),'Enter Draw'!$L$3:$L$252,0),1)="yco","yco",E57))</f>
        <v>47</v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 xml:space="preserve">MORGAN MAHLEN </v>
      </c>
      <c r="C57" s="38" t="str">
        <f>IFERROR(INDEX('Enter Draw'!$C$3:$L$252,MATCH(SMALL('Enter Draw'!$L$3:$L$252,E57),'Enter Draw'!$L$3:$L$252,0),7),"")</f>
        <v xml:space="preserve">MORGAN MAHLEN </v>
      </c>
      <c r="D57" s="38" t="str">
        <f>IFERROR(INDEX('Enter Draw'!$C$3:$J$252,MATCH(SMALL('Enter Draw'!$L$3:$L$252,E57),'Enter Draw'!$L$3:$L$252,0),8),"")</f>
        <v>BACARDI</v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>
        <f t="array" ref="A58">IF(B58="","",IF(INDEX('Enter Draw'!$C$3:$J$252,MATCH(SMALL('Enter Draw'!$L$3:$L$252,E58),'Enter Draw'!$L$3:$L$252,0),1)="yco","yco",E58))</f>
        <v>48</v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>REIS BRULEY</v>
      </c>
      <c r="C58" s="38" t="str">
        <f>IFERROR(INDEX('Enter Draw'!$C$3:$L$252,MATCH(SMALL('Enter Draw'!$L$3:$L$252,E58),'Enter Draw'!$L$3:$L$252,0),7),"")</f>
        <v>REIS BRULEY</v>
      </c>
      <c r="D58" s="38" t="str">
        <f>IFERROR(INDEX('Enter Draw'!$C$3:$J$252,MATCH(SMALL('Enter Draw'!$L$3:$L$252,E58),'Enter Draw'!$L$3:$L$252,0),8),"")</f>
        <v>TARZAN</v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>
        <f t="array" ref="A59">IF(B59="","",IF(INDEX('Enter Draw'!$C$3:$J$252,MATCH(SMALL('Enter Draw'!$L$3:$L$252,E59),'Enter Draw'!$L$3:$L$252,0),1)="yco","yco",E59))</f>
        <v>49</v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>KAYDI ANDERSON</v>
      </c>
      <c r="C59" s="38" t="str">
        <f>IFERROR(INDEX('Enter Draw'!$C$3:$L$252,MATCH(SMALL('Enter Draw'!$L$3:$L$252,E59),'Enter Draw'!$L$3:$L$252,0),7),"")</f>
        <v>KAYDI ANDERSON</v>
      </c>
      <c r="D59" s="38" t="str">
        <f>IFERROR(INDEX('Enter Draw'!$C$3:$J$252,MATCH(SMALL('Enter Draw'!$L$3:$L$252,E59),'Enter Draw'!$L$3:$L$252,0),8),"")</f>
        <v>KB JET BLACK CUERVO</v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>
        <f t="array" ref="A60">IF(B60="","",IF(INDEX('Enter Draw'!$C$3:$J$252,MATCH(SMALL('Enter Draw'!$L$3:$L$252,E60),'Enter Draw'!$L$3:$L$252,0),1)="yco","yco",E60))</f>
        <v>50</v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>KIM MAAS</v>
      </c>
      <c r="C60" s="38" t="str">
        <f>IFERROR(INDEX('Enter Draw'!$C$3:$L$252,MATCH(SMALL('Enter Draw'!$L$3:$L$252,E60),'Enter Draw'!$L$3:$L$252,0),7),"")</f>
        <v>KIM MAAS</v>
      </c>
      <c r="D60" s="38" t="str">
        <f>IFERROR(INDEX('Enter Draw'!$C$3:$J$252,MATCH(SMALL('Enter Draw'!$L$3:$L$252,E60),'Enter Draw'!$L$3:$L$252,0),8),"")</f>
        <v>FLASH</v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13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>
        <f t="array" ref="A62">IF(B62="","",IF(INDEX('Enter Draw'!$C$3:$J$252,MATCH(SMALL('Enter Draw'!$L$3:$L$252,E62),'Enter Draw'!$L$3:$L$252,0),1)="yco","yco",E62))</f>
        <v>51</v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>CARLEE NELSON</v>
      </c>
      <c r="C62" s="38" t="str">
        <f>IFERROR(INDEX('Enter Draw'!$C$3:$L$252,MATCH(SMALL('Enter Draw'!$L$3:$L$252,E62),'Enter Draw'!$L$3:$L$252,0),7),"")</f>
        <v>CARLEE NELSON</v>
      </c>
      <c r="D62" s="38" t="str">
        <f>IFERROR(INDEX('Enter Draw'!$C$3:$J$252,MATCH(SMALL('Enter Draw'!$L$3:$L$252,E62),'Enter Draw'!$L$3:$L$252,0),8),"")</f>
        <v>CLIFFORD</v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>
        <f t="array" ref="A63">IF(B63="","",IF(INDEX('Enter Draw'!$C$3:$J$252,MATCH(SMALL('Enter Draw'!$L$3:$L$252,E63),'Enter Draw'!$L$3:$L$252,0),1)="yco","yco",E63))</f>
        <v>52</v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>JENNA SPRANG (YO)</v>
      </c>
      <c r="C63" s="38" t="str">
        <f>IFERROR(INDEX('Enter Draw'!$C$3:$L$252,MATCH(SMALL('Enter Draw'!$L$3:$L$252,E63),'Enter Draw'!$L$3:$L$252,0),7),"")</f>
        <v>JENNA SPRANG</v>
      </c>
      <c r="D63" s="38" t="str">
        <f>IFERROR(INDEX('Enter Draw'!$C$3:$J$252,MATCH(SMALL('Enter Draw'!$L$3:$L$252,E63),'Enter Draw'!$L$3:$L$252,0),8),"")</f>
        <v>VEGAS</v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>
        <f t="array" ref="A64">IF(B64="","",IF(INDEX('Enter Draw'!$C$3:$J$252,MATCH(SMALL('Enter Draw'!$L$3:$L$252,E64),'Enter Draw'!$L$3:$L$252,0),1)="yco","yco",E64))</f>
        <v>53</v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>KAYCE ENGEN</v>
      </c>
      <c r="C64" s="38" t="str">
        <f>IFERROR(INDEX('Enter Draw'!$C$3:$L$252,MATCH(SMALL('Enter Draw'!$L$3:$L$252,E64),'Enter Draw'!$L$3:$L$252,0),7),"")</f>
        <v>KAYCE ENGEN</v>
      </c>
      <c r="D64" s="38" t="str">
        <f>IFERROR(INDEX('Enter Draw'!$C$3:$J$252,MATCH(SMALL('Enter Draw'!$L$3:$L$252,E64),'Enter Draw'!$L$3:$L$252,0),8),"")</f>
        <v>WYNN</v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>
        <f t="array" ref="A65">IF(B65="","",IF(INDEX('Enter Draw'!$C$3:$J$252,MATCH(SMALL('Enter Draw'!$L$3:$L$252,E65),'Enter Draw'!$L$3:$L$252,0),1)="yco","yco",E65))</f>
        <v>54</v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>MICHELLE HODNE</v>
      </c>
      <c r="C65" s="38" t="str">
        <f>IFERROR(INDEX('Enter Draw'!$C$3:$L$252,MATCH(SMALL('Enter Draw'!$L$3:$L$252,E65),'Enter Draw'!$L$3:$L$252,0),7),"")</f>
        <v>MICHELLE HODNE</v>
      </c>
      <c r="D65" s="38" t="str">
        <f>IFERROR(INDEX('Enter Draw'!$C$3:$J$252,MATCH(SMALL('Enter Draw'!$L$3:$L$252,E65),'Enter Draw'!$L$3:$L$252,0),8),"")</f>
        <v>UNO SONITA OLENA</v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>
        <f t="array" ref="A66">IF(B66="","",IF(INDEX('Enter Draw'!$C$3:$J$252,MATCH(SMALL('Enter Draw'!$L$3:$L$252,E66),'Enter Draw'!$L$3:$L$252,0),1)="yco","yco",E66))</f>
        <v>55</v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>KAILEE BERGER (Y)</v>
      </c>
      <c r="C66" s="38" t="str">
        <f>IFERROR(INDEX('Enter Draw'!$C$3:$L$252,MATCH(SMALL('Enter Draw'!$L$3:$L$252,E66),'Enter Draw'!$L$3:$L$252,0),7),"")</f>
        <v>KAILEE BERGER</v>
      </c>
      <c r="D66" s="38" t="str">
        <f>IFERROR(INDEX('Enter Draw'!$C$3:$J$252,MATCH(SMALL('Enter Draw'!$L$3:$L$252,E66),'Enter Draw'!$L$3:$L$252,0),8),"")</f>
        <v>CK LAUGHIN FIRE</v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13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>
        <f t="array" ref="A68">IF(B68="","",IF(INDEX('Enter Draw'!$C$3:$J$252,MATCH(SMALL('Enter Draw'!$L$3:$L$252,E68),'Enter Draw'!$L$3:$L$252,0),1)="yco","yco",E68))</f>
        <v>56</v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>KENDRA KANNAS</v>
      </c>
      <c r="C68" s="38" t="str">
        <f>IFERROR(INDEX('Enter Draw'!$C$3:$L$252,MATCH(SMALL('Enter Draw'!$L$3:$L$252,E68),'Enter Draw'!$L$3:$L$252,0),7),"")</f>
        <v>KENDRA KANNAS</v>
      </c>
      <c r="D68" s="38" t="str">
        <f>IFERROR(INDEX('Enter Draw'!$C$3:$J$252,MATCH(SMALL('Enter Draw'!$L$3:$L$252,E68),'Enter Draw'!$L$3:$L$252,0),8),"")</f>
        <v>YUBAS FOXY FRECKLES</v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>
        <f t="array" ref="A69">IF(B69="","",IF(INDEX('Enter Draw'!$C$3:$J$252,MATCH(SMALL('Enter Draw'!$L$3:$L$252,E69),'Enter Draw'!$L$3:$L$252,0),1)="yco","yco",E69))</f>
        <v>57</v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>TRACY HAASETH</v>
      </c>
      <c r="C69" s="38" t="str">
        <f>IFERROR(INDEX('Enter Draw'!$C$3:$L$252,MATCH(SMALL('Enter Draw'!$L$3:$L$252,E69),'Enter Draw'!$L$3:$L$252,0),7),"")</f>
        <v>TRACY HAASETH</v>
      </c>
      <c r="D69" s="38" t="str">
        <f>IFERROR(INDEX('Enter Draw'!$C$3:$J$252,MATCH(SMALL('Enter Draw'!$L$3:$L$252,E69),'Enter Draw'!$L$3:$L$252,0),8),"")</f>
        <v>SOPHIE</v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>
        <f t="array" ref="A70">IF(B70="","",IF(INDEX('Enter Draw'!$C$3:$J$252,MATCH(SMALL('Enter Draw'!$L$3:$L$252,E70),'Enter Draw'!$L$3:$L$252,0),1)="yco","yco",E70))</f>
        <v>58</v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>DEB KRUGER</v>
      </c>
      <c r="C70" s="38" t="str">
        <f>IFERROR(INDEX('Enter Draw'!$C$3:$L$252,MATCH(SMALL('Enter Draw'!$L$3:$L$252,E70),'Enter Draw'!$L$3:$L$252,0),7),"")</f>
        <v>DEB KRUGER</v>
      </c>
      <c r="D70" s="38" t="str">
        <f>IFERROR(INDEX('Enter Draw'!$C$3:$J$252,MATCH(SMALL('Enter Draw'!$L$3:$L$252,E70),'Enter Draw'!$L$3:$L$252,0),8),"")</f>
        <v>SNORT</v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>
        <f t="array" ref="A71">IF(B71="","",IF(INDEX('Enter Draw'!$C$3:$J$252,MATCH(SMALL('Enter Draw'!$L$3:$L$252,E71),'Enter Draw'!$L$3:$L$252,0),1)="yco","yco",E71))</f>
        <v>59</v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>MAKAYLA CROSS (Y)</v>
      </c>
      <c r="C71" s="38" t="str">
        <f>IFERROR(INDEX('Enter Draw'!$C$3:$L$252,MATCH(SMALL('Enter Draw'!$L$3:$L$252,E71),'Enter Draw'!$L$3:$L$252,0),7),"")</f>
        <v>MAKAYLA CROSS</v>
      </c>
      <c r="D71" s="38" t="str">
        <f>IFERROR(INDEX('Enter Draw'!$C$3:$J$252,MATCH(SMALL('Enter Draw'!$L$3:$L$252,E71),'Enter Draw'!$L$3:$L$252,0),8),"")</f>
        <v>RIO</v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>
        <f t="array" ref="A72">IF(B72="","",IF(INDEX('Enter Draw'!$C$3:$J$252,MATCH(SMALL('Enter Draw'!$L$3:$L$252,E72),'Enter Draw'!$L$3:$L$252,0),1)="yco","yco",E72))</f>
        <v>60</v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>ARABELLA COOK</v>
      </c>
      <c r="C72" s="38" t="str">
        <f>IFERROR(INDEX('Enter Draw'!$C$3:$L$252,MATCH(SMALL('Enter Draw'!$L$3:$L$252,E72),'Enter Draw'!$L$3:$L$252,0),7),"")</f>
        <v>ARABELLA COOK</v>
      </c>
      <c r="D72" s="38" t="str">
        <f>IFERROR(INDEX('Enter Draw'!$C$3:$J$252,MATCH(SMALL('Enter Draw'!$L$3:$L$252,E72),'Enter Draw'!$L$3:$L$252,0),8),"")</f>
        <v>CHARGE IT TO SERRINA</v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13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>
        <f t="array" ref="A74">IF(B74="","",IF(INDEX('Enter Draw'!$C$3:$J$252,MATCH(SMALL('Enter Draw'!$L$3:$L$252,E74),'Enter Draw'!$L$3:$L$252,0),1)="yco","yco",E74))</f>
        <v>61</v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 xml:space="preserve">CINDY LOISEAU </v>
      </c>
      <c r="C74" s="38" t="str">
        <f>IFERROR(INDEX('Enter Draw'!$C$3:$L$252,MATCH(SMALL('Enter Draw'!$L$3:$L$252,E74),'Enter Draw'!$L$3:$L$252,0),7),"")</f>
        <v xml:space="preserve">CINDY LOISEAU </v>
      </c>
      <c r="D74" s="38">
        <f>IFERROR(INDEX('Enter Draw'!$C$3:$J$252,MATCH(SMALL('Enter Draw'!$L$3:$L$252,E74),'Enter Draw'!$L$3:$L$252,0),8),"")</f>
        <v>1</v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>
        <f t="array" ref="A75">IF(B75="","",IF(INDEX('Enter Draw'!$C$3:$J$252,MATCH(SMALL('Enter Draw'!$L$3:$L$252,E75),'Enter Draw'!$L$3:$L$252,0),1)="yco","yco",E75))</f>
        <v>62</v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>JOSEY FEY</v>
      </c>
      <c r="C75" s="38" t="str">
        <f>IFERROR(INDEX('Enter Draw'!$C$3:$L$252,MATCH(SMALL('Enter Draw'!$L$3:$L$252,E75),'Enter Draw'!$L$3:$L$252,0),7),"")</f>
        <v>JOSEY FEY</v>
      </c>
      <c r="D75" s="38" t="str">
        <f>IFERROR(INDEX('Enter Draw'!$C$3:$J$252,MATCH(SMALL('Enter Draw'!$L$3:$L$252,E75),'Enter Draw'!$L$3:$L$252,0),8),"")</f>
        <v>O SO COUNTRY</v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>
        <f t="array" ref="A76">IF(B76="","",IF(INDEX('Enter Draw'!$C$3:$J$252,MATCH(SMALL('Enter Draw'!$L$3:$L$252,E76),'Enter Draw'!$L$3:$L$252,0),1)="yco","yco",E76))</f>
        <v>63</v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>JANICE ROEBUCK</v>
      </c>
      <c r="C76" s="38" t="str">
        <f>IFERROR(INDEX('Enter Draw'!$C$3:$L$252,MATCH(SMALL('Enter Draw'!$L$3:$L$252,E76),'Enter Draw'!$L$3:$L$252,0),7),"")</f>
        <v>JANICE ROEBUCK</v>
      </c>
      <c r="D76" s="38" t="str">
        <f>IFERROR(INDEX('Enter Draw'!$C$3:$J$252,MATCH(SMALL('Enter Draw'!$L$3:$L$252,E76),'Enter Draw'!$L$3:$L$252,0),8),"")</f>
        <v>HOLLY</v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>
        <f t="array" ref="A77">IF(B77="","",IF(INDEX('Enter Draw'!$C$3:$J$252,MATCH(SMALL('Enter Draw'!$L$3:$L$252,E77),'Enter Draw'!$L$3:$L$252,0),1)="yco","yco",E77))</f>
        <v>64</v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>SANDRA SCHAACK</v>
      </c>
      <c r="C77" s="38" t="str">
        <f>IFERROR(INDEX('Enter Draw'!$C$3:$L$252,MATCH(SMALL('Enter Draw'!$L$3:$L$252,E77),'Enter Draw'!$L$3:$L$252,0),7),"")</f>
        <v>SANDRA SCHAACK</v>
      </c>
      <c r="D77" s="38" t="str">
        <f>IFERROR(INDEX('Enter Draw'!$C$3:$J$252,MATCH(SMALL('Enter Draw'!$L$3:$L$252,E77),'Enter Draw'!$L$3:$L$252,0),8),"")</f>
        <v>JOSIE</v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>
        <f t="array" ref="A78">IF(B78="","",IF(INDEX('Enter Draw'!$C$3:$J$252,MATCH(SMALL('Enter Draw'!$L$3:$L$252,E78),'Enter Draw'!$L$3:$L$252,0),1)="yco","yco",E78))</f>
        <v>65</v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>PAM EKERN</v>
      </c>
      <c r="C78" s="38" t="str">
        <f>IFERROR(INDEX('Enter Draw'!$C$3:$L$252,MATCH(SMALL('Enter Draw'!$L$3:$L$252,E78),'Enter Draw'!$L$3:$L$252,0),7),"")</f>
        <v>PAM EKERN</v>
      </c>
      <c r="D78" s="38" t="str">
        <f>IFERROR(INDEX('Enter Draw'!$C$3:$J$252,MATCH(SMALL('Enter Draw'!$L$3:$L$252,E78),'Enter Draw'!$L$3:$L$252,0),8),"")</f>
        <v>TJS CHOICE</v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13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>
        <f t="array" ref="A80">IF(B80="","",IF(INDEX('Enter Draw'!$C$3:$J$252,MATCH(SMALL('Enter Draw'!$L$3:$L$252,E80),'Enter Draw'!$L$3:$L$252,0),1)="yco","yco",E80))</f>
        <v>66</v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>MELISSA ANDERSON</v>
      </c>
      <c r="C80" s="38" t="str">
        <f>IFERROR(INDEX('Enter Draw'!$C$3:$L$252,MATCH(SMALL('Enter Draw'!$L$3:$L$252,E80),'Enter Draw'!$L$3:$L$252,0),7),"")</f>
        <v>MELISSA ANDERSON</v>
      </c>
      <c r="D80" s="38" t="str">
        <f>IFERROR(INDEX('Enter Draw'!$C$3:$J$252,MATCH(SMALL('Enter Draw'!$L$3:$L$252,E80),'Enter Draw'!$L$3:$L$252,0),8),"")</f>
        <v>LUCY</v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>
        <f t="array" ref="A81">IF(B81="","",IF(INDEX('Enter Draw'!$C$3:$J$252,MATCH(SMALL('Enter Draw'!$L$3:$L$252,E81),'Enter Draw'!$L$3:$L$252,0),1)="yco","yco",E81))</f>
        <v>67</v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>JACKIE FIEKEMA (Y)</v>
      </c>
      <c r="C81" s="38" t="str">
        <f>IFERROR(INDEX('Enter Draw'!$C$3:$L$252,MATCH(SMALL('Enter Draw'!$L$3:$L$252,E81),'Enter Draw'!$L$3:$L$252,0),7),"")</f>
        <v>JACKIE FIEKEMA</v>
      </c>
      <c r="D81" s="38" t="str">
        <f>IFERROR(INDEX('Enter Draw'!$C$3:$J$252,MATCH(SMALL('Enter Draw'!$L$3:$L$252,E81),'Enter Draw'!$L$3:$L$252,0),8),"")</f>
        <v>MARKED WITH CHROME</v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>
        <f t="array" ref="A82">IF(B82="","",IF(INDEX('Enter Draw'!$C$3:$J$252,MATCH(SMALL('Enter Draw'!$L$3:$L$252,E82),'Enter Draw'!$L$3:$L$252,0),1)="yco","yco",E82))</f>
        <v>68</v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>TABITHA SANDERSON (YO)</v>
      </c>
      <c r="C82" s="38" t="str">
        <f>IFERROR(INDEX('Enter Draw'!$C$3:$L$252,MATCH(SMALL('Enter Draw'!$L$3:$L$252,E82),'Enter Draw'!$L$3:$L$252,0),7),"")</f>
        <v>TABITHA SANDERSON</v>
      </c>
      <c r="D82" s="38" t="str">
        <f>IFERROR(INDEX('Enter Draw'!$C$3:$J$252,MATCH(SMALL('Enter Draw'!$L$3:$L$252,E82),'Enter Draw'!$L$3:$L$252,0),8),"")</f>
        <v>DOLLY</v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>
        <f t="array" ref="A83">IF(B83="","",IF(INDEX('Enter Draw'!$C$3:$J$252,MATCH(SMALL('Enter Draw'!$L$3:$L$252,E83),'Enter Draw'!$L$3:$L$252,0),1)="yco","yco",E83))</f>
        <v>69</v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>CASSIDI WINTER</v>
      </c>
      <c r="C83" s="38" t="str">
        <f>IFERROR(INDEX('Enter Draw'!$C$3:$L$252,MATCH(SMALL('Enter Draw'!$L$3:$L$252,E83),'Enter Draw'!$L$3:$L$252,0),7),"")</f>
        <v>CASSIDI WINTER</v>
      </c>
      <c r="D83" s="38" t="str">
        <f>IFERROR(INDEX('Enter Draw'!$C$3:$J$252,MATCH(SMALL('Enter Draw'!$L$3:$L$252,E83),'Enter Draw'!$L$3:$L$252,0),8),"")</f>
        <v>HEZA FAST SENOR</v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>
        <f t="array" ref="A84">IF(B84="","",IF(INDEX('Enter Draw'!$C$3:$J$252,MATCH(SMALL('Enter Draw'!$L$3:$L$252,E84),'Enter Draw'!$L$3:$L$252,0),1)="yco","yco",E84))</f>
        <v>70</v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>CASONDRA GOLDMAN</v>
      </c>
      <c r="C84" s="38" t="str">
        <f>IFERROR(INDEX('Enter Draw'!$C$3:$L$252,MATCH(SMALL('Enter Draw'!$L$3:$L$252,E84),'Enter Draw'!$L$3:$L$252,0),7),"")</f>
        <v>CASONDRA GOLDMAN</v>
      </c>
      <c r="D84" s="38" t="str">
        <f>IFERROR(INDEX('Enter Draw'!$C$3:$J$252,MATCH(SMALL('Enter Draw'!$L$3:$L$252,E84),'Enter Draw'!$L$3:$L$252,0),8),"")</f>
        <v>CLYDE</v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13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>
        <f t="array" ref="A86">IF(B86="","",IF(INDEX('Enter Draw'!$C$3:$J$252,MATCH(SMALL('Enter Draw'!$L$3:$L$252,E86),'Enter Draw'!$L$3:$L$252,0),1)="yco","yco",E86))</f>
        <v>71</v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>EMMA BERTRAM</v>
      </c>
      <c r="C86" s="38" t="str">
        <f>IFERROR(INDEX('Enter Draw'!$C$3:$L$252,MATCH(SMALL('Enter Draw'!$L$3:$L$252,E86),'Enter Draw'!$L$3:$L$252,0),7),"")</f>
        <v>EMMA BERTRAM</v>
      </c>
      <c r="D86" s="38" t="str">
        <f>IFERROR(INDEX('Enter Draw'!$C$3:$J$252,MATCH(SMALL('Enter Draw'!$L$3:$L$252,E86),'Enter Draw'!$L$3:$L$252,0),8),"")</f>
        <v>PIRATE</v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>
        <f t="array" ref="A87">IF(B87="","",IF(INDEX('Enter Draw'!$C$3:$J$252,MATCH(SMALL('Enter Draw'!$L$3:$L$252,E87),'Enter Draw'!$L$3:$L$252,0),1)="yco","yco",E87))</f>
        <v>72</v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>SIERRA DARRAH</v>
      </c>
      <c r="C87" s="38" t="str">
        <f>IFERROR(INDEX('Enter Draw'!$C$3:$L$252,MATCH(SMALL('Enter Draw'!$L$3:$L$252,E87),'Enter Draw'!$L$3:$L$252,0),7),"")</f>
        <v>SIERRA DARRAH</v>
      </c>
      <c r="D87" s="38" t="str">
        <f>IFERROR(INDEX('Enter Draw'!$C$3:$J$252,MATCH(SMALL('Enter Draw'!$L$3:$L$252,E87),'Enter Draw'!$L$3:$L$252,0),8),"")</f>
        <v>JEWELS</v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 t="str">
        <f t="array" ref="A88">IF(B88="","",IF(INDEX('Enter Draw'!$C$3:$J$252,MATCH(SMALL('Enter Draw'!$L$3:$L$252,E88),'Enter Draw'!$L$3:$L$252,0),1)="yco","yco",E88))</f>
        <v/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/>
      </c>
      <c r="C88" s="38" t="str">
        <f>IFERROR(INDEX('Enter Draw'!$C$3:$L$252,MATCH(SMALL('Enter Draw'!$L$3:$L$252,E88),'Enter Draw'!$L$3:$L$252,0),7),"")</f>
        <v/>
      </c>
      <c r="D88" s="38" t="str">
        <f>IFERROR(INDEX('Enter Draw'!$C$3:$J$252,MATCH(SMALL('Enter Draw'!$L$3:$L$252,E88),'Enter Draw'!$L$3:$L$252,0),8),"")</f>
        <v/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 t="str">
        <f t="array" ref="A89">IF(B89="","",IF(INDEX('Enter Draw'!$C$3:$J$252,MATCH(SMALL('Enter Draw'!$L$3:$L$252,E89),'Enter Draw'!$L$3:$L$252,0),1)="yco","yco",E89))</f>
        <v/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/>
      </c>
      <c r="C89" s="38" t="str">
        <f>IFERROR(INDEX('Enter Draw'!$C$3:$L$252,MATCH(SMALL('Enter Draw'!$L$3:$L$252,E89),'Enter Draw'!$L$3:$L$252,0),7),"")</f>
        <v/>
      </c>
      <c r="D89" s="38" t="str">
        <f>IFERROR(INDEX('Enter Draw'!$C$3:$J$252,MATCH(SMALL('Enter Draw'!$L$3:$L$252,E89),'Enter Draw'!$L$3:$L$252,0),8),"")</f>
        <v/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 t="str">
        <f t="array" ref="A90">IF(B90="","",IF(INDEX('Enter Draw'!$C$3:$J$252,MATCH(SMALL('Enter Draw'!$L$3:$L$252,E90),'Enter Draw'!$L$3:$L$252,0),1)="yco","yco",E90))</f>
        <v/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/>
      </c>
      <c r="C90" s="38" t="str">
        <f>IFERROR(INDEX('Enter Draw'!$C$3:$L$252,MATCH(SMALL('Enter Draw'!$L$3:$L$252,E90),'Enter Draw'!$L$3:$L$252,0),7),"")</f>
        <v/>
      </c>
      <c r="D90" s="38" t="str">
        <f>IFERROR(INDEX('Enter Draw'!$C$3:$J$252,MATCH(SMALL('Enter Draw'!$L$3:$L$252,E90),'Enter Draw'!$L$3:$L$252,0),8),"")</f>
        <v/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13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 t="str">
        <f t="array" ref="A92">IF(B92="","",IF(INDEX('Enter Draw'!$C$3:$J$252,MATCH(SMALL('Enter Draw'!$L$3:$L$252,E92),'Enter Draw'!$L$3:$L$252,0),1)="yco","yco",E92))</f>
        <v/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/>
      </c>
      <c r="C92" s="38" t="str">
        <f>IFERROR(INDEX('Enter Draw'!$C$3:$L$252,MATCH(SMALL('Enter Draw'!$L$3:$L$252,E92),'Enter Draw'!$L$3:$L$252,0),7),"")</f>
        <v/>
      </c>
      <c r="D92" s="38" t="str">
        <f>IFERROR(INDEX('Enter Draw'!$C$3:$J$252,MATCH(SMALL('Enter Draw'!$L$3:$L$252,E92),'Enter Draw'!$L$3:$L$252,0),8),"")</f>
        <v/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 t="str">
        <f t="array" ref="A93">IF(B93="","",IF(INDEX('Enter Draw'!$C$3:$J$252,MATCH(SMALL('Enter Draw'!$L$3:$L$252,E93),'Enter Draw'!$L$3:$L$252,0),1)="yco","yco",E93))</f>
        <v/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/>
      </c>
      <c r="C93" s="38" t="str">
        <f>IFERROR(INDEX('Enter Draw'!$C$3:$L$252,MATCH(SMALL('Enter Draw'!$L$3:$L$252,E93),'Enter Draw'!$L$3:$L$252,0),7),"")</f>
        <v/>
      </c>
      <c r="D93" s="38" t="str">
        <f>IFERROR(INDEX('Enter Draw'!$C$3:$J$252,MATCH(SMALL('Enter Draw'!$L$3:$L$252,E93),'Enter Draw'!$L$3:$L$252,0),8),"")</f>
        <v/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 t="str">
        <f t="array" ref="A94">IF(B94="","",IF(INDEX('Enter Draw'!$C$3:$J$252,MATCH(SMALL('Enter Draw'!$L$3:$L$252,E94),'Enter Draw'!$L$3:$L$252,0),1)="yco","yco",E94))</f>
        <v/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/>
      </c>
      <c r="C94" s="38" t="str">
        <f>IFERROR(INDEX('Enter Draw'!$C$3:$L$252,MATCH(SMALL('Enter Draw'!$L$3:$L$252,E94),'Enter Draw'!$L$3:$L$252,0),7),"")</f>
        <v/>
      </c>
      <c r="D94" s="38" t="str">
        <f>IFERROR(INDEX('Enter Draw'!$C$3:$J$252,MATCH(SMALL('Enter Draw'!$L$3:$L$252,E94),'Enter Draw'!$L$3:$L$252,0),8),"")</f>
        <v/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13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13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13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13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13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13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13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13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13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13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13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13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13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13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13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13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13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13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13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13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13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13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13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13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13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13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13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13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13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13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13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13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13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13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0"/>
  <sheetViews>
    <sheetView workbookViewId="0">
      <pane ySplit="1" topLeftCell="A2" activePane="bottomLeft" state="frozen"/>
      <selection pane="bottomLeft" activeCell="D8" sqref="D8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625" style="199" customWidth="1"/>
    <col min="4" max="4" width="9.875" style="199" customWidth="1"/>
    <col min="5" max="5" width="6.625" style="199" hidden="1" customWidth="1"/>
    <col min="6" max="6" width="6" style="199" hidden="1" customWidth="1"/>
    <col min="7" max="26" width="7.625" style="199" customWidth="1"/>
    <col min="27" max="16384" width="12.625" style="199"/>
  </cols>
  <sheetData>
    <row r="1" spans="1:6" ht="22.5" customHeight="1">
      <c r="A1" s="231" t="s">
        <v>35</v>
      </c>
      <c r="B1" s="232" t="s">
        <v>36</v>
      </c>
      <c r="C1" s="232" t="s">
        <v>37</v>
      </c>
      <c r="D1" s="211" t="s">
        <v>54</v>
      </c>
      <c r="E1" s="295"/>
    </row>
    <row r="2" spans="1:6" ht="15.75" customHeight="1">
      <c r="A2" s="420">
        <v>1</v>
      </c>
      <c r="B2" s="235" t="s">
        <v>235</v>
      </c>
      <c r="C2" s="235"/>
      <c r="D2" s="421">
        <v>31.99</v>
      </c>
      <c r="E2" s="295">
        <v>1E-14</v>
      </c>
      <c r="F2" s="230">
        <f t="shared" ref="F2:F42" si="0">IF((D2+E2)&gt;5,D2+E2,"")</f>
        <v>31.990000000000009</v>
      </c>
    </row>
    <row r="3" spans="1:6" ht="15.75" customHeight="1">
      <c r="A3" s="420">
        <v>2</v>
      </c>
      <c r="B3" s="235" t="s">
        <v>233</v>
      </c>
      <c r="C3" s="235" t="s">
        <v>234</v>
      </c>
      <c r="D3" s="422">
        <v>37.055</v>
      </c>
      <c r="E3" s="295">
        <v>2E-14</v>
      </c>
      <c r="F3" s="230">
        <f t="shared" si="0"/>
        <v>37.055000000000021</v>
      </c>
    </row>
    <row r="4" spans="1:6" ht="15.75" customHeight="1">
      <c r="A4" s="420">
        <v>3</v>
      </c>
      <c r="B4" s="235" t="s">
        <v>270</v>
      </c>
      <c r="C4" s="235" t="s">
        <v>198</v>
      </c>
      <c r="D4" s="422">
        <v>24.388000000000002</v>
      </c>
      <c r="E4" s="295">
        <v>2.9999999999999998E-14</v>
      </c>
      <c r="F4" s="230">
        <f t="shared" si="0"/>
        <v>24.38800000000003</v>
      </c>
    </row>
    <row r="5" spans="1:6" ht="15.75" customHeight="1">
      <c r="A5" s="420">
        <v>4</v>
      </c>
      <c r="B5" s="235" t="s">
        <v>236</v>
      </c>
      <c r="C5" s="235" t="s">
        <v>234</v>
      </c>
      <c r="D5" s="422">
        <v>81.707999999999998</v>
      </c>
      <c r="E5" s="295">
        <v>4E-14</v>
      </c>
      <c r="F5" s="230">
        <f t="shared" si="0"/>
        <v>81.708000000000041</v>
      </c>
    </row>
    <row r="6" spans="1:6" ht="15.75" customHeight="1">
      <c r="A6" s="420">
        <v>5</v>
      </c>
      <c r="B6" s="235" t="s">
        <v>265</v>
      </c>
      <c r="C6" s="235" t="s">
        <v>266</v>
      </c>
      <c r="D6" s="422">
        <v>40.765999999999998</v>
      </c>
      <c r="E6" s="295">
        <v>5.0000000000000002E-14</v>
      </c>
      <c r="F6" s="230">
        <f t="shared" si="0"/>
        <v>40.766000000000048</v>
      </c>
    </row>
    <row r="7" spans="1:6" ht="15.75" customHeight="1">
      <c r="A7" s="420">
        <v>6</v>
      </c>
      <c r="B7" s="235" t="s">
        <v>275</v>
      </c>
      <c r="C7" s="235" t="s">
        <v>276</v>
      </c>
      <c r="D7" s="422">
        <v>34.814999999999998</v>
      </c>
      <c r="E7" s="295"/>
      <c r="F7" s="230">
        <f t="shared" si="0"/>
        <v>34.814999999999998</v>
      </c>
    </row>
    <row r="8" spans="1:6" ht="15.75" customHeight="1">
      <c r="A8" s="420">
        <v>7</v>
      </c>
      <c r="B8" s="235"/>
      <c r="C8" s="235"/>
      <c r="D8" s="422"/>
      <c r="E8" s="295">
        <v>7.0000000000000005E-14</v>
      </c>
      <c r="F8" s="230" t="str">
        <f t="shared" si="0"/>
        <v/>
      </c>
    </row>
    <row r="9" spans="1:6" ht="15.75" customHeight="1">
      <c r="A9" s="420">
        <v>8</v>
      </c>
      <c r="B9" s="235"/>
      <c r="C9" s="235"/>
      <c r="D9" s="422"/>
      <c r="E9" s="295">
        <v>8E-14</v>
      </c>
      <c r="F9" s="230" t="str">
        <f t="shared" si="0"/>
        <v/>
      </c>
    </row>
    <row r="10" spans="1:6" ht="15.75" customHeight="1">
      <c r="A10" s="420">
        <v>9</v>
      </c>
      <c r="B10" s="235"/>
      <c r="C10" s="235"/>
      <c r="D10" s="422"/>
      <c r="E10" s="295">
        <v>8.9999999999999995E-14</v>
      </c>
      <c r="F10" s="230" t="str">
        <f t="shared" si="0"/>
        <v/>
      </c>
    </row>
    <row r="11" spans="1:6" ht="15.75" customHeight="1">
      <c r="A11" s="420">
        <v>10</v>
      </c>
      <c r="B11" s="235"/>
      <c r="C11" s="235"/>
      <c r="D11" s="422"/>
      <c r="E11" s="295">
        <v>1E-13</v>
      </c>
      <c r="F11" s="230" t="str">
        <f t="shared" si="0"/>
        <v/>
      </c>
    </row>
    <row r="12" spans="1:6" ht="15.75" customHeight="1">
      <c r="A12" s="420">
        <v>11</v>
      </c>
      <c r="B12" s="235"/>
      <c r="C12" s="235"/>
      <c r="D12" s="422"/>
      <c r="E12" s="295">
        <v>1.1E-13</v>
      </c>
      <c r="F12" s="230" t="str">
        <f t="shared" si="0"/>
        <v/>
      </c>
    </row>
    <row r="13" spans="1:6" ht="15.75" customHeight="1">
      <c r="A13" s="420">
        <v>12</v>
      </c>
      <c r="B13" s="235"/>
      <c r="C13" s="235"/>
      <c r="D13" s="422"/>
      <c r="E13" s="295"/>
      <c r="F13" s="230" t="str">
        <f t="shared" si="0"/>
        <v/>
      </c>
    </row>
    <row r="14" spans="1:6" ht="15.75" customHeight="1">
      <c r="A14" s="420">
        <v>13</v>
      </c>
      <c r="B14" s="235"/>
      <c r="C14" s="235"/>
      <c r="D14" s="422"/>
      <c r="E14" s="295">
        <v>1.3E-13</v>
      </c>
      <c r="F14" s="230" t="str">
        <f t="shared" si="0"/>
        <v/>
      </c>
    </row>
    <row r="15" spans="1:6" ht="15.75" customHeight="1">
      <c r="A15" s="420">
        <v>14</v>
      </c>
      <c r="B15" s="235"/>
      <c r="C15" s="235"/>
      <c r="D15" s="422"/>
      <c r="E15" s="295">
        <v>1.4000000000000001E-13</v>
      </c>
      <c r="F15" s="230" t="str">
        <f t="shared" si="0"/>
        <v/>
      </c>
    </row>
    <row r="16" spans="1:6" ht="15.75" customHeight="1">
      <c r="A16" s="420">
        <v>15</v>
      </c>
      <c r="B16" s="235"/>
      <c r="C16" s="235"/>
      <c r="D16" s="422"/>
      <c r="E16" s="295">
        <v>1.4999999999999999E-13</v>
      </c>
      <c r="F16" s="230" t="str">
        <f t="shared" si="0"/>
        <v/>
      </c>
    </row>
    <row r="17" spans="1:6" ht="15.75" customHeight="1">
      <c r="A17" s="234">
        <v>16</v>
      </c>
      <c r="B17" s="235"/>
      <c r="C17" s="235"/>
      <c r="D17" s="422"/>
      <c r="E17" s="295">
        <v>1.6E-13</v>
      </c>
      <c r="F17" s="230" t="str">
        <f t="shared" si="0"/>
        <v/>
      </c>
    </row>
    <row r="18" spans="1:6" ht="15.75" customHeight="1">
      <c r="A18" s="234">
        <v>17</v>
      </c>
      <c r="B18" s="235"/>
      <c r="C18" s="235"/>
      <c r="D18" s="422"/>
      <c r="E18" s="295">
        <v>1.7000000000000001E-13</v>
      </c>
      <c r="F18" s="230" t="str">
        <f t="shared" si="0"/>
        <v/>
      </c>
    </row>
    <row r="19" spans="1:6" ht="15.75" customHeight="1">
      <c r="A19" s="234">
        <v>18</v>
      </c>
      <c r="B19" s="235"/>
      <c r="C19" s="235"/>
      <c r="D19" s="422"/>
      <c r="E19" s="295"/>
      <c r="F19" s="230" t="str">
        <f t="shared" si="0"/>
        <v/>
      </c>
    </row>
    <row r="20" spans="1:6" ht="15.75" customHeight="1">
      <c r="A20" s="234">
        <v>19</v>
      </c>
      <c r="B20" s="235"/>
      <c r="C20" s="235"/>
      <c r="D20" s="422"/>
      <c r="E20" s="295">
        <v>1.9E-13</v>
      </c>
      <c r="F20" s="230" t="str">
        <f t="shared" si="0"/>
        <v/>
      </c>
    </row>
    <row r="21" spans="1:6" ht="15.75">
      <c r="A21" s="234">
        <v>20</v>
      </c>
      <c r="B21" s="235"/>
      <c r="C21" s="235"/>
      <c r="D21" s="423"/>
      <c r="E21" s="295">
        <v>2.0000000000000001E-13</v>
      </c>
      <c r="F21" s="230" t="str">
        <f t="shared" si="0"/>
        <v/>
      </c>
    </row>
    <row r="22" spans="1:6" ht="15.75">
      <c r="A22" s="234">
        <v>21</v>
      </c>
      <c r="B22" s="235"/>
      <c r="C22" s="235"/>
      <c r="D22" s="423"/>
      <c r="E22" s="295">
        <v>2.0999999999999999E-13</v>
      </c>
      <c r="F22" s="230" t="str">
        <f t="shared" si="0"/>
        <v/>
      </c>
    </row>
    <row r="23" spans="1:6" ht="15.75">
      <c r="A23" s="234">
        <v>22</v>
      </c>
      <c r="B23" s="235"/>
      <c r="C23" s="235"/>
      <c r="D23" s="423"/>
      <c r="E23" s="295">
        <v>2.2E-13</v>
      </c>
      <c r="F23" s="230" t="str">
        <f t="shared" si="0"/>
        <v/>
      </c>
    </row>
    <row r="24" spans="1:6" ht="15.75">
      <c r="A24" s="234">
        <v>23</v>
      </c>
      <c r="B24" s="235"/>
      <c r="C24" s="235"/>
      <c r="D24" s="423"/>
      <c r="E24" s="295">
        <v>2.2999999999999998E-13</v>
      </c>
      <c r="F24" s="230" t="str">
        <f t="shared" si="0"/>
        <v/>
      </c>
    </row>
    <row r="25" spans="1:6" ht="15.75">
      <c r="A25" s="234">
        <v>24</v>
      </c>
      <c r="B25" s="235"/>
      <c r="C25" s="235"/>
      <c r="D25" s="423"/>
      <c r="E25" s="295"/>
      <c r="F25" s="230" t="str">
        <f t="shared" si="0"/>
        <v/>
      </c>
    </row>
    <row r="26" spans="1:6" ht="15.75">
      <c r="A26" s="234">
        <v>25</v>
      </c>
      <c r="B26" s="235"/>
      <c r="C26" s="235"/>
      <c r="D26" s="423"/>
      <c r="E26" s="295">
        <v>2.4999999999999999E-13</v>
      </c>
      <c r="F26" s="230" t="str">
        <f t="shared" si="0"/>
        <v/>
      </c>
    </row>
    <row r="27" spans="1:6" ht="15.75" hidden="1">
      <c r="A27" s="234"/>
      <c r="B27" s="235"/>
      <c r="C27" s="235"/>
      <c r="D27" s="423"/>
      <c r="E27" s="295">
        <v>2.6E-13</v>
      </c>
      <c r="F27" s="230" t="str">
        <f t="shared" si="0"/>
        <v/>
      </c>
    </row>
    <row r="28" spans="1:6" ht="15.75" hidden="1">
      <c r="A28" s="234"/>
      <c r="B28" s="235"/>
      <c r="C28" s="235"/>
      <c r="D28" s="423"/>
      <c r="E28" s="295">
        <v>2.7000000000000001E-13</v>
      </c>
      <c r="F28" s="230" t="str">
        <f t="shared" si="0"/>
        <v/>
      </c>
    </row>
    <row r="29" spans="1:6" ht="15.75" hidden="1">
      <c r="A29" s="234"/>
      <c r="B29" s="235"/>
      <c r="C29" s="235"/>
      <c r="D29" s="423"/>
      <c r="E29" s="295">
        <v>2.8000000000000002E-13</v>
      </c>
      <c r="F29" s="230" t="str">
        <f t="shared" si="0"/>
        <v/>
      </c>
    </row>
    <row r="30" spans="1:6" ht="15.75" hidden="1">
      <c r="A30" s="234"/>
      <c r="B30" s="235"/>
      <c r="C30" s="235"/>
      <c r="D30" s="423"/>
      <c r="E30" s="295">
        <v>2.8999999999999998E-13</v>
      </c>
      <c r="F30" s="230" t="str">
        <f t="shared" si="0"/>
        <v/>
      </c>
    </row>
    <row r="31" spans="1:6" ht="15.75" hidden="1">
      <c r="A31" s="234"/>
      <c r="B31" s="235"/>
      <c r="C31" s="235"/>
      <c r="D31" s="423"/>
      <c r="E31" s="295"/>
      <c r="F31" s="230" t="str">
        <f t="shared" si="0"/>
        <v/>
      </c>
    </row>
    <row r="32" spans="1:6" ht="15.75" hidden="1">
      <c r="A32" s="234"/>
      <c r="B32" s="235"/>
      <c r="C32" s="235"/>
      <c r="D32" s="423"/>
      <c r="E32" s="295">
        <v>3.0999999999999999E-13</v>
      </c>
      <c r="F32" s="230" t="str">
        <f t="shared" si="0"/>
        <v/>
      </c>
    </row>
    <row r="33" spans="1:6" ht="15.75" hidden="1">
      <c r="A33" s="234"/>
      <c r="B33" s="235"/>
      <c r="C33" s="235"/>
      <c r="D33" s="423"/>
      <c r="E33" s="295">
        <v>3.2E-13</v>
      </c>
      <c r="F33" s="230" t="str">
        <f t="shared" si="0"/>
        <v/>
      </c>
    </row>
    <row r="34" spans="1:6" ht="15.75" hidden="1">
      <c r="A34" s="234"/>
      <c r="B34" s="235"/>
      <c r="C34" s="235"/>
      <c r="D34" s="423"/>
      <c r="E34" s="295">
        <v>3.3000000000000001E-13</v>
      </c>
      <c r="F34" s="230" t="str">
        <f t="shared" si="0"/>
        <v/>
      </c>
    </row>
    <row r="35" spans="1:6" ht="15.75" hidden="1">
      <c r="A35" s="234"/>
      <c r="B35" s="235"/>
      <c r="C35" s="235"/>
      <c r="D35" s="423"/>
      <c r="E35" s="295">
        <v>3.4000000000000002E-13</v>
      </c>
      <c r="F35" s="230" t="str">
        <f t="shared" si="0"/>
        <v/>
      </c>
    </row>
    <row r="36" spans="1:6" ht="15.75" hidden="1">
      <c r="A36" s="234"/>
      <c r="B36" s="235"/>
      <c r="C36" s="235"/>
      <c r="D36" s="423"/>
      <c r="E36" s="295">
        <v>3.5000000000000002E-13</v>
      </c>
      <c r="F36" s="230" t="str">
        <f t="shared" si="0"/>
        <v/>
      </c>
    </row>
    <row r="37" spans="1:6" ht="15.75" hidden="1">
      <c r="A37" s="234"/>
      <c r="B37" s="235"/>
      <c r="C37" s="235"/>
      <c r="D37" s="423"/>
      <c r="E37" s="295">
        <v>3.5999999999999998E-13</v>
      </c>
      <c r="F37" s="230" t="str">
        <f t="shared" si="0"/>
        <v/>
      </c>
    </row>
    <row r="38" spans="1:6" ht="15.75" hidden="1">
      <c r="A38" s="234"/>
      <c r="B38" s="235"/>
      <c r="C38" s="235"/>
      <c r="D38" s="423"/>
      <c r="E38" s="295">
        <v>3.6999999999999999E-13</v>
      </c>
      <c r="F38" s="230" t="str">
        <f t="shared" si="0"/>
        <v/>
      </c>
    </row>
    <row r="39" spans="1:6" ht="15.75" hidden="1">
      <c r="A39" s="234"/>
      <c r="B39" s="235"/>
      <c r="C39" s="235"/>
      <c r="D39" s="423"/>
      <c r="E39" s="295">
        <v>3.8E-13</v>
      </c>
      <c r="F39" s="230" t="str">
        <f t="shared" si="0"/>
        <v/>
      </c>
    </row>
    <row r="40" spans="1:6" ht="15.75" hidden="1">
      <c r="A40" s="234"/>
      <c r="B40" s="235"/>
      <c r="C40" s="235"/>
      <c r="D40" s="423"/>
      <c r="E40" s="295">
        <v>3.9E-13</v>
      </c>
      <c r="F40" s="230" t="str">
        <f t="shared" si="0"/>
        <v/>
      </c>
    </row>
    <row r="41" spans="1:6" ht="15.75" hidden="1">
      <c r="A41" s="234"/>
      <c r="B41" s="235"/>
      <c r="C41" s="235"/>
      <c r="D41" s="423"/>
      <c r="E41" s="295">
        <v>4.0000000000000001E-13</v>
      </c>
      <c r="F41" s="230" t="str">
        <f t="shared" si="0"/>
        <v/>
      </c>
    </row>
    <row r="42" spans="1:6" ht="15.75" hidden="1">
      <c r="A42" s="234"/>
      <c r="B42" s="235"/>
      <c r="C42" s="235"/>
      <c r="D42" s="423"/>
      <c r="E42" s="295">
        <v>4.1000000000000002E-13</v>
      </c>
      <c r="F42" s="230" t="str">
        <f t="shared" si="0"/>
        <v/>
      </c>
    </row>
    <row r="43" spans="1:6" ht="15.75" customHeight="1">
      <c r="A43" s="221"/>
      <c r="D43" s="424"/>
      <c r="E43" s="295"/>
    </row>
    <row r="44" spans="1:6" ht="15.75" customHeight="1">
      <c r="A44" s="221"/>
      <c r="D44" s="198"/>
      <c r="E44" s="295"/>
    </row>
    <row r="45" spans="1:6" ht="15.75" customHeight="1">
      <c r="A45" s="221"/>
      <c r="D45" s="198"/>
      <c r="E45" s="295"/>
    </row>
    <row r="46" spans="1:6" ht="15.75" customHeight="1">
      <c r="A46" s="221"/>
      <c r="D46" s="198"/>
      <c r="E46" s="295"/>
    </row>
    <row r="47" spans="1:6" ht="15.75" customHeight="1">
      <c r="A47" s="221"/>
      <c r="D47" s="198"/>
      <c r="E47" s="295"/>
    </row>
    <row r="48" spans="1:6" ht="15.75" customHeight="1">
      <c r="A48" s="221"/>
      <c r="D48" s="198"/>
      <c r="E48" s="295"/>
    </row>
    <row r="49" spans="1:5" ht="15.75" customHeight="1">
      <c r="A49" s="221"/>
      <c r="D49" s="198"/>
      <c r="E49" s="295"/>
    </row>
    <row r="50" spans="1:5" ht="15.75" customHeight="1">
      <c r="A50" s="221"/>
      <c r="D50" s="198"/>
      <c r="E50" s="295"/>
    </row>
    <row r="51" spans="1:5" ht="15.75" customHeight="1">
      <c r="A51" s="221"/>
      <c r="D51" s="198"/>
      <c r="E51" s="295"/>
    </row>
    <row r="52" spans="1:5" ht="15.75" customHeight="1">
      <c r="A52" s="221"/>
      <c r="D52" s="198"/>
      <c r="E52" s="295"/>
    </row>
    <row r="53" spans="1:5" ht="15.75" customHeight="1">
      <c r="A53" s="221"/>
      <c r="D53" s="198"/>
      <c r="E53" s="295"/>
    </row>
    <row r="54" spans="1:5" ht="15.75" customHeight="1">
      <c r="A54" s="221"/>
      <c r="D54" s="198"/>
      <c r="E54" s="295"/>
    </row>
    <row r="55" spans="1:5" ht="15.75" customHeight="1">
      <c r="A55" s="221"/>
      <c r="D55" s="198"/>
      <c r="E55" s="295"/>
    </row>
    <row r="56" spans="1:5" ht="15.75" customHeight="1">
      <c r="A56" s="221"/>
      <c r="D56" s="198"/>
      <c r="E56" s="295"/>
    </row>
    <row r="57" spans="1:5" ht="15.75" customHeight="1">
      <c r="A57" s="221"/>
      <c r="D57" s="198"/>
      <c r="E57" s="295"/>
    </row>
    <row r="58" spans="1:5" ht="15.75" customHeight="1">
      <c r="A58" s="221"/>
      <c r="D58" s="198"/>
      <c r="E58" s="295"/>
    </row>
    <row r="59" spans="1:5" ht="15.75" customHeight="1">
      <c r="A59" s="221"/>
      <c r="D59" s="198"/>
      <c r="E59" s="295"/>
    </row>
    <row r="60" spans="1:5" ht="15.75" customHeight="1">
      <c r="A60" s="221"/>
      <c r="D60" s="198"/>
      <c r="E60" s="295"/>
    </row>
    <row r="61" spans="1:5" ht="15.75" customHeight="1">
      <c r="A61" s="221"/>
      <c r="D61" s="198"/>
      <c r="E61" s="295"/>
    </row>
    <row r="62" spans="1:5" ht="15.75" customHeight="1">
      <c r="A62" s="221"/>
      <c r="D62" s="198"/>
      <c r="E62" s="295"/>
    </row>
    <row r="63" spans="1:5" ht="15.75" customHeight="1">
      <c r="A63" s="221"/>
      <c r="D63" s="198"/>
      <c r="E63" s="295"/>
    </row>
    <row r="64" spans="1:5" ht="15.75" customHeight="1">
      <c r="A64" s="221"/>
      <c r="D64" s="198"/>
      <c r="E64" s="295"/>
    </row>
    <row r="65" spans="1:5" ht="15.75" customHeight="1">
      <c r="A65" s="221"/>
      <c r="D65" s="198"/>
      <c r="E65" s="295"/>
    </row>
    <row r="66" spans="1:5" ht="15.75" customHeight="1">
      <c r="A66" s="221"/>
      <c r="D66" s="198"/>
      <c r="E66" s="295"/>
    </row>
    <row r="67" spans="1:5" ht="15.75" customHeight="1">
      <c r="A67" s="221"/>
      <c r="D67" s="198"/>
      <c r="E67" s="295"/>
    </row>
    <row r="68" spans="1:5" ht="15.75" customHeight="1">
      <c r="A68" s="221"/>
      <c r="D68" s="198"/>
      <c r="E68" s="295"/>
    </row>
    <row r="69" spans="1:5" ht="15.75" customHeight="1">
      <c r="A69" s="221"/>
      <c r="D69" s="198"/>
      <c r="E69" s="295"/>
    </row>
    <row r="70" spans="1:5" ht="15.75" customHeight="1">
      <c r="A70" s="221"/>
      <c r="D70" s="198"/>
      <c r="E70" s="295"/>
    </row>
    <row r="71" spans="1:5" ht="15.75" customHeight="1">
      <c r="A71" s="221"/>
      <c r="D71" s="198"/>
      <c r="E71" s="295"/>
    </row>
    <row r="72" spans="1:5" ht="15.75" customHeight="1">
      <c r="A72" s="221"/>
      <c r="D72" s="198"/>
      <c r="E72" s="295"/>
    </row>
    <row r="73" spans="1:5" ht="15.75" customHeight="1">
      <c r="A73" s="221"/>
      <c r="D73" s="198"/>
      <c r="E73" s="295"/>
    </row>
    <row r="74" spans="1:5" ht="15.75" customHeight="1">
      <c r="A74" s="221"/>
      <c r="D74" s="198"/>
      <c r="E74" s="295"/>
    </row>
    <row r="75" spans="1:5" ht="15.75" customHeight="1">
      <c r="A75" s="221"/>
      <c r="D75" s="198"/>
      <c r="E75" s="295"/>
    </row>
    <row r="76" spans="1:5" ht="15.75" customHeight="1">
      <c r="A76" s="221"/>
      <c r="D76" s="198"/>
      <c r="E76" s="295"/>
    </row>
    <row r="77" spans="1:5" ht="15.75" customHeight="1">
      <c r="A77" s="221"/>
      <c r="D77" s="198"/>
      <c r="E77" s="295"/>
    </row>
    <row r="78" spans="1:5" ht="15.75" customHeight="1">
      <c r="A78" s="221"/>
      <c r="D78" s="198"/>
      <c r="E78" s="295"/>
    </row>
    <row r="79" spans="1:5" ht="15.75" customHeight="1">
      <c r="A79" s="221"/>
      <c r="D79" s="198"/>
      <c r="E79" s="295"/>
    </row>
    <row r="80" spans="1:5" ht="15.75" customHeight="1">
      <c r="A80" s="221"/>
      <c r="D80" s="198"/>
      <c r="E80" s="295"/>
    </row>
    <row r="81" spans="1:5" ht="15.75" customHeight="1">
      <c r="A81" s="221"/>
      <c r="D81" s="198"/>
      <c r="E81" s="295"/>
    </row>
    <row r="82" spans="1:5" ht="15.75" customHeight="1">
      <c r="A82" s="221"/>
      <c r="D82" s="198"/>
      <c r="E82" s="295"/>
    </row>
    <row r="83" spans="1:5" ht="15.75" customHeight="1">
      <c r="A83" s="221"/>
      <c r="D83" s="198"/>
      <c r="E83" s="295"/>
    </row>
    <row r="84" spans="1:5" ht="15.75" customHeight="1">
      <c r="A84" s="221"/>
      <c r="D84" s="198"/>
      <c r="E84" s="295"/>
    </row>
    <row r="85" spans="1:5" ht="15.75" customHeight="1">
      <c r="A85" s="221"/>
      <c r="D85" s="198"/>
      <c r="E85" s="295"/>
    </row>
    <row r="86" spans="1:5" ht="15.75" customHeight="1">
      <c r="A86" s="221"/>
      <c r="D86" s="198"/>
      <c r="E86" s="295"/>
    </row>
    <row r="87" spans="1:5" ht="15.75" customHeight="1">
      <c r="A87" s="221"/>
      <c r="D87" s="198"/>
      <c r="E87" s="295"/>
    </row>
    <row r="88" spans="1:5" ht="15.75" customHeight="1">
      <c r="A88" s="221"/>
      <c r="D88" s="198"/>
      <c r="E88" s="295"/>
    </row>
    <row r="89" spans="1:5" ht="15.75" customHeight="1">
      <c r="A89" s="221"/>
      <c r="D89" s="198"/>
      <c r="E89" s="295"/>
    </row>
    <row r="90" spans="1:5" ht="15.75" customHeight="1">
      <c r="A90" s="221"/>
      <c r="D90" s="198"/>
      <c r="E90" s="295"/>
    </row>
    <row r="91" spans="1:5" ht="15.75" customHeight="1">
      <c r="A91" s="221"/>
      <c r="D91" s="198"/>
      <c r="E91" s="295"/>
    </row>
    <row r="92" spans="1:5" ht="15.75" customHeight="1">
      <c r="A92" s="221"/>
      <c r="D92" s="198"/>
      <c r="E92" s="295"/>
    </row>
    <row r="93" spans="1:5" ht="15.75" customHeight="1">
      <c r="A93" s="221"/>
      <c r="D93" s="198"/>
      <c r="E93" s="295"/>
    </row>
    <row r="94" spans="1:5" ht="15.75" customHeight="1">
      <c r="A94" s="221"/>
      <c r="D94" s="198"/>
      <c r="E94" s="295"/>
    </row>
    <row r="95" spans="1:5" ht="15.75" customHeight="1">
      <c r="A95" s="221"/>
      <c r="D95" s="198"/>
      <c r="E95" s="295"/>
    </row>
    <row r="96" spans="1:5" ht="15.75" customHeight="1">
      <c r="A96" s="221"/>
      <c r="D96" s="198"/>
      <c r="E96" s="295"/>
    </row>
    <row r="97" spans="1:5" ht="15.75" customHeight="1">
      <c r="A97" s="221"/>
      <c r="D97" s="198"/>
      <c r="E97" s="295"/>
    </row>
    <row r="98" spans="1:5" ht="15.75" customHeight="1">
      <c r="A98" s="221"/>
      <c r="D98" s="198"/>
      <c r="E98" s="295"/>
    </row>
    <row r="99" spans="1:5" ht="15.75" customHeight="1">
      <c r="A99" s="221"/>
      <c r="D99" s="198"/>
      <c r="E99" s="295"/>
    </row>
    <row r="100" spans="1:5" ht="15.75" customHeight="1">
      <c r="A100" s="221"/>
      <c r="D100" s="198"/>
      <c r="E100" s="295"/>
    </row>
    <row r="101" spans="1:5" ht="15.75" customHeight="1">
      <c r="A101" s="221"/>
      <c r="D101" s="198"/>
      <c r="E101" s="295"/>
    </row>
    <row r="102" spans="1:5" ht="15.75" customHeight="1">
      <c r="A102" s="221"/>
      <c r="D102" s="198"/>
      <c r="E102" s="295"/>
    </row>
    <row r="103" spans="1:5" ht="15.75" customHeight="1">
      <c r="A103" s="221"/>
      <c r="D103" s="198"/>
      <c r="E103" s="295"/>
    </row>
    <row r="104" spans="1:5" ht="15.75" customHeight="1">
      <c r="A104" s="221"/>
      <c r="D104" s="198"/>
      <c r="E104" s="295"/>
    </row>
    <row r="105" spans="1:5" ht="15.75" customHeight="1">
      <c r="A105" s="221"/>
      <c r="D105" s="198"/>
      <c r="E105" s="295"/>
    </row>
    <row r="106" spans="1:5" ht="15.75" customHeight="1">
      <c r="A106" s="221"/>
      <c r="D106" s="198"/>
      <c r="E106" s="295"/>
    </row>
    <row r="107" spans="1:5" ht="15.75" customHeight="1">
      <c r="A107" s="221"/>
      <c r="D107" s="198"/>
      <c r="E107" s="295"/>
    </row>
    <row r="108" spans="1:5" ht="15.75" customHeight="1">
      <c r="A108" s="221"/>
      <c r="D108" s="198"/>
      <c r="E108" s="295"/>
    </row>
    <row r="109" spans="1:5" ht="15.75" customHeight="1">
      <c r="A109" s="221"/>
      <c r="D109" s="198"/>
      <c r="E109" s="295"/>
    </row>
    <row r="110" spans="1:5" ht="15.75" customHeight="1">
      <c r="A110" s="221"/>
      <c r="D110" s="198"/>
      <c r="E110" s="295"/>
    </row>
    <row r="111" spans="1:5" ht="15.75" customHeight="1">
      <c r="A111" s="221"/>
      <c r="D111" s="198"/>
      <c r="E111" s="295"/>
    </row>
    <row r="112" spans="1:5" ht="15.75" customHeight="1">
      <c r="A112" s="221"/>
      <c r="D112" s="198"/>
      <c r="E112" s="295"/>
    </row>
    <row r="113" spans="1:5" ht="15.75" customHeight="1">
      <c r="A113" s="221"/>
      <c r="D113" s="198"/>
      <c r="E113" s="295"/>
    </row>
    <row r="114" spans="1:5" ht="15.75" customHeight="1">
      <c r="A114" s="221"/>
      <c r="D114" s="198"/>
      <c r="E114" s="295"/>
    </row>
    <row r="115" spans="1:5" ht="15.75" customHeight="1">
      <c r="A115" s="221"/>
      <c r="D115" s="198"/>
      <c r="E115" s="295"/>
    </row>
    <row r="116" spans="1:5" ht="15.75" customHeight="1">
      <c r="A116" s="221"/>
      <c r="D116" s="198"/>
      <c r="E116" s="295"/>
    </row>
    <row r="117" spans="1:5" ht="15.75" customHeight="1">
      <c r="A117" s="221"/>
      <c r="D117" s="198"/>
      <c r="E117" s="295"/>
    </row>
    <row r="118" spans="1:5" ht="15.75" customHeight="1">
      <c r="A118" s="221"/>
      <c r="D118" s="198"/>
      <c r="E118" s="295"/>
    </row>
    <row r="119" spans="1:5" ht="15.75" customHeight="1">
      <c r="A119" s="221"/>
      <c r="D119" s="198"/>
      <c r="E119" s="295"/>
    </row>
    <row r="120" spans="1:5" ht="15.75" customHeight="1">
      <c r="A120" s="221"/>
      <c r="D120" s="198"/>
      <c r="E120" s="295"/>
    </row>
    <row r="121" spans="1:5" ht="15.75" customHeight="1">
      <c r="A121" s="221"/>
      <c r="D121" s="198"/>
      <c r="E121" s="295"/>
    </row>
    <row r="122" spans="1:5" ht="15.75" customHeight="1">
      <c r="A122" s="221"/>
      <c r="D122" s="198"/>
      <c r="E122" s="295"/>
    </row>
    <row r="123" spans="1:5" ht="15.75" customHeight="1">
      <c r="A123" s="221"/>
      <c r="D123" s="198"/>
      <c r="E123" s="295"/>
    </row>
    <row r="124" spans="1:5" ht="15.75" customHeight="1">
      <c r="A124" s="221"/>
      <c r="D124" s="198"/>
      <c r="E124" s="295"/>
    </row>
    <row r="125" spans="1:5" ht="15.75" customHeight="1">
      <c r="A125" s="221"/>
      <c r="D125" s="198"/>
      <c r="E125" s="295"/>
    </row>
    <row r="126" spans="1:5" ht="15.75" customHeight="1">
      <c r="A126" s="221"/>
      <c r="D126" s="198"/>
      <c r="E126" s="295"/>
    </row>
    <row r="127" spans="1:5" ht="15.75" customHeight="1">
      <c r="A127" s="221"/>
      <c r="D127" s="198"/>
      <c r="E127" s="295"/>
    </row>
    <row r="128" spans="1:5" ht="15.75" customHeight="1">
      <c r="A128" s="221"/>
      <c r="D128" s="198"/>
      <c r="E128" s="295"/>
    </row>
    <row r="129" spans="1:5" ht="15.75" customHeight="1">
      <c r="A129" s="221"/>
      <c r="D129" s="198"/>
      <c r="E129" s="295"/>
    </row>
    <row r="130" spans="1:5" ht="15.75" customHeight="1">
      <c r="A130" s="221"/>
      <c r="D130" s="198"/>
      <c r="E130" s="295"/>
    </row>
    <row r="131" spans="1:5" ht="15.75" customHeight="1">
      <c r="A131" s="221"/>
      <c r="D131" s="198"/>
      <c r="E131" s="295"/>
    </row>
    <row r="132" spans="1:5" ht="15.75" customHeight="1">
      <c r="A132" s="221"/>
      <c r="D132" s="198"/>
      <c r="E132" s="295"/>
    </row>
    <row r="133" spans="1:5" ht="15.75" customHeight="1">
      <c r="A133" s="221"/>
      <c r="D133" s="198"/>
      <c r="E133" s="295"/>
    </row>
    <row r="134" spans="1:5" ht="15.75" customHeight="1">
      <c r="A134" s="221"/>
      <c r="D134" s="198"/>
      <c r="E134" s="295"/>
    </row>
    <row r="135" spans="1:5" ht="15.75" customHeight="1">
      <c r="A135" s="221"/>
      <c r="D135" s="198"/>
      <c r="E135" s="295"/>
    </row>
    <row r="136" spans="1:5" ht="15.75" customHeight="1">
      <c r="A136" s="221"/>
      <c r="D136" s="198"/>
      <c r="E136" s="295"/>
    </row>
    <row r="137" spans="1:5" ht="15.75" customHeight="1">
      <c r="A137" s="221"/>
      <c r="D137" s="198"/>
      <c r="E137" s="295"/>
    </row>
    <row r="138" spans="1:5" ht="15.75" customHeight="1">
      <c r="A138" s="221"/>
      <c r="D138" s="198"/>
      <c r="E138" s="295"/>
    </row>
    <row r="139" spans="1:5" ht="15.75" customHeight="1">
      <c r="A139" s="221"/>
      <c r="D139" s="198"/>
      <c r="E139" s="295"/>
    </row>
    <row r="140" spans="1:5" ht="15.75" customHeight="1">
      <c r="A140" s="221"/>
      <c r="D140" s="198"/>
      <c r="E140" s="295"/>
    </row>
    <row r="141" spans="1:5" ht="15.75" customHeight="1">
      <c r="A141" s="221"/>
      <c r="D141" s="198"/>
      <c r="E141" s="295"/>
    </row>
    <row r="142" spans="1:5" ht="15.75" customHeight="1">
      <c r="A142" s="221"/>
      <c r="D142" s="198"/>
      <c r="E142" s="295"/>
    </row>
    <row r="143" spans="1:5" ht="15.75" customHeight="1">
      <c r="A143" s="221"/>
      <c r="D143" s="198"/>
      <c r="E143" s="295"/>
    </row>
    <row r="144" spans="1:5" ht="15.75" customHeight="1">
      <c r="A144" s="221"/>
      <c r="D144" s="198"/>
      <c r="E144" s="295"/>
    </row>
    <row r="145" spans="1:5" ht="15.75" customHeight="1">
      <c r="A145" s="221"/>
      <c r="D145" s="198"/>
      <c r="E145" s="295"/>
    </row>
    <row r="146" spans="1:5" ht="15.75" customHeight="1">
      <c r="A146" s="221"/>
      <c r="D146" s="198"/>
      <c r="E146" s="295"/>
    </row>
    <row r="147" spans="1:5" ht="15.75" customHeight="1">
      <c r="A147" s="221"/>
      <c r="D147" s="198"/>
      <c r="E147" s="295"/>
    </row>
    <row r="148" spans="1:5" ht="15.75" customHeight="1">
      <c r="A148" s="221"/>
      <c r="D148" s="198"/>
      <c r="E148" s="295"/>
    </row>
    <row r="149" spans="1:5" ht="15.75" customHeight="1">
      <c r="A149" s="221"/>
      <c r="D149" s="198"/>
      <c r="E149" s="295"/>
    </row>
    <row r="150" spans="1:5" ht="15.75" customHeight="1">
      <c r="A150" s="221"/>
      <c r="D150" s="198"/>
      <c r="E150" s="295"/>
    </row>
    <row r="151" spans="1:5" ht="15.75" customHeight="1">
      <c r="A151" s="221"/>
      <c r="D151" s="198"/>
      <c r="E151" s="295"/>
    </row>
    <row r="152" spans="1:5" ht="15.75" customHeight="1">
      <c r="A152" s="221"/>
      <c r="D152" s="198"/>
      <c r="E152" s="295"/>
    </row>
    <row r="153" spans="1:5" ht="15.75" customHeight="1">
      <c r="A153" s="221"/>
      <c r="D153" s="198"/>
      <c r="E153" s="295"/>
    </row>
    <row r="154" spans="1:5" ht="15.75" customHeight="1">
      <c r="A154" s="221"/>
      <c r="D154" s="198"/>
      <c r="E154" s="295"/>
    </row>
    <row r="155" spans="1:5" ht="15.75" customHeight="1">
      <c r="A155" s="221"/>
      <c r="D155" s="198"/>
      <c r="E155" s="295"/>
    </row>
    <row r="156" spans="1:5" ht="15.75" customHeight="1">
      <c r="A156" s="221"/>
      <c r="D156" s="198"/>
      <c r="E156" s="295"/>
    </row>
    <row r="157" spans="1:5" ht="15.75" customHeight="1">
      <c r="A157" s="221"/>
      <c r="D157" s="198"/>
      <c r="E157" s="295"/>
    </row>
    <row r="158" spans="1:5" ht="15.75" customHeight="1">
      <c r="A158" s="221"/>
      <c r="D158" s="198"/>
      <c r="E158" s="295"/>
    </row>
    <row r="159" spans="1:5" ht="15.75" customHeight="1">
      <c r="A159" s="221"/>
      <c r="D159" s="198"/>
      <c r="E159" s="295"/>
    </row>
    <row r="160" spans="1:5" ht="15.75" customHeight="1">
      <c r="A160" s="221"/>
      <c r="D160" s="198"/>
      <c r="E160" s="295"/>
    </row>
    <row r="161" spans="1:5" ht="15.75" customHeight="1">
      <c r="A161" s="221"/>
      <c r="D161" s="198"/>
      <c r="E161" s="295"/>
    </row>
    <row r="162" spans="1:5" ht="15.75" customHeight="1">
      <c r="A162" s="221"/>
      <c r="D162" s="198"/>
      <c r="E162" s="295"/>
    </row>
    <row r="163" spans="1:5" ht="15.75" customHeight="1">
      <c r="A163" s="221"/>
      <c r="D163" s="198"/>
      <c r="E163" s="295"/>
    </row>
    <row r="164" spans="1:5" ht="15.75" customHeight="1">
      <c r="A164" s="221"/>
      <c r="D164" s="198"/>
      <c r="E164" s="295"/>
    </row>
    <row r="165" spans="1:5" ht="15.75" customHeight="1">
      <c r="A165" s="221"/>
      <c r="D165" s="198"/>
      <c r="E165" s="295"/>
    </row>
    <row r="166" spans="1:5" ht="15.75" customHeight="1">
      <c r="A166" s="221"/>
      <c r="D166" s="198"/>
      <c r="E166" s="295"/>
    </row>
    <row r="167" spans="1:5" ht="15.75" customHeight="1">
      <c r="A167" s="221"/>
      <c r="D167" s="198"/>
      <c r="E167" s="295"/>
    </row>
    <row r="168" spans="1:5" ht="15.75" customHeight="1">
      <c r="A168" s="221"/>
      <c r="D168" s="198"/>
      <c r="E168" s="295"/>
    </row>
    <row r="169" spans="1:5" ht="15.75" customHeight="1">
      <c r="A169" s="221"/>
      <c r="D169" s="198"/>
      <c r="E169" s="295"/>
    </row>
    <row r="170" spans="1:5" ht="15.75" customHeight="1">
      <c r="A170" s="221"/>
      <c r="D170" s="198"/>
      <c r="E170" s="295"/>
    </row>
    <row r="171" spans="1:5" ht="15.75" customHeight="1">
      <c r="A171" s="221"/>
      <c r="D171" s="198"/>
      <c r="E171" s="295"/>
    </row>
    <row r="172" spans="1:5" ht="15.75" customHeight="1">
      <c r="A172" s="221"/>
      <c r="D172" s="198"/>
      <c r="E172" s="295"/>
    </row>
    <row r="173" spans="1:5" ht="15.75" customHeight="1">
      <c r="A173" s="221"/>
      <c r="D173" s="198"/>
      <c r="E173" s="295"/>
    </row>
    <row r="174" spans="1:5" ht="15.75" customHeight="1">
      <c r="A174" s="221"/>
      <c r="D174" s="198"/>
      <c r="E174" s="295"/>
    </row>
    <row r="175" spans="1:5" ht="15.75" customHeight="1">
      <c r="A175" s="221"/>
      <c r="D175" s="198"/>
      <c r="E175" s="295"/>
    </row>
    <row r="176" spans="1:5" ht="15.75" customHeight="1">
      <c r="A176" s="221"/>
      <c r="D176" s="198"/>
      <c r="E176" s="295"/>
    </row>
    <row r="177" spans="1:5" ht="15.75" customHeight="1">
      <c r="A177" s="221"/>
      <c r="D177" s="198"/>
      <c r="E177" s="295"/>
    </row>
    <row r="178" spans="1:5" ht="15.75" customHeight="1">
      <c r="A178" s="221"/>
      <c r="D178" s="198"/>
      <c r="E178" s="295"/>
    </row>
    <row r="179" spans="1:5" ht="15.75" customHeight="1">
      <c r="A179" s="221"/>
      <c r="D179" s="198"/>
      <c r="E179" s="295"/>
    </row>
    <row r="180" spans="1:5" ht="15.75" customHeight="1">
      <c r="A180" s="221"/>
      <c r="D180" s="198"/>
      <c r="E180" s="295"/>
    </row>
    <row r="181" spans="1:5" ht="15.75" customHeight="1">
      <c r="A181" s="221"/>
      <c r="D181" s="198"/>
      <c r="E181" s="295"/>
    </row>
    <row r="182" spans="1:5" ht="15.75" customHeight="1">
      <c r="A182" s="221"/>
      <c r="D182" s="198"/>
      <c r="E182" s="295"/>
    </row>
    <row r="183" spans="1:5" ht="15.75" customHeight="1">
      <c r="A183" s="221"/>
      <c r="D183" s="198"/>
      <c r="E183" s="295"/>
    </row>
    <row r="184" spans="1:5" ht="15.75" customHeight="1">
      <c r="A184" s="221"/>
      <c r="D184" s="198"/>
      <c r="E184" s="295"/>
    </row>
    <row r="185" spans="1:5" ht="15.75" customHeight="1">
      <c r="A185" s="221"/>
      <c r="D185" s="198"/>
      <c r="E185" s="295"/>
    </row>
    <row r="186" spans="1:5" ht="15.75" customHeight="1">
      <c r="A186" s="221"/>
      <c r="D186" s="198"/>
      <c r="E186" s="295"/>
    </row>
    <row r="187" spans="1:5" ht="15.75" customHeight="1">
      <c r="A187" s="221"/>
      <c r="D187" s="198"/>
      <c r="E187" s="295"/>
    </row>
    <row r="188" spans="1:5" ht="15.75" customHeight="1">
      <c r="A188" s="221"/>
      <c r="D188" s="198"/>
      <c r="E188" s="295"/>
    </row>
    <row r="189" spans="1:5" ht="15.75" customHeight="1">
      <c r="A189" s="221"/>
      <c r="D189" s="198"/>
      <c r="E189" s="295"/>
    </row>
    <row r="190" spans="1:5" ht="15.75" customHeight="1">
      <c r="A190" s="221"/>
      <c r="D190" s="198"/>
      <c r="E190" s="295"/>
    </row>
    <row r="191" spans="1:5" ht="15.75" customHeight="1">
      <c r="A191" s="221"/>
      <c r="D191" s="198"/>
      <c r="E191" s="295"/>
    </row>
    <row r="192" spans="1:5" ht="15.75" customHeight="1">
      <c r="A192" s="221"/>
      <c r="D192" s="198"/>
      <c r="E192" s="295"/>
    </row>
    <row r="193" spans="1:5" ht="15.75" customHeight="1">
      <c r="A193" s="221"/>
      <c r="D193" s="198"/>
      <c r="E193" s="295"/>
    </row>
    <row r="194" spans="1:5" ht="15.75" customHeight="1">
      <c r="A194" s="221"/>
      <c r="D194" s="198"/>
      <c r="E194" s="295"/>
    </row>
    <row r="195" spans="1:5" ht="15.75" customHeight="1">
      <c r="A195" s="221"/>
      <c r="D195" s="198"/>
      <c r="E195" s="295"/>
    </row>
    <row r="196" spans="1:5" ht="15.75" customHeight="1">
      <c r="A196" s="221"/>
      <c r="D196" s="198"/>
      <c r="E196" s="295"/>
    </row>
    <row r="197" spans="1:5" ht="15.75" customHeight="1">
      <c r="A197" s="221"/>
      <c r="D197" s="198"/>
      <c r="E197" s="295"/>
    </row>
    <row r="198" spans="1:5" ht="15.75" customHeight="1">
      <c r="A198" s="221"/>
      <c r="D198" s="198"/>
      <c r="E198" s="295"/>
    </row>
    <row r="199" spans="1:5" ht="15.75" customHeight="1">
      <c r="A199" s="221"/>
      <c r="D199" s="198"/>
      <c r="E199" s="295"/>
    </row>
    <row r="200" spans="1:5" ht="15.75" customHeight="1">
      <c r="A200" s="221"/>
      <c r="D200" s="198"/>
      <c r="E200" s="295"/>
    </row>
    <row r="201" spans="1:5" ht="15.75" customHeight="1">
      <c r="A201" s="221"/>
      <c r="D201" s="198"/>
      <c r="E201" s="295"/>
    </row>
    <row r="202" spans="1:5" ht="15.75" customHeight="1">
      <c r="A202" s="221"/>
      <c r="D202" s="198"/>
      <c r="E202" s="295"/>
    </row>
    <row r="203" spans="1:5" ht="15.75" customHeight="1">
      <c r="A203" s="221"/>
      <c r="D203" s="198"/>
      <c r="E203" s="295"/>
    </row>
    <row r="204" spans="1:5" ht="15.75" customHeight="1">
      <c r="A204" s="221"/>
      <c r="D204" s="198"/>
      <c r="E204" s="295"/>
    </row>
    <row r="205" spans="1:5" ht="15.75" customHeight="1">
      <c r="A205" s="221"/>
      <c r="D205" s="198"/>
      <c r="E205" s="295"/>
    </row>
    <row r="206" spans="1:5" ht="15.75" customHeight="1">
      <c r="A206" s="221"/>
      <c r="D206" s="198"/>
      <c r="E206" s="295"/>
    </row>
    <row r="207" spans="1:5" ht="15.75" customHeight="1">
      <c r="A207" s="221"/>
      <c r="D207" s="198"/>
      <c r="E207" s="295"/>
    </row>
    <row r="208" spans="1:5" ht="15.75" customHeight="1">
      <c r="A208" s="221"/>
      <c r="D208" s="198"/>
      <c r="E208" s="295"/>
    </row>
    <row r="209" spans="1:5" ht="15.75" customHeight="1">
      <c r="A209" s="221"/>
      <c r="D209" s="198"/>
      <c r="E209" s="295"/>
    </row>
    <row r="210" spans="1:5" ht="15.75" customHeight="1">
      <c r="A210" s="221"/>
      <c r="D210" s="198"/>
      <c r="E210" s="295"/>
    </row>
    <row r="211" spans="1:5" ht="15.75" customHeight="1">
      <c r="A211" s="221"/>
      <c r="D211" s="198"/>
      <c r="E211" s="295"/>
    </row>
    <row r="212" spans="1:5" ht="15.75" customHeight="1">
      <c r="A212" s="221"/>
      <c r="D212" s="198"/>
      <c r="E212" s="295"/>
    </row>
    <row r="213" spans="1:5" ht="15.75" customHeight="1">
      <c r="A213" s="221"/>
      <c r="D213" s="198"/>
      <c r="E213" s="295"/>
    </row>
    <row r="214" spans="1:5" ht="15.75" customHeight="1">
      <c r="A214" s="221"/>
      <c r="D214" s="198"/>
      <c r="E214" s="295"/>
    </row>
    <row r="215" spans="1:5" ht="15.75" customHeight="1">
      <c r="A215" s="221"/>
      <c r="D215" s="198"/>
      <c r="E215" s="295"/>
    </row>
    <row r="216" spans="1:5" ht="15.75" customHeight="1">
      <c r="A216" s="221"/>
      <c r="D216" s="198"/>
      <c r="E216" s="295"/>
    </row>
    <row r="217" spans="1:5" ht="15.75" customHeight="1">
      <c r="A217" s="221"/>
      <c r="D217" s="198"/>
      <c r="E217" s="295"/>
    </row>
    <row r="218" spans="1:5" ht="15.75" customHeight="1">
      <c r="A218" s="221"/>
      <c r="D218" s="198"/>
      <c r="E218" s="295"/>
    </row>
    <row r="219" spans="1:5" ht="15.75" customHeight="1">
      <c r="A219" s="221"/>
      <c r="D219" s="198"/>
      <c r="E219" s="295"/>
    </row>
    <row r="220" spans="1:5" ht="15.75" customHeight="1">
      <c r="A220" s="221"/>
      <c r="D220" s="198"/>
      <c r="E220" s="295"/>
    </row>
    <row r="221" spans="1:5" ht="15.75" customHeight="1">
      <c r="A221" s="221"/>
      <c r="D221" s="198"/>
      <c r="E221" s="295"/>
    </row>
    <row r="222" spans="1:5" ht="15.75" customHeight="1">
      <c r="A222" s="221"/>
      <c r="D222" s="198"/>
      <c r="E222" s="295"/>
    </row>
    <row r="223" spans="1:5" ht="15.75" customHeight="1">
      <c r="A223" s="221"/>
      <c r="D223" s="198"/>
      <c r="E223" s="295"/>
    </row>
    <row r="224" spans="1:5" ht="15.75" customHeight="1">
      <c r="A224" s="221"/>
      <c r="D224" s="198"/>
      <c r="E224" s="295"/>
    </row>
    <row r="225" spans="1:5" ht="15.75" customHeight="1">
      <c r="A225" s="221"/>
      <c r="D225" s="198"/>
      <c r="E225" s="295"/>
    </row>
    <row r="226" spans="1:5" ht="15.75" customHeight="1">
      <c r="A226" s="221"/>
      <c r="D226" s="198"/>
      <c r="E226" s="295"/>
    </row>
    <row r="227" spans="1:5" ht="15.75" customHeight="1">
      <c r="A227" s="221"/>
      <c r="D227" s="198"/>
      <c r="E227" s="295"/>
    </row>
    <row r="228" spans="1:5" ht="15.75" customHeight="1">
      <c r="A228" s="221"/>
      <c r="D228" s="198"/>
      <c r="E228" s="295"/>
    </row>
    <row r="229" spans="1:5" ht="15.75" customHeight="1">
      <c r="A229" s="221"/>
      <c r="D229" s="198"/>
      <c r="E229" s="295"/>
    </row>
    <row r="230" spans="1:5" ht="15.75" customHeight="1">
      <c r="A230" s="221"/>
      <c r="D230" s="198"/>
      <c r="E230" s="295"/>
    </row>
    <row r="231" spans="1:5" ht="15.75" customHeight="1">
      <c r="A231" s="221"/>
      <c r="D231" s="198"/>
      <c r="E231" s="295"/>
    </row>
    <row r="232" spans="1:5" ht="15.75" customHeight="1">
      <c r="A232" s="221"/>
      <c r="D232" s="198"/>
      <c r="E232" s="295"/>
    </row>
    <row r="233" spans="1:5" ht="15.75" customHeight="1">
      <c r="A233" s="221"/>
      <c r="D233" s="198"/>
      <c r="E233" s="295"/>
    </row>
    <row r="234" spans="1:5" ht="15.75" customHeight="1">
      <c r="A234" s="221"/>
      <c r="D234" s="198"/>
      <c r="E234" s="295"/>
    </row>
    <row r="235" spans="1:5" ht="15.75" customHeight="1">
      <c r="A235" s="221"/>
      <c r="D235" s="198"/>
      <c r="E235" s="295"/>
    </row>
    <row r="236" spans="1:5" ht="15.75" customHeight="1">
      <c r="A236" s="221"/>
      <c r="D236" s="198"/>
      <c r="E236" s="295"/>
    </row>
    <row r="237" spans="1:5" ht="15.75" customHeight="1">
      <c r="A237" s="221"/>
      <c r="D237" s="198"/>
      <c r="E237" s="295"/>
    </row>
    <row r="238" spans="1:5" ht="15.75" customHeight="1">
      <c r="A238" s="221"/>
      <c r="D238" s="198"/>
      <c r="E238" s="295"/>
    </row>
    <row r="239" spans="1:5" ht="15.75" customHeight="1">
      <c r="A239" s="221"/>
      <c r="D239" s="198"/>
      <c r="E239" s="295"/>
    </row>
    <row r="240" spans="1:5" ht="15.75" customHeight="1">
      <c r="A240" s="221"/>
      <c r="D240" s="198"/>
      <c r="E240" s="295"/>
    </row>
    <row r="241" spans="1:5" ht="15.75" customHeight="1">
      <c r="A241" s="221"/>
      <c r="D241" s="198"/>
      <c r="E241" s="295"/>
    </row>
    <row r="242" spans="1:5" ht="15.75" customHeight="1">
      <c r="A242" s="221"/>
      <c r="D242" s="198"/>
      <c r="E242" s="295"/>
    </row>
    <row r="243" spans="1:5" ht="15.75" customHeight="1">
      <c r="A243" s="221"/>
      <c r="D243" s="198"/>
      <c r="E243" s="295"/>
    </row>
    <row r="244" spans="1:5" ht="15.75" customHeight="1">
      <c r="A244" s="221"/>
      <c r="D244" s="198"/>
      <c r="E244" s="295"/>
    </row>
    <row r="245" spans="1:5" ht="15.75" customHeight="1">
      <c r="A245" s="221"/>
      <c r="D245" s="198"/>
      <c r="E245" s="295"/>
    </row>
    <row r="246" spans="1:5" ht="15.75" customHeight="1">
      <c r="A246" s="221"/>
      <c r="D246" s="198"/>
      <c r="E246" s="295"/>
    </row>
    <row r="247" spans="1:5" ht="15.75" customHeight="1">
      <c r="A247" s="221"/>
      <c r="D247" s="198"/>
      <c r="E247" s="295"/>
    </row>
    <row r="248" spans="1:5" ht="15.75" customHeight="1">
      <c r="A248" s="221"/>
      <c r="D248" s="198"/>
      <c r="E248" s="295"/>
    </row>
    <row r="249" spans="1:5" ht="15.75" customHeight="1">
      <c r="A249" s="221"/>
      <c r="D249" s="198"/>
      <c r="E249" s="295"/>
    </row>
    <row r="250" spans="1:5" ht="15.75" customHeight="1">
      <c r="A250" s="221"/>
      <c r="D250" s="198"/>
      <c r="E250" s="295"/>
    </row>
    <row r="251" spans="1:5" ht="15.75" customHeight="1">
      <c r="A251" s="221"/>
      <c r="D251" s="198"/>
      <c r="E251" s="295"/>
    </row>
    <row r="252" spans="1:5" ht="15.75" customHeight="1">
      <c r="A252" s="221"/>
      <c r="D252" s="198"/>
      <c r="E252" s="295"/>
    </row>
    <row r="253" spans="1:5" ht="15.75" customHeight="1">
      <c r="A253" s="221"/>
      <c r="D253" s="198"/>
      <c r="E253" s="295"/>
    </row>
    <row r="254" spans="1:5" ht="15.75" customHeight="1">
      <c r="A254" s="221"/>
      <c r="D254" s="198"/>
      <c r="E254" s="295"/>
    </row>
    <row r="255" spans="1:5" ht="15.75" customHeight="1">
      <c r="A255" s="221"/>
      <c r="D255" s="198"/>
      <c r="E255" s="295"/>
    </row>
    <row r="256" spans="1:5" ht="15.75" customHeight="1">
      <c r="A256" s="221"/>
      <c r="D256" s="198"/>
      <c r="E256" s="295"/>
    </row>
    <row r="257" spans="1:5" ht="15.75" customHeight="1">
      <c r="A257" s="221"/>
      <c r="D257" s="198"/>
      <c r="E257" s="295"/>
    </row>
    <row r="258" spans="1:5" ht="15.75" customHeight="1">
      <c r="A258" s="221"/>
      <c r="D258" s="198"/>
      <c r="E258" s="295"/>
    </row>
    <row r="259" spans="1:5" ht="15.75" customHeight="1">
      <c r="A259" s="221"/>
      <c r="D259" s="198"/>
      <c r="E259" s="295"/>
    </row>
    <row r="260" spans="1:5" ht="15.75" customHeight="1">
      <c r="A260" s="221"/>
      <c r="D260" s="198"/>
      <c r="E260" s="295"/>
    </row>
    <row r="261" spans="1:5" ht="15.75" customHeight="1">
      <c r="A261" s="221"/>
      <c r="D261" s="198"/>
      <c r="E261" s="295"/>
    </row>
    <row r="262" spans="1:5" ht="15.75" customHeight="1">
      <c r="A262" s="221"/>
      <c r="D262" s="198"/>
      <c r="E262" s="295"/>
    </row>
    <row r="263" spans="1:5" ht="15.75" customHeight="1">
      <c r="A263" s="221"/>
      <c r="D263" s="198"/>
      <c r="E263" s="295"/>
    </row>
    <row r="264" spans="1:5" ht="15.75" customHeight="1">
      <c r="A264" s="221"/>
      <c r="D264" s="198"/>
      <c r="E264" s="295"/>
    </row>
    <row r="265" spans="1:5" ht="15.75" customHeight="1">
      <c r="A265" s="221"/>
      <c r="D265" s="198"/>
      <c r="E265" s="295"/>
    </row>
    <row r="266" spans="1:5" ht="15.75" customHeight="1">
      <c r="A266" s="221"/>
      <c r="D266" s="198"/>
      <c r="E266" s="295"/>
    </row>
    <row r="267" spans="1:5" ht="15.75" customHeight="1">
      <c r="A267" s="221"/>
      <c r="D267" s="198"/>
      <c r="E267" s="295"/>
    </row>
    <row r="268" spans="1:5" ht="15.75" customHeight="1">
      <c r="A268" s="221"/>
      <c r="D268" s="198"/>
      <c r="E268" s="295"/>
    </row>
    <row r="269" spans="1:5" ht="15.75" customHeight="1">
      <c r="A269" s="221"/>
      <c r="D269" s="198"/>
      <c r="E269" s="295"/>
    </row>
    <row r="270" spans="1:5" ht="15.75" customHeight="1">
      <c r="A270" s="221"/>
      <c r="D270" s="198"/>
      <c r="E270" s="295"/>
    </row>
    <row r="271" spans="1:5" ht="15.75" customHeight="1">
      <c r="A271" s="221"/>
      <c r="D271" s="198"/>
      <c r="E271" s="295"/>
    </row>
    <row r="272" spans="1:5" ht="15.75" customHeight="1">
      <c r="A272" s="221"/>
      <c r="D272" s="198"/>
      <c r="E272" s="295"/>
    </row>
    <row r="273" spans="1:5" ht="15.75" customHeight="1">
      <c r="A273" s="221"/>
      <c r="D273" s="198"/>
      <c r="E273" s="295"/>
    </row>
    <row r="274" spans="1:5" ht="15.75" customHeight="1">
      <c r="A274" s="221"/>
      <c r="D274" s="198"/>
      <c r="E274" s="295"/>
    </row>
    <row r="275" spans="1:5" ht="15.75" customHeight="1">
      <c r="A275" s="221"/>
      <c r="D275" s="198"/>
      <c r="E275" s="295"/>
    </row>
    <row r="276" spans="1:5" ht="15.75" customHeight="1">
      <c r="A276" s="221"/>
      <c r="D276" s="198"/>
      <c r="E276" s="295"/>
    </row>
    <row r="277" spans="1:5" ht="15.75" customHeight="1">
      <c r="A277" s="221"/>
      <c r="D277" s="198"/>
      <c r="E277" s="295"/>
    </row>
    <row r="278" spans="1:5" ht="15.75" customHeight="1">
      <c r="A278" s="221"/>
      <c r="D278" s="198"/>
      <c r="E278" s="295"/>
    </row>
    <row r="279" spans="1:5" ht="15.75" customHeight="1">
      <c r="A279" s="221"/>
      <c r="D279" s="198"/>
      <c r="E279" s="295"/>
    </row>
    <row r="280" spans="1:5" ht="15.75" customHeight="1">
      <c r="A280" s="221"/>
      <c r="D280" s="198"/>
      <c r="E280" s="295"/>
    </row>
    <row r="281" spans="1:5" ht="15.75" customHeight="1">
      <c r="A281" s="221"/>
      <c r="D281" s="198"/>
      <c r="E281" s="295"/>
    </row>
    <row r="282" spans="1:5" ht="15.75" customHeight="1">
      <c r="A282" s="221"/>
      <c r="D282" s="198"/>
      <c r="E282" s="295"/>
    </row>
    <row r="283" spans="1:5" ht="15.75" customHeight="1">
      <c r="A283" s="221"/>
      <c r="D283" s="198"/>
      <c r="E283" s="295"/>
    </row>
    <row r="284" spans="1:5" ht="15.75" customHeight="1">
      <c r="A284" s="221"/>
      <c r="D284" s="198"/>
      <c r="E284" s="295"/>
    </row>
    <row r="285" spans="1:5" ht="15.75" customHeight="1">
      <c r="A285" s="221"/>
      <c r="D285" s="198"/>
      <c r="E285" s="295"/>
    </row>
    <row r="286" spans="1:5" ht="15.75" customHeight="1">
      <c r="A286" s="221"/>
      <c r="D286" s="198"/>
      <c r="E286" s="295"/>
    </row>
    <row r="287" spans="1:5" ht="15.75" customHeight="1">
      <c r="A287" s="221"/>
      <c r="D287" s="198"/>
      <c r="E287" s="295"/>
    </row>
    <row r="288" spans="1:5" ht="15.75" customHeight="1">
      <c r="A288" s="221"/>
      <c r="D288" s="198"/>
      <c r="E288" s="295"/>
    </row>
    <row r="289" spans="1:5" ht="15.75" customHeight="1">
      <c r="A289" s="221"/>
      <c r="D289" s="198"/>
      <c r="E289" s="295"/>
    </row>
    <row r="290" spans="1:5" ht="15.75" customHeight="1">
      <c r="A290" s="221"/>
      <c r="D290" s="198"/>
      <c r="E290" s="295"/>
    </row>
    <row r="291" spans="1:5" ht="15.75" customHeight="1">
      <c r="A291" s="221"/>
      <c r="D291" s="198"/>
      <c r="E291" s="295"/>
    </row>
    <row r="292" spans="1:5" ht="15.75" customHeight="1">
      <c r="A292" s="221"/>
      <c r="D292" s="198"/>
      <c r="E292" s="295"/>
    </row>
    <row r="293" spans="1:5" ht="15.75" customHeight="1">
      <c r="A293" s="221"/>
      <c r="D293" s="198"/>
      <c r="E293" s="295"/>
    </row>
    <row r="294" spans="1:5" ht="15.75" customHeight="1">
      <c r="A294" s="221"/>
      <c r="D294" s="198"/>
      <c r="E294" s="295"/>
    </row>
    <row r="295" spans="1:5" ht="15.75" customHeight="1">
      <c r="A295" s="221"/>
      <c r="D295" s="198"/>
      <c r="E295" s="295"/>
    </row>
    <row r="296" spans="1:5" ht="15.75" customHeight="1">
      <c r="A296" s="221"/>
      <c r="D296" s="198"/>
      <c r="E296" s="295"/>
    </row>
    <row r="297" spans="1:5" ht="15.75" customHeight="1">
      <c r="A297" s="221"/>
      <c r="D297" s="198"/>
      <c r="E297" s="295"/>
    </row>
    <row r="298" spans="1:5" ht="15.75" customHeight="1">
      <c r="A298" s="221"/>
      <c r="D298" s="198"/>
      <c r="E298" s="295"/>
    </row>
    <row r="299" spans="1:5" ht="15.75" customHeight="1">
      <c r="A299" s="221"/>
      <c r="D299" s="198"/>
      <c r="E299" s="295"/>
    </row>
    <row r="300" spans="1:5" ht="15.75" customHeight="1">
      <c r="A300" s="221"/>
      <c r="D300" s="198"/>
      <c r="E300" s="295"/>
    </row>
    <row r="301" spans="1:5" ht="15.75" customHeight="1">
      <c r="A301" s="221"/>
      <c r="D301" s="198"/>
      <c r="E301" s="295"/>
    </row>
    <row r="302" spans="1:5" ht="15.75" customHeight="1">
      <c r="A302" s="221"/>
      <c r="D302" s="198"/>
      <c r="E302" s="295"/>
    </row>
    <row r="303" spans="1:5" ht="15.75" customHeight="1">
      <c r="A303" s="221"/>
      <c r="D303" s="198"/>
      <c r="E303" s="295"/>
    </row>
    <row r="304" spans="1:5" ht="15.75" customHeight="1">
      <c r="A304" s="221"/>
      <c r="D304" s="198"/>
      <c r="E304" s="295"/>
    </row>
    <row r="305" spans="1:5" ht="15.75" customHeight="1">
      <c r="A305" s="221"/>
      <c r="D305" s="198"/>
      <c r="E305" s="295"/>
    </row>
    <row r="306" spans="1:5" ht="15.75" customHeight="1">
      <c r="A306" s="221"/>
      <c r="D306" s="198"/>
      <c r="E306" s="295"/>
    </row>
    <row r="307" spans="1:5" ht="15.75" customHeight="1">
      <c r="A307" s="221"/>
      <c r="D307" s="198"/>
      <c r="E307" s="295"/>
    </row>
    <row r="308" spans="1:5" ht="15.75" customHeight="1">
      <c r="A308" s="221"/>
      <c r="D308" s="198"/>
      <c r="E308" s="295"/>
    </row>
    <row r="309" spans="1:5" ht="15.75" customHeight="1">
      <c r="A309" s="221"/>
      <c r="D309" s="198"/>
      <c r="E309" s="295"/>
    </row>
    <row r="310" spans="1:5" ht="15.75" customHeight="1">
      <c r="A310" s="221"/>
      <c r="D310" s="198"/>
      <c r="E310" s="295"/>
    </row>
    <row r="311" spans="1:5" ht="15.75" customHeight="1">
      <c r="A311" s="221"/>
      <c r="D311" s="198"/>
      <c r="E311" s="295"/>
    </row>
    <row r="312" spans="1:5" ht="15.75" customHeight="1">
      <c r="A312" s="221"/>
      <c r="D312" s="198"/>
      <c r="E312" s="295"/>
    </row>
    <row r="313" spans="1:5" ht="15.75" customHeight="1">
      <c r="A313" s="221"/>
      <c r="D313" s="198"/>
      <c r="E313" s="295"/>
    </row>
    <row r="314" spans="1:5" ht="15.75" customHeight="1">
      <c r="A314" s="221"/>
      <c r="D314" s="198"/>
      <c r="E314" s="295"/>
    </row>
    <row r="315" spans="1:5" ht="15.75" customHeight="1">
      <c r="A315" s="221"/>
      <c r="D315" s="198"/>
      <c r="E315" s="295"/>
    </row>
    <row r="316" spans="1:5" ht="15.75" customHeight="1">
      <c r="A316" s="221"/>
      <c r="D316" s="198"/>
      <c r="E316" s="295"/>
    </row>
    <row r="317" spans="1:5" ht="15.75" customHeight="1">
      <c r="A317" s="221"/>
      <c r="D317" s="198"/>
      <c r="E317" s="295"/>
    </row>
    <row r="318" spans="1:5" ht="15.75" customHeight="1">
      <c r="A318" s="221"/>
      <c r="D318" s="198"/>
      <c r="E318" s="295"/>
    </row>
    <row r="319" spans="1:5" ht="15.75" customHeight="1">
      <c r="A319" s="221"/>
      <c r="D319" s="198"/>
      <c r="E319" s="295"/>
    </row>
    <row r="320" spans="1:5" ht="15.75" customHeight="1">
      <c r="A320" s="221"/>
      <c r="D320" s="198"/>
      <c r="E320" s="295"/>
    </row>
    <row r="321" spans="1:5" ht="15.75" customHeight="1">
      <c r="A321" s="221"/>
      <c r="D321" s="198"/>
      <c r="E321" s="295"/>
    </row>
    <row r="322" spans="1:5" ht="15.75" customHeight="1">
      <c r="A322" s="221"/>
      <c r="D322" s="198"/>
      <c r="E322" s="295"/>
    </row>
    <row r="323" spans="1:5" ht="15.75" customHeight="1">
      <c r="A323" s="221"/>
      <c r="D323" s="198"/>
      <c r="E323" s="295"/>
    </row>
    <row r="324" spans="1:5" ht="15.75" customHeight="1">
      <c r="A324" s="221"/>
      <c r="D324" s="198"/>
      <c r="E324" s="295"/>
    </row>
    <row r="325" spans="1:5" ht="15.75" customHeight="1">
      <c r="A325" s="221"/>
      <c r="D325" s="198"/>
      <c r="E325" s="295"/>
    </row>
    <row r="326" spans="1:5" ht="15.75" customHeight="1">
      <c r="A326" s="221"/>
      <c r="D326" s="198"/>
      <c r="E326" s="295"/>
    </row>
    <row r="327" spans="1:5" ht="15.75" customHeight="1">
      <c r="A327" s="221"/>
      <c r="D327" s="198"/>
      <c r="E327" s="295"/>
    </row>
    <row r="328" spans="1:5" ht="15.75" customHeight="1">
      <c r="A328" s="221"/>
      <c r="D328" s="198"/>
      <c r="E328" s="295"/>
    </row>
    <row r="329" spans="1:5" ht="15.75" customHeight="1">
      <c r="A329" s="221"/>
      <c r="D329" s="198"/>
      <c r="E329" s="295"/>
    </row>
    <row r="330" spans="1:5" ht="15.75" customHeight="1">
      <c r="A330" s="221"/>
      <c r="D330" s="198"/>
      <c r="E330" s="295"/>
    </row>
    <row r="331" spans="1:5" ht="15.75" customHeight="1">
      <c r="A331" s="221"/>
      <c r="D331" s="198"/>
      <c r="E331" s="295"/>
    </row>
    <row r="332" spans="1:5" ht="15.75" customHeight="1">
      <c r="A332" s="221"/>
      <c r="D332" s="198"/>
      <c r="E332" s="295"/>
    </row>
    <row r="333" spans="1:5" ht="15.75" customHeight="1">
      <c r="A333" s="221"/>
      <c r="D333" s="198"/>
      <c r="E333" s="295"/>
    </row>
    <row r="334" spans="1:5" ht="15.75" customHeight="1">
      <c r="A334" s="221"/>
      <c r="D334" s="198"/>
      <c r="E334" s="295"/>
    </row>
    <row r="335" spans="1:5" ht="15.75" customHeight="1">
      <c r="A335" s="221"/>
      <c r="D335" s="198"/>
      <c r="E335" s="295"/>
    </row>
    <row r="336" spans="1:5" ht="15.75" customHeight="1">
      <c r="A336" s="221"/>
      <c r="D336" s="198"/>
      <c r="E336" s="295"/>
    </row>
    <row r="337" spans="1:5" ht="15.75" customHeight="1">
      <c r="A337" s="221"/>
      <c r="D337" s="198"/>
      <c r="E337" s="295"/>
    </row>
    <row r="338" spans="1:5" ht="15.75" customHeight="1">
      <c r="A338" s="221"/>
      <c r="D338" s="198"/>
      <c r="E338" s="295"/>
    </row>
    <row r="339" spans="1:5" ht="15.75" customHeight="1">
      <c r="A339" s="221"/>
      <c r="D339" s="198"/>
      <c r="E339" s="295"/>
    </row>
    <row r="340" spans="1:5" ht="15.75" customHeight="1">
      <c r="A340" s="221"/>
      <c r="D340" s="198"/>
      <c r="E340" s="295"/>
    </row>
    <row r="341" spans="1:5" ht="15.75" customHeight="1">
      <c r="A341" s="221"/>
      <c r="D341" s="198"/>
      <c r="E341" s="295"/>
    </row>
    <row r="342" spans="1:5" ht="15.75" customHeight="1">
      <c r="A342" s="221"/>
      <c r="D342" s="198"/>
      <c r="E342" s="295"/>
    </row>
    <row r="343" spans="1:5" ht="15.75" customHeight="1">
      <c r="A343" s="221"/>
      <c r="D343" s="198"/>
      <c r="E343" s="295"/>
    </row>
    <row r="344" spans="1:5" ht="15.75" customHeight="1">
      <c r="A344" s="221"/>
      <c r="D344" s="198"/>
      <c r="E344" s="295"/>
    </row>
    <row r="345" spans="1:5" ht="15.75" customHeight="1">
      <c r="A345" s="221"/>
      <c r="D345" s="198"/>
      <c r="E345" s="295"/>
    </row>
    <row r="346" spans="1:5" ht="15.75" customHeight="1">
      <c r="A346" s="221"/>
      <c r="D346" s="198"/>
      <c r="E346" s="295"/>
    </row>
    <row r="347" spans="1:5" ht="15.75" customHeight="1">
      <c r="A347" s="221"/>
      <c r="D347" s="198"/>
      <c r="E347" s="295"/>
    </row>
    <row r="348" spans="1:5" ht="15.75" customHeight="1">
      <c r="A348" s="221"/>
      <c r="D348" s="198"/>
      <c r="E348" s="295"/>
    </row>
    <row r="349" spans="1:5" ht="15.75" customHeight="1">
      <c r="A349" s="221"/>
      <c r="D349" s="198"/>
      <c r="E349" s="295"/>
    </row>
    <row r="350" spans="1:5" ht="15.75" customHeight="1">
      <c r="A350" s="221"/>
      <c r="D350" s="198"/>
      <c r="E350" s="295"/>
    </row>
    <row r="351" spans="1:5" ht="15.75" customHeight="1">
      <c r="A351" s="221"/>
      <c r="D351" s="198"/>
      <c r="E351" s="295"/>
    </row>
    <row r="352" spans="1:5" ht="15.75" customHeight="1">
      <c r="A352" s="221"/>
      <c r="D352" s="198"/>
      <c r="E352" s="295"/>
    </row>
    <row r="353" spans="1:5" ht="15.75" customHeight="1">
      <c r="A353" s="221"/>
      <c r="D353" s="198"/>
      <c r="E353" s="295"/>
    </row>
    <row r="354" spans="1:5" ht="15.75" customHeight="1">
      <c r="A354" s="221"/>
      <c r="D354" s="198"/>
      <c r="E354" s="295"/>
    </row>
    <row r="355" spans="1:5" ht="15.75" customHeight="1">
      <c r="A355" s="221"/>
      <c r="D355" s="198"/>
      <c r="E355" s="295"/>
    </row>
    <row r="356" spans="1:5" ht="15.75" customHeight="1">
      <c r="A356" s="221"/>
      <c r="D356" s="198"/>
      <c r="E356" s="295"/>
    </row>
    <row r="357" spans="1:5" ht="15.75" customHeight="1">
      <c r="A357" s="221"/>
      <c r="D357" s="198"/>
      <c r="E357" s="295"/>
    </row>
    <row r="358" spans="1:5" ht="15.75" customHeight="1">
      <c r="A358" s="221"/>
      <c r="D358" s="198"/>
      <c r="E358" s="295"/>
    </row>
    <row r="359" spans="1:5" ht="15.75" customHeight="1">
      <c r="A359" s="221"/>
      <c r="D359" s="198"/>
      <c r="E359" s="295"/>
    </row>
    <row r="360" spans="1:5" ht="15.75" customHeight="1">
      <c r="A360" s="221"/>
      <c r="D360" s="198"/>
      <c r="E360" s="295"/>
    </row>
    <row r="361" spans="1:5" ht="15.75" customHeight="1">
      <c r="A361" s="221"/>
      <c r="D361" s="198"/>
      <c r="E361" s="295"/>
    </row>
    <row r="362" spans="1:5" ht="15.75" customHeight="1">
      <c r="A362" s="221"/>
      <c r="D362" s="198"/>
      <c r="E362" s="295"/>
    </row>
    <row r="363" spans="1:5" ht="15.75" customHeight="1">
      <c r="A363" s="221"/>
      <c r="D363" s="198"/>
      <c r="E363" s="295"/>
    </row>
    <row r="364" spans="1:5" ht="15.75" customHeight="1">
      <c r="A364" s="221"/>
      <c r="D364" s="198"/>
      <c r="E364" s="295"/>
    </row>
    <row r="365" spans="1:5" ht="15.75" customHeight="1">
      <c r="A365" s="221"/>
      <c r="D365" s="198"/>
      <c r="E365" s="295"/>
    </row>
    <row r="366" spans="1:5" ht="15.75" customHeight="1">
      <c r="A366" s="221"/>
      <c r="D366" s="198"/>
      <c r="E366" s="295"/>
    </row>
    <row r="367" spans="1:5" ht="15.75" customHeight="1">
      <c r="A367" s="221"/>
      <c r="D367" s="198"/>
      <c r="E367" s="295"/>
    </row>
    <row r="368" spans="1:5" ht="15.75" customHeight="1">
      <c r="A368" s="221"/>
      <c r="D368" s="198"/>
      <c r="E368" s="295"/>
    </row>
    <row r="369" spans="1:5" ht="15.75" customHeight="1">
      <c r="A369" s="221"/>
      <c r="D369" s="198"/>
      <c r="E369" s="295"/>
    </row>
    <row r="370" spans="1:5" ht="15.75" customHeight="1">
      <c r="A370" s="221"/>
      <c r="D370" s="198"/>
      <c r="E370" s="295"/>
    </row>
    <row r="371" spans="1:5" ht="15.75" customHeight="1">
      <c r="A371" s="221"/>
      <c r="D371" s="198"/>
      <c r="E371" s="295"/>
    </row>
    <row r="372" spans="1:5" ht="15.75" customHeight="1">
      <c r="A372" s="221"/>
      <c r="D372" s="198"/>
      <c r="E372" s="295"/>
    </row>
    <row r="373" spans="1:5" ht="15.75" customHeight="1">
      <c r="A373" s="221"/>
      <c r="D373" s="198"/>
      <c r="E373" s="295"/>
    </row>
    <row r="374" spans="1:5" ht="15.75" customHeight="1">
      <c r="A374" s="221"/>
      <c r="D374" s="198"/>
      <c r="E374" s="295"/>
    </row>
    <row r="375" spans="1:5" ht="15.75" customHeight="1">
      <c r="A375" s="221"/>
      <c r="D375" s="198"/>
      <c r="E375" s="295"/>
    </row>
    <row r="376" spans="1:5" ht="15.75" customHeight="1">
      <c r="A376" s="221"/>
      <c r="D376" s="198"/>
      <c r="E376" s="295"/>
    </row>
    <row r="377" spans="1:5" ht="15.75" customHeight="1">
      <c r="A377" s="221"/>
      <c r="D377" s="198"/>
      <c r="E377" s="295"/>
    </row>
    <row r="378" spans="1:5" ht="15.75" customHeight="1">
      <c r="A378" s="221"/>
      <c r="D378" s="198"/>
      <c r="E378" s="295"/>
    </row>
    <row r="379" spans="1:5" ht="15.75" customHeight="1">
      <c r="A379" s="221"/>
      <c r="D379" s="198"/>
      <c r="E379" s="295"/>
    </row>
    <row r="380" spans="1:5" ht="15.75" customHeight="1">
      <c r="A380" s="221"/>
      <c r="D380" s="198"/>
      <c r="E380" s="295"/>
    </row>
    <row r="381" spans="1:5" ht="15.75" customHeight="1">
      <c r="A381" s="221"/>
      <c r="D381" s="198"/>
      <c r="E381" s="295"/>
    </row>
    <row r="382" spans="1:5" ht="15.75" customHeight="1">
      <c r="A382" s="221"/>
      <c r="D382" s="198"/>
      <c r="E382" s="295"/>
    </row>
    <row r="383" spans="1:5" ht="15.75" customHeight="1">
      <c r="A383" s="221"/>
      <c r="D383" s="198"/>
      <c r="E383" s="295"/>
    </row>
    <row r="384" spans="1:5" ht="15.75" customHeight="1">
      <c r="A384" s="221"/>
      <c r="D384" s="198"/>
      <c r="E384" s="295"/>
    </row>
    <row r="385" spans="1:5" ht="15.75" customHeight="1">
      <c r="A385" s="221"/>
      <c r="D385" s="198"/>
      <c r="E385" s="295"/>
    </row>
    <row r="386" spans="1:5" ht="15.75" customHeight="1">
      <c r="A386" s="221"/>
      <c r="D386" s="198"/>
      <c r="E386" s="295"/>
    </row>
    <row r="387" spans="1:5" ht="15.75" customHeight="1">
      <c r="A387" s="221"/>
      <c r="D387" s="198"/>
      <c r="E387" s="295"/>
    </row>
    <row r="388" spans="1:5" ht="15.75" customHeight="1">
      <c r="A388" s="221"/>
      <c r="D388" s="198"/>
      <c r="E388" s="295"/>
    </row>
    <row r="389" spans="1:5" ht="15.75" customHeight="1">
      <c r="A389" s="221"/>
      <c r="D389" s="198"/>
      <c r="E389" s="295"/>
    </row>
    <row r="390" spans="1:5" ht="15.75" customHeight="1">
      <c r="A390" s="221"/>
      <c r="D390" s="198"/>
      <c r="E390" s="295"/>
    </row>
    <row r="391" spans="1:5" ht="15.75" customHeight="1">
      <c r="A391" s="221"/>
      <c r="D391" s="198"/>
      <c r="E391" s="295"/>
    </row>
    <row r="392" spans="1:5" ht="15.75" customHeight="1">
      <c r="A392" s="221"/>
      <c r="D392" s="198"/>
      <c r="E392" s="295"/>
    </row>
    <row r="393" spans="1:5" ht="15.75" customHeight="1">
      <c r="A393" s="221"/>
      <c r="D393" s="198"/>
      <c r="E393" s="295"/>
    </row>
    <row r="394" spans="1:5" ht="15.75" customHeight="1">
      <c r="A394" s="221"/>
      <c r="D394" s="198"/>
      <c r="E394" s="295"/>
    </row>
    <row r="395" spans="1:5" ht="15.75" customHeight="1">
      <c r="A395" s="221"/>
      <c r="D395" s="198"/>
      <c r="E395" s="295"/>
    </row>
    <row r="396" spans="1:5" ht="15.75" customHeight="1">
      <c r="A396" s="221"/>
      <c r="D396" s="198"/>
      <c r="E396" s="295"/>
    </row>
    <row r="397" spans="1:5" ht="15.75" customHeight="1">
      <c r="A397" s="221"/>
      <c r="D397" s="198"/>
      <c r="E397" s="295"/>
    </row>
    <row r="398" spans="1:5" ht="15.75" customHeight="1">
      <c r="A398" s="221"/>
      <c r="D398" s="198"/>
      <c r="E398" s="295"/>
    </row>
    <row r="399" spans="1:5" ht="15.75" customHeight="1">
      <c r="A399" s="221"/>
      <c r="D399" s="198"/>
      <c r="E399" s="295"/>
    </row>
    <row r="400" spans="1:5" ht="15.75" customHeight="1">
      <c r="A400" s="221"/>
      <c r="D400" s="198"/>
      <c r="E400" s="295"/>
    </row>
    <row r="401" spans="1:5" ht="15.75" customHeight="1">
      <c r="A401" s="221"/>
      <c r="D401" s="198"/>
      <c r="E401" s="295"/>
    </row>
    <row r="402" spans="1:5" ht="15.75" customHeight="1">
      <c r="A402" s="221"/>
      <c r="D402" s="198"/>
      <c r="E402" s="295"/>
    </row>
    <row r="403" spans="1:5" ht="15.75" customHeight="1">
      <c r="A403" s="221"/>
      <c r="D403" s="198"/>
      <c r="E403" s="295"/>
    </row>
    <row r="404" spans="1:5" ht="15.75" customHeight="1">
      <c r="A404" s="221"/>
      <c r="D404" s="198"/>
      <c r="E404" s="295"/>
    </row>
    <row r="405" spans="1:5" ht="15.75" customHeight="1">
      <c r="A405" s="221"/>
      <c r="D405" s="198"/>
      <c r="E405" s="295"/>
    </row>
    <row r="406" spans="1:5" ht="15.75" customHeight="1">
      <c r="A406" s="221"/>
      <c r="D406" s="198"/>
      <c r="E406" s="295"/>
    </row>
    <row r="407" spans="1:5" ht="15.75" customHeight="1">
      <c r="A407" s="221"/>
      <c r="D407" s="198"/>
      <c r="E407" s="295"/>
    </row>
    <row r="408" spans="1:5" ht="15.75" customHeight="1">
      <c r="A408" s="221"/>
      <c r="D408" s="198"/>
      <c r="E408" s="295"/>
    </row>
    <row r="409" spans="1:5" ht="15.75" customHeight="1">
      <c r="A409" s="221"/>
      <c r="D409" s="198"/>
      <c r="E409" s="295"/>
    </row>
    <row r="410" spans="1:5" ht="15.75" customHeight="1">
      <c r="A410" s="221"/>
      <c r="D410" s="198"/>
      <c r="E410" s="295"/>
    </row>
    <row r="411" spans="1:5" ht="15.75" customHeight="1">
      <c r="A411" s="221"/>
      <c r="D411" s="198"/>
      <c r="E411" s="295"/>
    </row>
    <row r="412" spans="1:5" ht="15.75" customHeight="1">
      <c r="A412" s="221"/>
      <c r="D412" s="198"/>
      <c r="E412" s="295"/>
    </row>
    <row r="413" spans="1:5" ht="15.75" customHeight="1">
      <c r="A413" s="221"/>
      <c r="D413" s="198"/>
      <c r="E413" s="295"/>
    </row>
    <row r="414" spans="1:5" ht="15.75" customHeight="1">
      <c r="A414" s="221"/>
      <c r="D414" s="198"/>
      <c r="E414" s="295"/>
    </row>
    <row r="415" spans="1:5" ht="15.75" customHeight="1">
      <c r="A415" s="221"/>
      <c r="D415" s="198"/>
      <c r="E415" s="295"/>
    </row>
    <row r="416" spans="1:5" ht="15.75" customHeight="1">
      <c r="A416" s="221"/>
      <c r="D416" s="198"/>
      <c r="E416" s="295"/>
    </row>
    <row r="417" spans="1:5" ht="15.75" customHeight="1">
      <c r="A417" s="221"/>
      <c r="D417" s="198"/>
      <c r="E417" s="295"/>
    </row>
    <row r="418" spans="1:5" ht="15.75" customHeight="1">
      <c r="A418" s="221"/>
      <c r="D418" s="198"/>
      <c r="E418" s="295"/>
    </row>
    <row r="419" spans="1:5" ht="15.75" customHeight="1">
      <c r="A419" s="221"/>
      <c r="D419" s="198"/>
      <c r="E419" s="295"/>
    </row>
    <row r="420" spans="1:5" ht="15.75" customHeight="1">
      <c r="A420" s="221"/>
      <c r="D420" s="198"/>
      <c r="E420" s="295"/>
    </row>
    <row r="421" spans="1:5" ht="15.75" customHeight="1">
      <c r="A421" s="221"/>
      <c r="D421" s="198"/>
      <c r="E421" s="295"/>
    </row>
    <row r="422" spans="1:5" ht="15.75" customHeight="1">
      <c r="A422" s="221"/>
      <c r="D422" s="198"/>
      <c r="E422" s="295"/>
    </row>
    <row r="423" spans="1:5" ht="15.75" customHeight="1">
      <c r="A423" s="221"/>
      <c r="D423" s="198"/>
      <c r="E423" s="295"/>
    </row>
    <row r="424" spans="1:5" ht="15.75" customHeight="1">
      <c r="A424" s="221"/>
      <c r="D424" s="198"/>
      <c r="E424" s="295"/>
    </row>
    <row r="425" spans="1:5" ht="15.75" customHeight="1">
      <c r="A425" s="221"/>
      <c r="D425" s="198"/>
      <c r="E425" s="295"/>
    </row>
    <row r="426" spans="1:5" ht="15.75" customHeight="1">
      <c r="A426" s="221"/>
      <c r="D426" s="198"/>
      <c r="E426" s="295"/>
    </row>
    <row r="427" spans="1:5" ht="15.75" customHeight="1">
      <c r="A427" s="221"/>
      <c r="D427" s="198"/>
      <c r="E427" s="295"/>
    </row>
    <row r="428" spans="1:5" ht="15.75" customHeight="1">
      <c r="A428" s="221"/>
      <c r="D428" s="198"/>
      <c r="E428" s="295"/>
    </row>
    <row r="429" spans="1:5" ht="15.75" customHeight="1">
      <c r="A429" s="221"/>
      <c r="D429" s="198"/>
      <c r="E429" s="295"/>
    </row>
    <row r="430" spans="1:5" ht="15.75" customHeight="1">
      <c r="A430" s="221"/>
      <c r="D430" s="198"/>
      <c r="E430" s="295"/>
    </row>
    <row r="431" spans="1:5" ht="15.75" customHeight="1">
      <c r="A431" s="221"/>
      <c r="D431" s="198"/>
      <c r="E431" s="295"/>
    </row>
    <row r="432" spans="1:5" ht="15.75" customHeight="1">
      <c r="A432" s="221"/>
      <c r="D432" s="198"/>
      <c r="E432" s="295"/>
    </row>
    <row r="433" spans="1:5" ht="15.75" customHeight="1">
      <c r="A433" s="221"/>
      <c r="D433" s="198"/>
      <c r="E433" s="295"/>
    </row>
    <row r="434" spans="1:5" ht="15.75" customHeight="1">
      <c r="A434" s="221"/>
      <c r="D434" s="198"/>
      <c r="E434" s="295"/>
    </row>
    <row r="435" spans="1:5" ht="15.75" customHeight="1">
      <c r="A435" s="221"/>
      <c r="D435" s="198"/>
      <c r="E435" s="295"/>
    </row>
    <row r="436" spans="1:5" ht="15.75" customHeight="1">
      <c r="A436" s="221"/>
      <c r="D436" s="198"/>
      <c r="E436" s="295"/>
    </row>
    <row r="437" spans="1:5" ht="15.75" customHeight="1">
      <c r="A437" s="221"/>
      <c r="D437" s="198"/>
      <c r="E437" s="295"/>
    </row>
    <row r="438" spans="1:5" ht="15.75" customHeight="1">
      <c r="A438" s="221"/>
      <c r="D438" s="198"/>
      <c r="E438" s="295"/>
    </row>
    <row r="439" spans="1:5" ht="15.75" customHeight="1">
      <c r="A439" s="221"/>
      <c r="D439" s="198"/>
      <c r="E439" s="295"/>
    </row>
    <row r="440" spans="1:5" ht="15.75" customHeight="1">
      <c r="A440" s="221"/>
      <c r="D440" s="198"/>
      <c r="E440" s="295"/>
    </row>
    <row r="441" spans="1:5" ht="15.75" customHeight="1">
      <c r="A441" s="221"/>
      <c r="D441" s="198"/>
      <c r="E441" s="295"/>
    </row>
    <row r="442" spans="1:5" ht="15.75" customHeight="1">
      <c r="A442" s="221"/>
      <c r="D442" s="198"/>
      <c r="E442" s="295"/>
    </row>
    <row r="443" spans="1:5" ht="15.75" customHeight="1">
      <c r="A443" s="221"/>
      <c r="D443" s="198"/>
      <c r="E443" s="295"/>
    </row>
    <row r="444" spans="1:5" ht="15.75" customHeight="1">
      <c r="A444" s="221"/>
      <c r="D444" s="198"/>
      <c r="E444" s="295"/>
    </row>
    <row r="445" spans="1:5" ht="15.75" customHeight="1">
      <c r="A445" s="221"/>
      <c r="D445" s="198"/>
      <c r="E445" s="295"/>
    </row>
    <row r="446" spans="1:5" ht="15.75" customHeight="1">
      <c r="A446" s="221"/>
      <c r="D446" s="198"/>
      <c r="E446" s="295"/>
    </row>
    <row r="447" spans="1:5" ht="15.75" customHeight="1">
      <c r="A447" s="221"/>
      <c r="D447" s="198"/>
      <c r="E447" s="295"/>
    </row>
    <row r="448" spans="1:5" ht="15.75" customHeight="1">
      <c r="A448" s="221"/>
      <c r="D448" s="198"/>
      <c r="E448" s="295"/>
    </row>
    <row r="449" spans="1:5" ht="15.75" customHeight="1">
      <c r="A449" s="221"/>
      <c r="D449" s="198"/>
      <c r="E449" s="295"/>
    </row>
    <row r="450" spans="1:5" ht="15.75" customHeight="1">
      <c r="A450" s="221"/>
      <c r="D450" s="198"/>
      <c r="E450" s="295"/>
    </row>
    <row r="451" spans="1:5" ht="15.75" customHeight="1">
      <c r="A451" s="221"/>
      <c r="D451" s="198"/>
      <c r="E451" s="295"/>
    </row>
    <row r="452" spans="1:5" ht="15.75" customHeight="1">
      <c r="A452" s="221"/>
      <c r="D452" s="198"/>
      <c r="E452" s="295"/>
    </row>
    <row r="453" spans="1:5" ht="15.75" customHeight="1">
      <c r="A453" s="221"/>
      <c r="D453" s="198"/>
      <c r="E453" s="295"/>
    </row>
    <row r="454" spans="1:5" ht="15.75" customHeight="1">
      <c r="A454" s="221"/>
      <c r="D454" s="198"/>
      <c r="E454" s="295"/>
    </row>
    <row r="455" spans="1:5" ht="15.75" customHeight="1">
      <c r="A455" s="221"/>
      <c r="D455" s="198"/>
      <c r="E455" s="295"/>
    </row>
    <row r="456" spans="1:5" ht="15.75" customHeight="1">
      <c r="A456" s="221"/>
      <c r="D456" s="198"/>
      <c r="E456" s="295"/>
    </row>
    <row r="457" spans="1:5" ht="15.75" customHeight="1">
      <c r="A457" s="221"/>
      <c r="D457" s="198"/>
      <c r="E457" s="295"/>
    </row>
    <row r="458" spans="1:5" ht="15.75" customHeight="1">
      <c r="A458" s="221"/>
      <c r="D458" s="198"/>
      <c r="E458" s="295"/>
    </row>
    <row r="459" spans="1:5" ht="15.75" customHeight="1">
      <c r="A459" s="221"/>
      <c r="D459" s="198"/>
      <c r="E459" s="295"/>
    </row>
    <row r="460" spans="1:5" ht="15.75" customHeight="1">
      <c r="A460" s="221"/>
      <c r="D460" s="198"/>
      <c r="E460" s="295"/>
    </row>
    <row r="461" spans="1:5" ht="15.75" customHeight="1">
      <c r="A461" s="221"/>
      <c r="D461" s="198"/>
      <c r="E461" s="295"/>
    </row>
    <row r="462" spans="1:5" ht="15.75" customHeight="1">
      <c r="A462" s="221"/>
      <c r="D462" s="198"/>
      <c r="E462" s="295"/>
    </row>
    <row r="463" spans="1:5" ht="15.75" customHeight="1">
      <c r="A463" s="221"/>
      <c r="D463" s="198"/>
      <c r="E463" s="295"/>
    </row>
    <row r="464" spans="1:5" ht="15.75" customHeight="1">
      <c r="A464" s="221"/>
      <c r="D464" s="198"/>
      <c r="E464" s="295"/>
    </row>
    <row r="465" spans="1:5" ht="15.75" customHeight="1">
      <c r="A465" s="221"/>
      <c r="D465" s="198"/>
      <c r="E465" s="295"/>
    </row>
    <row r="466" spans="1:5" ht="15.75" customHeight="1">
      <c r="A466" s="221"/>
      <c r="D466" s="198"/>
      <c r="E466" s="295"/>
    </row>
    <row r="467" spans="1:5" ht="15.75" customHeight="1">
      <c r="A467" s="221"/>
      <c r="D467" s="198"/>
      <c r="E467" s="295"/>
    </row>
    <row r="468" spans="1:5" ht="15.75" customHeight="1">
      <c r="A468" s="221"/>
      <c r="D468" s="198"/>
      <c r="E468" s="295"/>
    </row>
    <row r="469" spans="1:5" ht="15.75" customHeight="1">
      <c r="A469" s="221"/>
      <c r="D469" s="198"/>
      <c r="E469" s="295"/>
    </row>
    <row r="470" spans="1:5" ht="15.75" customHeight="1">
      <c r="A470" s="221"/>
      <c r="D470" s="198"/>
      <c r="E470" s="295"/>
    </row>
    <row r="471" spans="1:5" ht="15.75" customHeight="1">
      <c r="A471" s="221"/>
      <c r="D471" s="198"/>
      <c r="E471" s="295"/>
    </row>
    <row r="472" spans="1:5" ht="15.75" customHeight="1">
      <c r="A472" s="221"/>
      <c r="D472" s="198"/>
      <c r="E472" s="295"/>
    </row>
    <row r="473" spans="1:5" ht="15.75" customHeight="1">
      <c r="A473" s="221"/>
      <c r="D473" s="198"/>
      <c r="E473" s="295"/>
    </row>
    <row r="474" spans="1:5" ht="15.75" customHeight="1">
      <c r="A474" s="221"/>
      <c r="D474" s="198"/>
      <c r="E474" s="295"/>
    </row>
    <row r="475" spans="1:5" ht="15.75" customHeight="1">
      <c r="A475" s="221"/>
      <c r="D475" s="198"/>
      <c r="E475" s="295"/>
    </row>
    <row r="476" spans="1:5" ht="15.75" customHeight="1">
      <c r="A476" s="221"/>
      <c r="D476" s="198"/>
      <c r="E476" s="295"/>
    </row>
    <row r="477" spans="1:5" ht="15.75" customHeight="1">
      <c r="A477" s="221"/>
      <c r="D477" s="198"/>
      <c r="E477" s="295"/>
    </row>
    <row r="478" spans="1:5" ht="15.75" customHeight="1">
      <c r="A478" s="221"/>
      <c r="D478" s="198"/>
      <c r="E478" s="295"/>
    </row>
    <row r="479" spans="1:5" ht="15.75" customHeight="1">
      <c r="A479" s="221"/>
      <c r="D479" s="198"/>
      <c r="E479" s="295"/>
    </row>
    <row r="480" spans="1:5" ht="15.75" customHeight="1">
      <c r="A480" s="221"/>
      <c r="D480" s="198"/>
      <c r="E480" s="295"/>
    </row>
    <row r="481" spans="1:5" ht="15.75" customHeight="1">
      <c r="A481" s="221"/>
      <c r="D481" s="198"/>
      <c r="E481" s="295"/>
    </row>
    <row r="482" spans="1:5" ht="15.75" customHeight="1">
      <c r="A482" s="221"/>
      <c r="D482" s="198"/>
      <c r="E482" s="295"/>
    </row>
    <row r="483" spans="1:5" ht="15.75" customHeight="1">
      <c r="A483" s="221"/>
      <c r="D483" s="198"/>
      <c r="E483" s="295"/>
    </row>
    <row r="484" spans="1:5" ht="15.75" customHeight="1">
      <c r="A484" s="221"/>
      <c r="D484" s="198"/>
      <c r="E484" s="295"/>
    </row>
    <row r="485" spans="1:5" ht="15.75" customHeight="1">
      <c r="A485" s="221"/>
      <c r="D485" s="198"/>
      <c r="E485" s="295"/>
    </row>
    <row r="486" spans="1:5" ht="15.75" customHeight="1">
      <c r="A486" s="221"/>
      <c r="D486" s="198"/>
      <c r="E486" s="295"/>
    </row>
    <row r="487" spans="1:5" ht="15.75" customHeight="1">
      <c r="A487" s="221"/>
      <c r="D487" s="198"/>
      <c r="E487" s="295"/>
    </row>
    <row r="488" spans="1:5" ht="15.75" customHeight="1">
      <c r="A488" s="221"/>
      <c r="D488" s="198"/>
      <c r="E488" s="295"/>
    </row>
    <row r="489" spans="1:5" ht="15.75" customHeight="1">
      <c r="A489" s="221"/>
      <c r="D489" s="198"/>
      <c r="E489" s="295"/>
    </row>
    <row r="490" spans="1:5" ht="15.75" customHeight="1">
      <c r="A490" s="221"/>
      <c r="D490" s="198"/>
      <c r="E490" s="295"/>
    </row>
    <row r="491" spans="1:5" ht="15.75" customHeight="1">
      <c r="A491" s="221"/>
      <c r="D491" s="198"/>
      <c r="E491" s="295"/>
    </row>
    <row r="492" spans="1:5" ht="15.75" customHeight="1">
      <c r="A492" s="221"/>
      <c r="D492" s="198"/>
      <c r="E492" s="295"/>
    </row>
    <row r="493" spans="1:5" ht="15.75" customHeight="1">
      <c r="A493" s="221"/>
      <c r="D493" s="198"/>
      <c r="E493" s="295"/>
    </row>
    <row r="494" spans="1:5" ht="15.75" customHeight="1">
      <c r="A494" s="221"/>
      <c r="D494" s="198"/>
      <c r="E494" s="295"/>
    </row>
    <row r="495" spans="1:5" ht="15.75" customHeight="1">
      <c r="A495" s="221"/>
      <c r="D495" s="198"/>
      <c r="E495" s="295"/>
    </row>
    <row r="496" spans="1:5" ht="15.75" customHeight="1">
      <c r="A496" s="221"/>
      <c r="D496" s="198"/>
      <c r="E496" s="295"/>
    </row>
    <row r="497" spans="1:5" ht="15.75" customHeight="1">
      <c r="A497" s="221"/>
      <c r="D497" s="198"/>
      <c r="E497" s="295"/>
    </row>
    <row r="498" spans="1:5" ht="15.75" customHeight="1">
      <c r="A498" s="221"/>
      <c r="D498" s="198"/>
      <c r="E498" s="295"/>
    </row>
    <row r="499" spans="1:5" ht="15.75" customHeight="1">
      <c r="A499" s="221"/>
      <c r="D499" s="198"/>
      <c r="E499" s="295"/>
    </row>
    <row r="500" spans="1:5" ht="15.75" customHeight="1">
      <c r="A500" s="221"/>
      <c r="D500" s="198"/>
      <c r="E500" s="295"/>
    </row>
    <row r="501" spans="1:5" ht="15.75" customHeight="1">
      <c r="A501" s="221"/>
      <c r="D501" s="198"/>
      <c r="E501" s="295"/>
    </row>
    <row r="502" spans="1:5" ht="15.75" customHeight="1">
      <c r="A502" s="221"/>
      <c r="D502" s="198"/>
      <c r="E502" s="295"/>
    </row>
    <row r="503" spans="1:5" ht="15.75" customHeight="1">
      <c r="A503" s="221"/>
      <c r="D503" s="198"/>
      <c r="E503" s="295"/>
    </row>
    <row r="504" spans="1:5" ht="15.75" customHeight="1">
      <c r="A504" s="221"/>
      <c r="D504" s="198"/>
      <c r="E504" s="295"/>
    </row>
    <row r="505" spans="1:5" ht="15.75" customHeight="1">
      <c r="A505" s="221"/>
      <c r="D505" s="198"/>
      <c r="E505" s="295"/>
    </row>
    <row r="506" spans="1:5" ht="15.75" customHeight="1">
      <c r="A506" s="221"/>
      <c r="D506" s="198"/>
      <c r="E506" s="295"/>
    </row>
    <row r="507" spans="1:5" ht="15.75" customHeight="1">
      <c r="A507" s="221"/>
      <c r="D507" s="198"/>
      <c r="E507" s="295"/>
    </row>
    <row r="508" spans="1:5" ht="15.75" customHeight="1">
      <c r="A508" s="221"/>
      <c r="D508" s="198"/>
      <c r="E508" s="295"/>
    </row>
    <row r="509" spans="1:5" ht="15.75" customHeight="1">
      <c r="A509" s="221"/>
      <c r="D509" s="198"/>
      <c r="E509" s="295"/>
    </row>
    <row r="510" spans="1:5" ht="15.75" customHeight="1">
      <c r="A510" s="221"/>
      <c r="D510" s="198"/>
      <c r="E510" s="295"/>
    </row>
    <row r="511" spans="1:5" ht="15.75" customHeight="1">
      <c r="A511" s="221"/>
      <c r="D511" s="198"/>
      <c r="E511" s="295"/>
    </row>
    <row r="512" spans="1:5" ht="15.75" customHeight="1">
      <c r="A512" s="221"/>
      <c r="D512" s="198"/>
      <c r="E512" s="295"/>
    </row>
    <row r="513" spans="1:5" ht="15.75" customHeight="1">
      <c r="A513" s="221"/>
      <c r="D513" s="198"/>
      <c r="E513" s="295"/>
    </row>
    <row r="514" spans="1:5" ht="15.75" customHeight="1">
      <c r="A514" s="221"/>
      <c r="D514" s="198"/>
      <c r="E514" s="295"/>
    </row>
    <row r="515" spans="1:5" ht="15.75" customHeight="1">
      <c r="A515" s="221"/>
      <c r="D515" s="198"/>
      <c r="E515" s="295"/>
    </row>
    <row r="516" spans="1:5" ht="15.75" customHeight="1">
      <c r="A516" s="221"/>
      <c r="D516" s="198"/>
      <c r="E516" s="295"/>
    </row>
    <row r="517" spans="1:5" ht="15.75" customHeight="1">
      <c r="A517" s="221"/>
      <c r="D517" s="198"/>
      <c r="E517" s="295"/>
    </row>
    <row r="518" spans="1:5" ht="15.75" customHeight="1">
      <c r="A518" s="221"/>
      <c r="D518" s="198"/>
      <c r="E518" s="295"/>
    </row>
    <row r="519" spans="1:5" ht="15.75" customHeight="1">
      <c r="A519" s="221"/>
      <c r="D519" s="198"/>
      <c r="E519" s="295"/>
    </row>
    <row r="520" spans="1:5" ht="15.75" customHeight="1">
      <c r="A520" s="221"/>
      <c r="D520" s="198"/>
      <c r="E520" s="295"/>
    </row>
    <row r="521" spans="1:5" ht="15.75" customHeight="1">
      <c r="A521" s="221"/>
      <c r="D521" s="198"/>
      <c r="E521" s="295"/>
    </row>
    <row r="522" spans="1:5" ht="15.75" customHeight="1">
      <c r="A522" s="221"/>
      <c r="D522" s="198"/>
      <c r="E522" s="295"/>
    </row>
    <row r="523" spans="1:5" ht="15.75" customHeight="1">
      <c r="A523" s="221"/>
      <c r="D523" s="198"/>
      <c r="E523" s="295"/>
    </row>
    <row r="524" spans="1:5" ht="15.75" customHeight="1">
      <c r="A524" s="221"/>
      <c r="D524" s="198"/>
      <c r="E524" s="295"/>
    </row>
    <row r="525" spans="1:5" ht="15.75" customHeight="1">
      <c r="A525" s="221"/>
      <c r="D525" s="198"/>
      <c r="E525" s="295"/>
    </row>
    <row r="526" spans="1:5" ht="15.75" customHeight="1">
      <c r="A526" s="221"/>
      <c r="D526" s="198"/>
      <c r="E526" s="295"/>
    </row>
    <row r="527" spans="1:5" ht="15.75" customHeight="1">
      <c r="A527" s="221"/>
      <c r="D527" s="198"/>
      <c r="E527" s="295"/>
    </row>
    <row r="528" spans="1:5" ht="15.75" customHeight="1">
      <c r="A528" s="221"/>
      <c r="D528" s="198"/>
      <c r="E528" s="295"/>
    </row>
    <row r="529" spans="1:5" ht="15.75" customHeight="1">
      <c r="A529" s="221"/>
      <c r="D529" s="198"/>
      <c r="E529" s="295"/>
    </row>
    <row r="530" spans="1:5" ht="15.75" customHeight="1">
      <c r="A530" s="221"/>
      <c r="D530" s="198"/>
      <c r="E530" s="295"/>
    </row>
    <row r="531" spans="1:5" ht="15.75" customHeight="1">
      <c r="A531" s="221"/>
      <c r="D531" s="198"/>
      <c r="E531" s="295"/>
    </row>
    <row r="532" spans="1:5" ht="15.75" customHeight="1">
      <c r="A532" s="221"/>
      <c r="D532" s="198"/>
      <c r="E532" s="295"/>
    </row>
    <row r="533" spans="1:5" ht="15.75" customHeight="1">
      <c r="A533" s="221"/>
      <c r="D533" s="198"/>
      <c r="E533" s="295"/>
    </row>
    <row r="534" spans="1:5" ht="15.75" customHeight="1">
      <c r="A534" s="221"/>
      <c r="D534" s="198"/>
      <c r="E534" s="295"/>
    </row>
    <row r="535" spans="1:5" ht="15.75" customHeight="1">
      <c r="A535" s="221"/>
      <c r="D535" s="198"/>
      <c r="E535" s="295"/>
    </row>
    <row r="536" spans="1:5" ht="15.75" customHeight="1">
      <c r="A536" s="221"/>
      <c r="D536" s="198"/>
      <c r="E536" s="295"/>
    </row>
    <row r="537" spans="1:5" ht="15.75" customHeight="1">
      <c r="A537" s="221"/>
      <c r="D537" s="198"/>
      <c r="E537" s="295"/>
    </row>
    <row r="538" spans="1:5" ht="15.75" customHeight="1">
      <c r="A538" s="221"/>
      <c r="D538" s="198"/>
      <c r="E538" s="295"/>
    </row>
    <row r="539" spans="1:5" ht="15.75" customHeight="1">
      <c r="A539" s="221"/>
      <c r="D539" s="198"/>
      <c r="E539" s="295"/>
    </row>
    <row r="540" spans="1:5" ht="15.75" customHeight="1">
      <c r="A540" s="221"/>
      <c r="D540" s="198"/>
      <c r="E540" s="295"/>
    </row>
    <row r="541" spans="1:5" ht="15.75" customHeight="1">
      <c r="A541" s="221"/>
      <c r="D541" s="198"/>
      <c r="E541" s="295"/>
    </row>
    <row r="542" spans="1:5" ht="15.75" customHeight="1">
      <c r="A542" s="221"/>
      <c r="D542" s="198"/>
      <c r="E542" s="295"/>
    </row>
    <row r="543" spans="1:5" ht="15.75" customHeight="1">
      <c r="A543" s="221"/>
      <c r="D543" s="198"/>
      <c r="E543" s="295"/>
    </row>
    <row r="544" spans="1:5" ht="15.75" customHeight="1">
      <c r="A544" s="221"/>
      <c r="D544" s="198"/>
      <c r="E544" s="295"/>
    </row>
    <row r="545" spans="1:5" ht="15.75" customHeight="1">
      <c r="A545" s="221"/>
      <c r="D545" s="198"/>
      <c r="E545" s="295"/>
    </row>
    <row r="546" spans="1:5" ht="15.75" customHeight="1">
      <c r="A546" s="221"/>
      <c r="D546" s="198"/>
      <c r="E546" s="295"/>
    </row>
    <row r="547" spans="1:5" ht="15.75" customHeight="1">
      <c r="A547" s="221"/>
      <c r="D547" s="198"/>
      <c r="E547" s="295"/>
    </row>
    <row r="548" spans="1:5" ht="15.75" customHeight="1">
      <c r="A548" s="221"/>
      <c r="D548" s="198"/>
      <c r="E548" s="295"/>
    </row>
    <row r="549" spans="1:5" ht="15.75" customHeight="1">
      <c r="A549" s="221"/>
      <c r="D549" s="198"/>
      <c r="E549" s="295"/>
    </row>
    <row r="550" spans="1:5" ht="15.75" customHeight="1">
      <c r="A550" s="221"/>
      <c r="D550" s="198"/>
      <c r="E550" s="295"/>
    </row>
    <row r="551" spans="1:5" ht="15.75" customHeight="1">
      <c r="A551" s="221"/>
      <c r="D551" s="198"/>
      <c r="E551" s="295"/>
    </row>
    <row r="552" spans="1:5" ht="15.75" customHeight="1">
      <c r="A552" s="221"/>
      <c r="D552" s="198"/>
      <c r="E552" s="295"/>
    </row>
    <row r="553" spans="1:5" ht="15.75" customHeight="1">
      <c r="A553" s="221"/>
      <c r="D553" s="198"/>
      <c r="E553" s="295"/>
    </row>
    <row r="554" spans="1:5" ht="15.75" customHeight="1">
      <c r="A554" s="221"/>
      <c r="D554" s="198"/>
      <c r="E554" s="295"/>
    </row>
    <row r="555" spans="1:5" ht="15.75" customHeight="1">
      <c r="A555" s="221"/>
      <c r="D555" s="198"/>
      <c r="E555" s="295"/>
    </row>
    <row r="556" spans="1:5" ht="15.75" customHeight="1">
      <c r="A556" s="221"/>
      <c r="D556" s="198"/>
      <c r="E556" s="295"/>
    </row>
    <row r="557" spans="1:5" ht="15.75" customHeight="1">
      <c r="A557" s="221"/>
      <c r="D557" s="198"/>
      <c r="E557" s="295"/>
    </row>
    <row r="558" spans="1:5" ht="15.75" customHeight="1">
      <c r="A558" s="221"/>
      <c r="D558" s="198"/>
      <c r="E558" s="295"/>
    </row>
    <row r="559" spans="1:5" ht="15.75" customHeight="1">
      <c r="A559" s="221"/>
      <c r="D559" s="198"/>
      <c r="E559" s="295"/>
    </row>
    <row r="560" spans="1:5" ht="15.75" customHeight="1">
      <c r="A560" s="221"/>
      <c r="D560" s="198"/>
      <c r="E560" s="295"/>
    </row>
    <row r="561" spans="1:5" ht="15.75" customHeight="1">
      <c r="A561" s="221"/>
      <c r="D561" s="198"/>
      <c r="E561" s="295"/>
    </row>
    <row r="562" spans="1:5" ht="15.75" customHeight="1">
      <c r="A562" s="221"/>
      <c r="D562" s="198"/>
      <c r="E562" s="295"/>
    </row>
    <row r="563" spans="1:5" ht="15.75" customHeight="1">
      <c r="A563" s="221"/>
      <c r="D563" s="198"/>
      <c r="E563" s="295"/>
    </row>
    <row r="564" spans="1:5" ht="15.75" customHeight="1">
      <c r="A564" s="221"/>
      <c r="D564" s="198"/>
      <c r="E564" s="295"/>
    </row>
    <row r="565" spans="1:5" ht="15.75" customHeight="1">
      <c r="A565" s="221"/>
      <c r="D565" s="198"/>
      <c r="E565" s="295"/>
    </row>
    <row r="566" spans="1:5" ht="15.75" customHeight="1">
      <c r="A566" s="221"/>
      <c r="D566" s="198"/>
      <c r="E566" s="295"/>
    </row>
    <row r="567" spans="1:5" ht="15.75" customHeight="1">
      <c r="A567" s="221"/>
      <c r="D567" s="198"/>
      <c r="E567" s="295"/>
    </row>
    <row r="568" spans="1:5" ht="15.75" customHeight="1">
      <c r="A568" s="221"/>
      <c r="D568" s="198"/>
      <c r="E568" s="295"/>
    </row>
    <row r="569" spans="1:5" ht="15.75" customHeight="1">
      <c r="A569" s="221"/>
      <c r="D569" s="198"/>
      <c r="E569" s="295"/>
    </row>
    <row r="570" spans="1:5" ht="15.75" customHeight="1">
      <c r="A570" s="221"/>
      <c r="D570" s="198"/>
      <c r="E570" s="295"/>
    </row>
    <row r="571" spans="1:5" ht="15.75" customHeight="1">
      <c r="A571" s="221"/>
      <c r="D571" s="198"/>
      <c r="E571" s="295"/>
    </row>
    <row r="572" spans="1:5" ht="15.75" customHeight="1">
      <c r="A572" s="221"/>
      <c r="D572" s="198"/>
      <c r="E572" s="295"/>
    </row>
    <row r="573" spans="1:5" ht="15.75" customHeight="1">
      <c r="A573" s="221"/>
      <c r="D573" s="198"/>
      <c r="E573" s="295"/>
    </row>
    <row r="574" spans="1:5" ht="15.75" customHeight="1">
      <c r="A574" s="221"/>
      <c r="D574" s="198"/>
      <c r="E574" s="295"/>
    </row>
    <row r="575" spans="1:5" ht="15.75" customHeight="1">
      <c r="A575" s="221"/>
      <c r="D575" s="198"/>
      <c r="E575" s="295"/>
    </row>
    <row r="576" spans="1:5" ht="15.75" customHeight="1">
      <c r="A576" s="221"/>
      <c r="D576" s="198"/>
      <c r="E576" s="295"/>
    </row>
    <row r="577" spans="1:5" ht="15.75" customHeight="1">
      <c r="A577" s="221"/>
      <c r="D577" s="198"/>
      <c r="E577" s="295"/>
    </row>
    <row r="578" spans="1:5" ht="15.75" customHeight="1">
      <c r="A578" s="221"/>
      <c r="D578" s="198"/>
      <c r="E578" s="295"/>
    </row>
    <row r="579" spans="1:5" ht="15.75" customHeight="1">
      <c r="A579" s="221"/>
      <c r="D579" s="198"/>
      <c r="E579" s="295"/>
    </row>
    <row r="580" spans="1:5" ht="15.75" customHeight="1">
      <c r="A580" s="221"/>
      <c r="D580" s="198"/>
      <c r="E580" s="295"/>
    </row>
    <row r="581" spans="1:5" ht="15.75" customHeight="1">
      <c r="A581" s="221"/>
      <c r="D581" s="198"/>
      <c r="E581" s="295"/>
    </row>
    <row r="582" spans="1:5" ht="15.75" customHeight="1">
      <c r="A582" s="221"/>
      <c r="D582" s="198"/>
      <c r="E582" s="295"/>
    </row>
    <row r="583" spans="1:5" ht="15.75" customHeight="1">
      <c r="A583" s="221"/>
      <c r="D583" s="198"/>
      <c r="E583" s="295"/>
    </row>
    <row r="584" spans="1:5" ht="15.75" customHeight="1">
      <c r="A584" s="221"/>
      <c r="D584" s="198"/>
      <c r="E584" s="295"/>
    </row>
    <row r="585" spans="1:5" ht="15.75" customHeight="1">
      <c r="A585" s="221"/>
      <c r="D585" s="198"/>
      <c r="E585" s="295"/>
    </row>
    <row r="586" spans="1:5" ht="15.75" customHeight="1">
      <c r="A586" s="221"/>
      <c r="D586" s="198"/>
      <c r="E586" s="295"/>
    </row>
    <row r="587" spans="1:5" ht="15.75" customHeight="1">
      <c r="A587" s="221"/>
      <c r="D587" s="198"/>
      <c r="E587" s="295"/>
    </row>
    <row r="588" spans="1:5" ht="15.75" customHeight="1">
      <c r="A588" s="221"/>
      <c r="D588" s="198"/>
      <c r="E588" s="295"/>
    </row>
    <row r="589" spans="1:5" ht="15.75" customHeight="1">
      <c r="A589" s="221"/>
      <c r="D589" s="198"/>
      <c r="E589" s="295"/>
    </row>
    <row r="590" spans="1:5" ht="15.75" customHeight="1">
      <c r="A590" s="221"/>
      <c r="D590" s="198"/>
      <c r="E590" s="295"/>
    </row>
    <row r="591" spans="1:5" ht="15.75" customHeight="1">
      <c r="A591" s="221"/>
      <c r="D591" s="198"/>
      <c r="E591" s="295"/>
    </row>
    <row r="592" spans="1:5" ht="15.75" customHeight="1">
      <c r="A592" s="221"/>
      <c r="D592" s="198"/>
      <c r="E592" s="295"/>
    </row>
    <row r="593" spans="1:5" ht="15.75" customHeight="1">
      <c r="A593" s="221"/>
      <c r="D593" s="198"/>
      <c r="E593" s="295"/>
    </row>
    <row r="594" spans="1:5" ht="15.75" customHeight="1">
      <c r="A594" s="221"/>
      <c r="D594" s="198"/>
      <c r="E594" s="295"/>
    </row>
    <row r="595" spans="1:5" ht="15.75" customHeight="1">
      <c r="A595" s="221"/>
      <c r="D595" s="198"/>
      <c r="E595" s="295"/>
    </row>
    <row r="596" spans="1:5" ht="15.75" customHeight="1">
      <c r="A596" s="221"/>
      <c r="D596" s="198"/>
      <c r="E596" s="295"/>
    </row>
    <row r="597" spans="1:5" ht="15.75" customHeight="1">
      <c r="A597" s="221"/>
      <c r="D597" s="198"/>
      <c r="E597" s="295"/>
    </row>
    <row r="598" spans="1:5" ht="15.75" customHeight="1">
      <c r="A598" s="221"/>
      <c r="D598" s="198"/>
      <c r="E598" s="295"/>
    </row>
    <row r="599" spans="1:5" ht="15.75" customHeight="1">
      <c r="A599" s="221"/>
      <c r="D599" s="198"/>
      <c r="E599" s="295"/>
    </row>
    <row r="600" spans="1:5" ht="15.75" customHeight="1">
      <c r="A600" s="221"/>
      <c r="D600" s="198"/>
      <c r="E600" s="295"/>
    </row>
    <row r="601" spans="1:5" ht="15.75" customHeight="1">
      <c r="A601" s="221"/>
      <c r="D601" s="198"/>
      <c r="E601" s="295"/>
    </row>
    <row r="602" spans="1:5" ht="15.75" customHeight="1">
      <c r="A602" s="221"/>
      <c r="D602" s="198"/>
      <c r="E602" s="295"/>
    </row>
    <row r="603" spans="1:5" ht="15.75" customHeight="1">
      <c r="A603" s="221"/>
      <c r="D603" s="198"/>
      <c r="E603" s="295"/>
    </row>
    <row r="604" spans="1:5" ht="15.75" customHeight="1">
      <c r="A604" s="221"/>
      <c r="D604" s="198"/>
      <c r="E604" s="295"/>
    </row>
    <row r="605" spans="1:5" ht="15.75" customHeight="1">
      <c r="A605" s="221"/>
      <c r="D605" s="198"/>
      <c r="E605" s="295"/>
    </row>
    <row r="606" spans="1:5" ht="15.75" customHeight="1">
      <c r="A606" s="221"/>
      <c r="D606" s="198"/>
      <c r="E606" s="295"/>
    </row>
    <row r="607" spans="1:5" ht="15.75" customHeight="1">
      <c r="A607" s="221"/>
      <c r="D607" s="198"/>
      <c r="E607" s="295"/>
    </row>
    <row r="608" spans="1:5" ht="15.75" customHeight="1">
      <c r="A608" s="221"/>
      <c r="D608" s="198"/>
      <c r="E608" s="295"/>
    </row>
    <row r="609" spans="1:5" ht="15.75" customHeight="1">
      <c r="A609" s="221"/>
      <c r="D609" s="198"/>
      <c r="E609" s="295"/>
    </row>
    <row r="610" spans="1:5" ht="15.75" customHeight="1">
      <c r="A610" s="221"/>
      <c r="D610" s="198"/>
      <c r="E610" s="295"/>
    </row>
    <row r="611" spans="1:5" ht="15.75" customHeight="1">
      <c r="A611" s="221"/>
      <c r="D611" s="198"/>
      <c r="E611" s="295"/>
    </row>
    <row r="612" spans="1:5" ht="15.75" customHeight="1">
      <c r="A612" s="221"/>
      <c r="D612" s="198"/>
      <c r="E612" s="295"/>
    </row>
    <row r="613" spans="1:5" ht="15.75" customHeight="1">
      <c r="A613" s="221"/>
      <c r="D613" s="198"/>
      <c r="E613" s="295"/>
    </row>
    <row r="614" spans="1:5" ht="15.75" customHeight="1">
      <c r="A614" s="221"/>
      <c r="D614" s="198"/>
      <c r="E614" s="295"/>
    </row>
    <row r="615" spans="1:5" ht="15.75" customHeight="1">
      <c r="A615" s="221"/>
      <c r="D615" s="198"/>
      <c r="E615" s="295"/>
    </row>
    <row r="616" spans="1:5" ht="15.75" customHeight="1">
      <c r="A616" s="221"/>
      <c r="D616" s="198"/>
      <c r="E616" s="295"/>
    </row>
    <row r="617" spans="1:5" ht="15.75" customHeight="1">
      <c r="A617" s="221"/>
      <c r="D617" s="198"/>
      <c r="E617" s="295"/>
    </row>
    <row r="618" spans="1:5" ht="15.75" customHeight="1">
      <c r="A618" s="221"/>
      <c r="D618" s="198"/>
      <c r="E618" s="295"/>
    </row>
    <row r="619" spans="1:5" ht="15.75" customHeight="1">
      <c r="A619" s="221"/>
      <c r="D619" s="198"/>
      <c r="E619" s="295"/>
    </row>
    <row r="620" spans="1:5" ht="15.75" customHeight="1">
      <c r="A620" s="221"/>
      <c r="D620" s="198"/>
      <c r="E620" s="295"/>
    </row>
    <row r="621" spans="1:5" ht="15.75" customHeight="1">
      <c r="A621" s="221"/>
      <c r="D621" s="198"/>
      <c r="E621" s="295"/>
    </row>
    <row r="622" spans="1:5" ht="15.75" customHeight="1">
      <c r="A622" s="221"/>
      <c r="D622" s="198"/>
      <c r="E622" s="295"/>
    </row>
    <row r="623" spans="1:5" ht="15.75" customHeight="1">
      <c r="A623" s="221"/>
      <c r="D623" s="198"/>
      <c r="E623" s="295"/>
    </row>
    <row r="624" spans="1:5" ht="15.75" customHeight="1">
      <c r="A624" s="221"/>
      <c r="D624" s="198"/>
      <c r="E624" s="295"/>
    </row>
    <row r="625" spans="1:5" ht="15.75" customHeight="1">
      <c r="A625" s="221"/>
      <c r="D625" s="198"/>
      <c r="E625" s="295"/>
    </row>
    <row r="626" spans="1:5" ht="15.75" customHeight="1">
      <c r="A626" s="221"/>
      <c r="D626" s="198"/>
      <c r="E626" s="295"/>
    </row>
    <row r="627" spans="1:5" ht="15.75" customHeight="1">
      <c r="A627" s="221"/>
      <c r="D627" s="198"/>
      <c r="E627" s="295"/>
    </row>
    <row r="628" spans="1:5" ht="15.75" customHeight="1">
      <c r="A628" s="221"/>
      <c r="D628" s="198"/>
      <c r="E628" s="295"/>
    </row>
    <row r="629" spans="1:5" ht="15.75" customHeight="1">
      <c r="A629" s="221"/>
      <c r="D629" s="198"/>
      <c r="E629" s="295"/>
    </row>
    <row r="630" spans="1:5" ht="15.75" customHeight="1">
      <c r="A630" s="221"/>
      <c r="D630" s="198"/>
      <c r="E630" s="295"/>
    </row>
    <row r="631" spans="1:5" ht="15.75" customHeight="1">
      <c r="A631" s="221"/>
      <c r="D631" s="198"/>
      <c r="E631" s="295"/>
    </row>
    <row r="632" spans="1:5" ht="15.75" customHeight="1">
      <c r="A632" s="221"/>
      <c r="D632" s="198"/>
      <c r="E632" s="295"/>
    </row>
    <row r="633" spans="1:5" ht="15.75" customHeight="1">
      <c r="A633" s="221"/>
      <c r="D633" s="198"/>
      <c r="E633" s="295"/>
    </row>
    <row r="634" spans="1:5" ht="15.75" customHeight="1">
      <c r="A634" s="221"/>
      <c r="D634" s="198"/>
      <c r="E634" s="295"/>
    </row>
    <row r="635" spans="1:5" ht="15.75" customHeight="1">
      <c r="A635" s="221"/>
      <c r="D635" s="198"/>
      <c r="E635" s="295"/>
    </row>
    <row r="636" spans="1:5" ht="15.75" customHeight="1">
      <c r="A636" s="221"/>
      <c r="D636" s="198"/>
      <c r="E636" s="295"/>
    </row>
    <row r="637" spans="1:5" ht="15.75" customHeight="1">
      <c r="A637" s="221"/>
      <c r="D637" s="198"/>
      <c r="E637" s="295"/>
    </row>
    <row r="638" spans="1:5" ht="15.75" customHeight="1">
      <c r="A638" s="221"/>
      <c r="D638" s="198"/>
      <c r="E638" s="295"/>
    </row>
    <row r="639" spans="1:5" ht="15.75" customHeight="1">
      <c r="A639" s="221"/>
      <c r="D639" s="198"/>
      <c r="E639" s="295"/>
    </row>
    <row r="640" spans="1:5" ht="15.75" customHeight="1">
      <c r="A640" s="221"/>
      <c r="D640" s="198"/>
      <c r="E640" s="295"/>
    </row>
    <row r="641" spans="1:5" ht="15.75" customHeight="1">
      <c r="A641" s="221"/>
      <c r="D641" s="198"/>
      <c r="E641" s="295"/>
    </row>
    <row r="642" spans="1:5" ht="15.75" customHeight="1">
      <c r="A642" s="221"/>
      <c r="D642" s="198"/>
      <c r="E642" s="295"/>
    </row>
    <row r="643" spans="1:5" ht="15.75" customHeight="1">
      <c r="A643" s="221"/>
      <c r="D643" s="198"/>
      <c r="E643" s="295"/>
    </row>
    <row r="644" spans="1:5" ht="15.75" customHeight="1">
      <c r="A644" s="221"/>
      <c r="D644" s="198"/>
      <c r="E644" s="295"/>
    </row>
    <row r="645" spans="1:5" ht="15.75" customHeight="1">
      <c r="A645" s="221"/>
      <c r="D645" s="198"/>
      <c r="E645" s="295"/>
    </row>
    <row r="646" spans="1:5" ht="15.75" customHeight="1">
      <c r="A646" s="221"/>
      <c r="D646" s="198"/>
      <c r="E646" s="295"/>
    </row>
    <row r="647" spans="1:5" ht="15.75" customHeight="1">
      <c r="A647" s="221"/>
      <c r="D647" s="198"/>
      <c r="E647" s="295"/>
    </row>
    <row r="648" spans="1:5" ht="15.75" customHeight="1">
      <c r="A648" s="221"/>
      <c r="D648" s="198"/>
      <c r="E648" s="295"/>
    </row>
    <row r="649" spans="1:5" ht="15.75" customHeight="1">
      <c r="A649" s="221"/>
      <c r="D649" s="198"/>
      <c r="E649" s="295"/>
    </row>
    <row r="650" spans="1:5" ht="15.75" customHeight="1">
      <c r="A650" s="221"/>
      <c r="D650" s="198"/>
      <c r="E650" s="295"/>
    </row>
    <row r="651" spans="1:5" ht="15.75" customHeight="1">
      <c r="A651" s="221"/>
      <c r="D651" s="198"/>
      <c r="E651" s="295"/>
    </row>
    <row r="652" spans="1:5" ht="15.75" customHeight="1">
      <c r="A652" s="221"/>
      <c r="D652" s="198"/>
      <c r="E652" s="295"/>
    </row>
    <row r="653" spans="1:5" ht="15.75" customHeight="1">
      <c r="A653" s="221"/>
      <c r="D653" s="198"/>
      <c r="E653" s="295"/>
    </row>
    <row r="654" spans="1:5" ht="15.75" customHeight="1">
      <c r="A654" s="221"/>
      <c r="D654" s="198"/>
      <c r="E654" s="295"/>
    </row>
    <row r="655" spans="1:5" ht="15.75" customHeight="1">
      <c r="A655" s="221"/>
      <c r="D655" s="198"/>
      <c r="E655" s="295"/>
    </row>
    <row r="656" spans="1:5" ht="15.75" customHeight="1">
      <c r="A656" s="221"/>
      <c r="D656" s="198"/>
      <c r="E656" s="295"/>
    </row>
    <row r="657" spans="1:5" ht="15.75" customHeight="1">
      <c r="A657" s="221"/>
      <c r="D657" s="198"/>
      <c r="E657" s="295"/>
    </row>
    <row r="658" spans="1:5" ht="15.75" customHeight="1">
      <c r="A658" s="221"/>
      <c r="D658" s="198"/>
      <c r="E658" s="295"/>
    </row>
    <row r="659" spans="1:5" ht="15.75" customHeight="1">
      <c r="A659" s="221"/>
      <c r="D659" s="198"/>
      <c r="E659" s="295"/>
    </row>
    <row r="660" spans="1:5" ht="15.75" customHeight="1">
      <c r="A660" s="221"/>
      <c r="D660" s="198"/>
      <c r="E660" s="295"/>
    </row>
    <row r="661" spans="1:5" ht="15.75" customHeight="1">
      <c r="A661" s="221"/>
      <c r="D661" s="198"/>
      <c r="E661" s="295"/>
    </row>
    <row r="662" spans="1:5" ht="15.75" customHeight="1">
      <c r="A662" s="221"/>
      <c r="D662" s="198"/>
      <c r="E662" s="295"/>
    </row>
    <row r="663" spans="1:5" ht="15.75" customHeight="1">
      <c r="A663" s="221"/>
      <c r="D663" s="198"/>
      <c r="E663" s="295"/>
    </row>
    <row r="664" spans="1:5" ht="15.75" customHeight="1">
      <c r="A664" s="221"/>
      <c r="D664" s="198"/>
      <c r="E664" s="295"/>
    </row>
    <row r="665" spans="1:5" ht="15.75" customHeight="1">
      <c r="A665" s="221"/>
      <c r="D665" s="198"/>
      <c r="E665" s="295"/>
    </row>
    <row r="666" spans="1:5" ht="15.75" customHeight="1">
      <c r="A666" s="221"/>
      <c r="D666" s="198"/>
      <c r="E666" s="295"/>
    </row>
    <row r="667" spans="1:5" ht="15.75" customHeight="1">
      <c r="A667" s="221"/>
      <c r="D667" s="198"/>
      <c r="E667" s="295"/>
    </row>
    <row r="668" spans="1:5" ht="15.75" customHeight="1">
      <c r="A668" s="221"/>
      <c r="D668" s="198"/>
      <c r="E668" s="295"/>
    </row>
    <row r="669" spans="1:5" ht="15.75" customHeight="1">
      <c r="A669" s="221"/>
      <c r="D669" s="198"/>
      <c r="E669" s="295"/>
    </row>
    <row r="670" spans="1:5" ht="15.75" customHeight="1">
      <c r="A670" s="221"/>
      <c r="D670" s="198"/>
      <c r="E670" s="295"/>
    </row>
    <row r="671" spans="1:5" ht="15.75" customHeight="1">
      <c r="A671" s="221"/>
      <c r="D671" s="198"/>
      <c r="E671" s="295"/>
    </row>
    <row r="672" spans="1:5" ht="15.75" customHeight="1">
      <c r="A672" s="221"/>
      <c r="D672" s="198"/>
      <c r="E672" s="295"/>
    </row>
    <row r="673" spans="1:5" ht="15.75" customHeight="1">
      <c r="A673" s="221"/>
      <c r="D673" s="198"/>
      <c r="E673" s="295"/>
    </row>
    <row r="674" spans="1:5" ht="15.75" customHeight="1">
      <c r="A674" s="221"/>
      <c r="D674" s="198"/>
      <c r="E674" s="295"/>
    </row>
    <row r="675" spans="1:5" ht="15.75" customHeight="1">
      <c r="A675" s="221"/>
      <c r="D675" s="198"/>
      <c r="E675" s="295"/>
    </row>
    <row r="676" spans="1:5" ht="15.75" customHeight="1">
      <c r="A676" s="221"/>
      <c r="D676" s="198"/>
      <c r="E676" s="295"/>
    </row>
    <row r="677" spans="1:5" ht="15.75" customHeight="1">
      <c r="A677" s="221"/>
      <c r="D677" s="198"/>
      <c r="E677" s="295"/>
    </row>
    <row r="678" spans="1:5" ht="15.75" customHeight="1">
      <c r="A678" s="221"/>
      <c r="D678" s="198"/>
      <c r="E678" s="295"/>
    </row>
    <row r="679" spans="1:5" ht="15.75" customHeight="1">
      <c r="A679" s="221"/>
      <c r="D679" s="198"/>
      <c r="E679" s="295"/>
    </row>
    <row r="680" spans="1:5" ht="15.75" customHeight="1">
      <c r="A680" s="221"/>
      <c r="D680" s="198"/>
      <c r="E680" s="295"/>
    </row>
    <row r="681" spans="1:5" ht="15.75" customHeight="1">
      <c r="A681" s="221"/>
      <c r="D681" s="198"/>
      <c r="E681" s="295"/>
    </row>
    <row r="682" spans="1:5" ht="15.75" customHeight="1">
      <c r="A682" s="221"/>
      <c r="D682" s="198"/>
      <c r="E682" s="295"/>
    </row>
    <row r="683" spans="1:5" ht="15.75" customHeight="1">
      <c r="A683" s="221"/>
      <c r="D683" s="198"/>
      <c r="E683" s="295"/>
    </row>
    <row r="684" spans="1:5" ht="15.75" customHeight="1">
      <c r="A684" s="221"/>
      <c r="D684" s="198"/>
      <c r="E684" s="295"/>
    </row>
    <row r="685" spans="1:5" ht="15.75" customHeight="1">
      <c r="A685" s="221"/>
      <c r="D685" s="198"/>
      <c r="E685" s="295"/>
    </row>
    <row r="686" spans="1:5" ht="15.75" customHeight="1">
      <c r="A686" s="221"/>
      <c r="D686" s="198"/>
      <c r="E686" s="295"/>
    </row>
    <row r="687" spans="1:5" ht="15.75" customHeight="1">
      <c r="A687" s="221"/>
      <c r="D687" s="198"/>
      <c r="E687" s="295"/>
    </row>
    <row r="688" spans="1:5" ht="15.75" customHeight="1">
      <c r="A688" s="221"/>
      <c r="D688" s="198"/>
      <c r="E688" s="295"/>
    </row>
    <row r="689" spans="1:5" ht="15.75" customHeight="1">
      <c r="A689" s="221"/>
      <c r="D689" s="198"/>
      <c r="E689" s="295"/>
    </row>
    <row r="690" spans="1:5" ht="15.75" customHeight="1">
      <c r="A690" s="221"/>
      <c r="D690" s="198"/>
      <c r="E690" s="295"/>
    </row>
    <row r="691" spans="1:5" ht="15.75" customHeight="1">
      <c r="A691" s="221"/>
      <c r="D691" s="198"/>
      <c r="E691" s="295"/>
    </row>
    <row r="692" spans="1:5" ht="15.75" customHeight="1">
      <c r="A692" s="221"/>
      <c r="D692" s="198"/>
      <c r="E692" s="295"/>
    </row>
    <row r="693" spans="1:5" ht="15.75" customHeight="1">
      <c r="A693" s="221"/>
      <c r="D693" s="198"/>
      <c r="E693" s="295"/>
    </row>
    <row r="694" spans="1:5" ht="15.75" customHeight="1">
      <c r="A694" s="221"/>
      <c r="D694" s="198"/>
      <c r="E694" s="295"/>
    </row>
    <row r="695" spans="1:5" ht="15.75" customHeight="1">
      <c r="A695" s="221"/>
      <c r="D695" s="198"/>
      <c r="E695" s="295"/>
    </row>
    <row r="696" spans="1:5" ht="15.75" customHeight="1">
      <c r="A696" s="221"/>
      <c r="D696" s="198"/>
      <c r="E696" s="295"/>
    </row>
    <row r="697" spans="1:5" ht="15.75" customHeight="1">
      <c r="A697" s="221"/>
      <c r="D697" s="198"/>
      <c r="E697" s="295"/>
    </row>
    <row r="698" spans="1:5" ht="15.75" customHeight="1">
      <c r="A698" s="221"/>
      <c r="D698" s="198"/>
      <c r="E698" s="295"/>
    </row>
    <row r="699" spans="1:5" ht="15.75" customHeight="1">
      <c r="A699" s="221"/>
      <c r="D699" s="198"/>
      <c r="E699" s="295"/>
    </row>
    <row r="700" spans="1:5" ht="15.75" customHeight="1">
      <c r="A700" s="221"/>
      <c r="D700" s="198"/>
      <c r="E700" s="295"/>
    </row>
    <row r="701" spans="1:5" ht="15.75" customHeight="1">
      <c r="A701" s="221"/>
      <c r="D701" s="198"/>
      <c r="E701" s="295"/>
    </row>
    <row r="702" spans="1:5" ht="15.75" customHeight="1">
      <c r="A702" s="221"/>
      <c r="D702" s="198"/>
      <c r="E702" s="295"/>
    </row>
    <row r="703" spans="1:5" ht="15.75" customHeight="1">
      <c r="A703" s="221"/>
      <c r="D703" s="198"/>
      <c r="E703" s="295"/>
    </row>
    <row r="704" spans="1:5" ht="15.75" customHeight="1">
      <c r="A704" s="221"/>
      <c r="D704" s="198"/>
      <c r="E704" s="295"/>
    </row>
    <row r="705" spans="1:5" ht="15.75" customHeight="1">
      <c r="A705" s="221"/>
      <c r="D705" s="198"/>
      <c r="E705" s="295"/>
    </row>
    <row r="706" spans="1:5" ht="15.75" customHeight="1">
      <c r="A706" s="221"/>
      <c r="D706" s="198"/>
      <c r="E706" s="295"/>
    </row>
    <row r="707" spans="1:5" ht="15.75" customHeight="1">
      <c r="A707" s="221"/>
      <c r="D707" s="198"/>
      <c r="E707" s="295"/>
    </row>
    <row r="708" spans="1:5" ht="15.75" customHeight="1">
      <c r="A708" s="221"/>
      <c r="D708" s="198"/>
      <c r="E708" s="295"/>
    </row>
    <row r="709" spans="1:5" ht="15.75" customHeight="1">
      <c r="A709" s="221"/>
      <c r="D709" s="198"/>
      <c r="E709" s="295"/>
    </row>
    <row r="710" spans="1:5" ht="15.75" customHeight="1">
      <c r="A710" s="221"/>
      <c r="D710" s="198"/>
      <c r="E710" s="295"/>
    </row>
    <row r="711" spans="1:5" ht="15.75" customHeight="1">
      <c r="A711" s="221"/>
      <c r="D711" s="198"/>
      <c r="E711" s="295"/>
    </row>
    <row r="712" spans="1:5" ht="15.75" customHeight="1">
      <c r="A712" s="221"/>
      <c r="D712" s="198"/>
      <c r="E712" s="295"/>
    </row>
    <row r="713" spans="1:5" ht="15.75" customHeight="1">
      <c r="A713" s="221"/>
      <c r="D713" s="198"/>
      <c r="E713" s="295"/>
    </row>
    <row r="714" spans="1:5" ht="15.75" customHeight="1">
      <c r="A714" s="221"/>
      <c r="D714" s="198"/>
      <c r="E714" s="295"/>
    </row>
    <row r="715" spans="1:5" ht="15.75" customHeight="1">
      <c r="A715" s="221"/>
      <c r="D715" s="198"/>
      <c r="E715" s="295"/>
    </row>
    <row r="716" spans="1:5" ht="15.75" customHeight="1">
      <c r="A716" s="221"/>
      <c r="D716" s="198"/>
      <c r="E716" s="295"/>
    </row>
    <row r="717" spans="1:5" ht="15.75" customHeight="1">
      <c r="A717" s="221"/>
      <c r="D717" s="198"/>
      <c r="E717" s="295"/>
    </row>
    <row r="718" spans="1:5" ht="15.75" customHeight="1">
      <c r="A718" s="221"/>
      <c r="D718" s="198"/>
      <c r="E718" s="295"/>
    </row>
    <row r="719" spans="1:5" ht="15.75" customHeight="1">
      <c r="A719" s="221"/>
      <c r="D719" s="198"/>
      <c r="E719" s="295"/>
    </row>
    <row r="720" spans="1:5" ht="15.75" customHeight="1">
      <c r="A720" s="221"/>
      <c r="D720" s="198"/>
      <c r="E720" s="295"/>
    </row>
    <row r="721" spans="1:5" ht="15.75" customHeight="1">
      <c r="A721" s="221"/>
      <c r="D721" s="198"/>
      <c r="E721" s="295"/>
    </row>
    <row r="722" spans="1:5" ht="15.75" customHeight="1">
      <c r="A722" s="221"/>
      <c r="D722" s="198"/>
      <c r="E722" s="295"/>
    </row>
    <row r="723" spans="1:5" ht="15.75" customHeight="1">
      <c r="A723" s="221"/>
      <c r="D723" s="198"/>
      <c r="E723" s="295"/>
    </row>
    <row r="724" spans="1:5" ht="15.75" customHeight="1">
      <c r="A724" s="221"/>
      <c r="D724" s="198"/>
      <c r="E724" s="295"/>
    </row>
    <row r="725" spans="1:5" ht="15.75" customHeight="1">
      <c r="A725" s="221"/>
      <c r="D725" s="198"/>
      <c r="E725" s="295"/>
    </row>
    <row r="726" spans="1:5" ht="15.75" customHeight="1">
      <c r="A726" s="221"/>
      <c r="D726" s="198"/>
      <c r="E726" s="295"/>
    </row>
    <row r="727" spans="1:5" ht="15.75" customHeight="1">
      <c r="A727" s="221"/>
      <c r="D727" s="198"/>
      <c r="E727" s="295"/>
    </row>
    <row r="728" spans="1:5" ht="15.75" customHeight="1">
      <c r="A728" s="221"/>
      <c r="D728" s="198"/>
      <c r="E728" s="295"/>
    </row>
    <row r="729" spans="1:5" ht="15.75" customHeight="1">
      <c r="A729" s="221"/>
      <c r="D729" s="198"/>
      <c r="E729" s="295"/>
    </row>
    <row r="730" spans="1:5" ht="15.75" customHeight="1">
      <c r="A730" s="221"/>
      <c r="D730" s="198"/>
      <c r="E730" s="295"/>
    </row>
    <row r="731" spans="1:5" ht="15.75" customHeight="1">
      <c r="A731" s="221"/>
      <c r="D731" s="198"/>
      <c r="E731" s="295"/>
    </row>
    <row r="732" spans="1:5" ht="15.75" customHeight="1">
      <c r="A732" s="221"/>
      <c r="D732" s="198"/>
      <c r="E732" s="295"/>
    </row>
    <row r="733" spans="1:5" ht="15.75" customHeight="1">
      <c r="A733" s="221"/>
      <c r="D733" s="198"/>
      <c r="E733" s="295"/>
    </row>
    <row r="734" spans="1:5" ht="15.75" customHeight="1">
      <c r="A734" s="221"/>
      <c r="D734" s="198"/>
      <c r="E734" s="295"/>
    </row>
    <row r="735" spans="1:5" ht="15.75" customHeight="1">
      <c r="A735" s="221"/>
      <c r="D735" s="198"/>
      <c r="E735" s="295"/>
    </row>
    <row r="736" spans="1:5" ht="15.75" customHeight="1">
      <c r="A736" s="221"/>
      <c r="D736" s="198"/>
      <c r="E736" s="295"/>
    </row>
    <row r="737" spans="1:5" ht="15.75" customHeight="1">
      <c r="A737" s="221"/>
      <c r="D737" s="198"/>
      <c r="E737" s="295"/>
    </row>
    <row r="738" spans="1:5" ht="15.75" customHeight="1">
      <c r="A738" s="221"/>
      <c r="D738" s="198"/>
      <c r="E738" s="295"/>
    </row>
    <row r="739" spans="1:5" ht="15.75" customHeight="1">
      <c r="A739" s="221"/>
      <c r="D739" s="198"/>
      <c r="E739" s="295"/>
    </row>
    <row r="740" spans="1:5" ht="15.75" customHeight="1">
      <c r="A740" s="221"/>
      <c r="D740" s="198"/>
      <c r="E740" s="295"/>
    </row>
    <row r="741" spans="1:5" ht="15.75" customHeight="1">
      <c r="A741" s="221"/>
      <c r="D741" s="198"/>
      <c r="E741" s="295"/>
    </row>
    <row r="742" spans="1:5" ht="15.75" customHeight="1">
      <c r="A742" s="221"/>
      <c r="D742" s="198"/>
      <c r="E742" s="295"/>
    </row>
    <row r="743" spans="1:5" ht="15.75" customHeight="1">
      <c r="A743" s="221"/>
      <c r="D743" s="198"/>
      <c r="E743" s="295"/>
    </row>
    <row r="744" spans="1:5" ht="15.75" customHeight="1">
      <c r="A744" s="221"/>
      <c r="D744" s="198"/>
      <c r="E744" s="295"/>
    </row>
    <row r="745" spans="1:5" ht="15.75" customHeight="1">
      <c r="A745" s="221"/>
      <c r="D745" s="198"/>
      <c r="E745" s="295"/>
    </row>
    <row r="746" spans="1:5" ht="15.75" customHeight="1">
      <c r="A746" s="221"/>
      <c r="D746" s="198"/>
      <c r="E746" s="295"/>
    </row>
    <row r="747" spans="1:5" ht="15.75" customHeight="1">
      <c r="A747" s="221"/>
      <c r="D747" s="198"/>
      <c r="E747" s="295"/>
    </row>
    <row r="748" spans="1:5" ht="15.75" customHeight="1">
      <c r="A748" s="221"/>
      <c r="D748" s="198"/>
      <c r="E748" s="295"/>
    </row>
    <row r="749" spans="1:5" ht="15.75" customHeight="1">
      <c r="A749" s="221"/>
      <c r="D749" s="198"/>
      <c r="E749" s="295"/>
    </row>
    <row r="750" spans="1:5" ht="15.75" customHeight="1">
      <c r="A750" s="221"/>
      <c r="D750" s="198"/>
      <c r="E750" s="295"/>
    </row>
    <row r="751" spans="1:5" ht="15.75" customHeight="1">
      <c r="A751" s="221"/>
      <c r="D751" s="198"/>
      <c r="E751" s="295"/>
    </row>
    <row r="752" spans="1:5" ht="15.75" customHeight="1">
      <c r="A752" s="221"/>
      <c r="D752" s="198"/>
      <c r="E752" s="295"/>
    </row>
    <row r="753" spans="1:5" ht="15.75" customHeight="1">
      <c r="A753" s="221"/>
      <c r="D753" s="198"/>
      <c r="E753" s="295"/>
    </row>
    <row r="754" spans="1:5" ht="15.75" customHeight="1">
      <c r="A754" s="221"/>
      <c r="D754" s="198"/>
      <c r="E754" s="295"/>
    </row>
    <row r="755" spans="1:5" ht="15.75" customHeight="1">
      <c r="A755" s="221"/>
      <c r="D755" s="198"/>
      <c r="E755" s="295"/>
    </row>
    <row r="756" spans="1:5" ht="15.75" customHeight="1">
      <c r="A756" s="221"/>
      <c r="D756" s="198"/>
      <c r="E756" s="295"/>
    </row>
    <row r="757" spans="1:5" ht="15.75" customHeight="1">
      <c r="A757" s="221"/>
      <c r="D757" s="198"/>
      <c r="E757" s="295"/>
    </row>
    <row r="758" spans="1:5" ht="15.75" customHeight="1">
      <c r="A758" s="221"/>
      <c r="D758" s="198"/>
      <c r="E758" s="295"/>
    </row>
    <row r="759" spans="1:5" ht="15.75" customHeight="1">
      <c r="A759" s="221"/>
      <c r="D759" s="198"/>
      <c r="E759" s="295"/>
    </row>
    <row r="760" spans="1:5" ht="15.75" customHeight="1">
      <c r="A760" s="221"/>
      <c r="D760" s="198"/>
      <c r="E760" s="295"/>
    </row>
    <row r="761" spans="1:5" ht="15.75" customHeight="1">
      <c r="A761" s="221"/>
      <c r="D761" s="198"/>
      <c r="E761" s="295"/>
    </row>
    <row r="762" spans="1:5" ht="15.75" customHeight="1">
      <c r="A762" s="221"/>
      <c r="D762" s="198"/>
      <c r="E762" s="295"/>
    </row>
    <row r="763" spans="1:5" ht="15.75" customHeight="1">
      <c r="A763" s="221"/>
      <c r="D763" s="198"/>
      <c r="E763" s="295"/>
    </row>
    <row r="764" spans="1:5" ht="15.75" customHeight="1">
      <c r="A764" s="221"/>
      <c r="D764" s="198"/>
      <c r="E764" s="295"/>
    </row>
    <row r="765" spans="1:5" ht="15.75" customHeight="1">
      <c r="A765" s="221"/>
      <c r="D765" s="198"/>
      <c r="E765" s="295"/>
    </row>
    <row r="766" spans="1:5" ht="15.75" customHeight="1">
      <c r="A766" s="221"/>
      <c r="D766" s="198"/>
      <c r="E766" s="295"/>
    </row>
    <row r="767" spans="1:5" ht="15.75" customHeight="1">
      <c r="A767" s="221"/>
      <c r="D767" s="198"/>
      <c r="E767" s="295"/>
    </row>
    <row r="768" spans="1:5" ht="15.75" customHeight="1">
      <c r="A768" s="221"/>
      <c r="D768" s="198"/>
      <c r="E768" s="295"/>
    </row>
    <row r="769" spans="1:5" ht="15.75" customHeight="1">
      <c r="A769" s="221"/>
      <c r="D769" s="198"/>
      <c r="E769" s="295"/>
    </row>
    <row r="770" spans="1:5" ht="15.75" customHeight="1">
      <c r="A770" s="221"/>
      <c r="D770" s="198"/>
      <c r="E770" s="295"/>
    </row>
    <row r="771" spans="1:5" ht="15.75" customHeight="1">
      <c r="A771" s="221"/>
      <c r="D771" s="198"/>
      <c r="E771" s="295"/>
    </row>
    <row r="772" spans="1:5" ht="15.75" customHeight="1">
      <c r="A772" s="221"/>
      <c r="D772" s="198"/>
      <c r="E772" s="295"/>
    </row>
    <row r="773" spans="1:5" ht="15.75" customHeight="1">
      <c r="A773" s="221"/>
      <c r="D773" s="198"/>
      <c r="E773" s="295"/>
    </row>
    <row r="774" spans="1:5" ht="15.75" customHeight="1">
      <c r="A774" s="221"/>
      <c r="D774" s="198"/>
      <c r="E774" s="295"/>
    </row>
    <row r="775" spans="1:5" ht="15.75" customHeight="1">
      <c r="A775" s="221"/>
      <c r="D775" s="198"/>
      <c r="E775" s="295"/>
    </row>
    <row r="776" spans="1:5" ht="15.75" customHeight="1">
      <c r="A776" s="221"/>
      <c r="D776" s="198"/>
      <c r="E776" s="295"/>
    </row>
    <row r="777" spans="1:5" ht="15.75" customHeight="1">
      <c r="A777" s="221"/>
      <c r="D777" s="198"/>
      <c r="E777" s="295"/>
    </row>
    <row r="778" spans="1:5" ht="15.75" customHeight="1">
      <c r="A778" s="221"/>
      <c r="D778" s="198"/>
      <c r="E778" s="295"/>
    </row>
    <row r="779" spans="1:5" ht="15.75" customHeight="1">
      <c r="A779" s="221"/>
      <c r="D779" s="198"/>
      <c r="E779" s="295"/>
    </row>
    <row r="780" spans="1:5" ht="15.75" customHeight="1">
      <c r="A780" s="221"/>
      <c r="D780" s="198"/>
      <c r="E780" s="295"/>
    </row>
    <row r="781" spans="1:5" ht="15.75" customHeight="1">
      <c r="A781" s="221"/>
      <c r="D781" s="198"/>
      <c r="E781" s="295"/>
    </row>
    <row r="782" spans="1:5" ht="15.75" customHeight="1">
      <c r="A782" s="221"/>
      <c r="D782" s="198"/>
      <c r="E782" s="295"/>
    </row>
    <row r="783" spans="1:5" ht="15.75" customHeight="1">
      <c r="A783" s="221"/>
      <c r="D783" s="198"/>
      <c r="E783" s="295"/>
    </row>
    <row r="784" spans="1:5" ht="15.75" customHeight="1">
      <c r="A784" s="221"/>
      <c r="D784" s="198"/>
      <c r="E784" s="295"/>
    </row>
    <row r="785" spans="1:5" ht="15.75" customHeight="1">
      <c r="A785" s="221"/>
      <c r="D785" s="198"/>
      <c r="E785" s="295"/>
    </row>
    <row r="786" spans="1:5" ht="15.75" customHeight="1">
      <c r="A786" s="221"/>
      <c r="D786" s="198"/>
      <c r="E786" s="295"/>
    </row>
    <row r="787" spans="1:5" ht="15.75" customHeight="1">
      <c r="A787" s="221"/>
      <c r="D787" s="198"/>
      <c r="E787" s="295"/>
    </row>
    <row r="788" spans="1:5" ht="15.75" customHeight="1">
      <c r="A788" s="221"/>
      <c r="D788" s="198"/>
      <c r="E788" s="295"/>
    </row>
    <row r="789" spans="1:5" ht="15.75" customHeight="1">
      <c r="A789" s="221"/>
      <c r="D789" s="198"/>
      <c r="E789" s="295"/>
    </row>
    <row r="790" spans="1:5" ht="15.75" customHeight="1">
      <c r="A790" s="221"/>
      <c r="D790" s="198"/>
      <c r="E790" s="295"/>
    </row>
    <row r="791" spans="1:5" ht="15.75" customHeight="1">
      <c r="A791" s="221"/>
      <c r="D791" s="198"/>
      <c r="E791" s="295"/>
    </row>
    <row r="792" spans="1:5" ht="15.75" customHeight="1">
      <c r="A792" s="221"/>
      <c r="D792" s="198"/>
      <c r="E792" s="295"/>
    </row>
    <row r="793" spans="1:5" ht="15.75" customHeight="1">
      <c r="A793" s="221"/>
      <c r="D793" s="198"/>
      <c r="E793" s="295"/>
    </row>
    <row r="794" spans="1:5" ht="15.75" customHeight="1">
      <c r="A794" s="221"/>
      <c r="D794" s="198"/>
      <c r="E794" s="295"/>
    </row>
    <row r="795" spans="1:5" ht="15.75" customHeight="1">
      <c r="A795" s="221"/>
      <c r="D795" s="198"/>
      <c r="E795" s="295"/>
    </row>
    <row r="796" spans="1:5" ht="15.75" customHeight="1">
      <c r="A796" s="221"/>
      <c r="D796" s="198"/>
      <c r="E796" s="295"/>
    </row>
    <row r="797" spans="1:5" ht="15.75" customHeight="1">
      <c r="A797" s="221"/>
      <c r="D797" s="198"/>
      <c r="E797" s="295"/>
    </row>
    <row r="798" spans="1:5" ht="15.75" customHeight="1">
      <c r="A798" s="221"/>
      <c r="D798" s="198"/>
      <c r="E798" s="295"/>
    </row>
    <row r="799" spans="1:5" ht="15.75" customHeight="1">
      <c r="A799" s="221"/>
      <c r="D799" s="198"/>
      <c r="E799" s="295"/>
    </row>
    <row r="800" spans="1:5" ht="15.75" customHeight="1">
      <c r="A800" s="221"/>
      <c r="D800" s="198"/>
      <c r="E800" s="295"/>
    </row>
    <row r="801" spans="1:5" ht="15.75" customHeight="1">
      <c r="A801" s="221"/>
      <c r="D801" s="198"/>
      <c r="E801" s="295"/>
    </row>
    <row r="802" spans="1:5" ht="15.75" customHeight="1">
      <c r="A802" s="221"/>
      <c r="D802" s="198"/>
      <c r="E802" s="295"/>
    </row>
    <row r="803" spans="1:5" ht="15.75" customHeight="1">
      <c r="A803" s="221"/>
      <c r="D803" s="198"/>
      <c r="E803" s="295"/>
    </row>
    <row r="804" spans="1:5" ht="15.75" customHeight="1">
      <c r="A804" s="221"/>
      <c r="D804" s="198"/>
      <c r="E804" s="295"/>
    </row>
    <row r="805" spans="1:5" ht="15.75" customHeight="1">
      <c r="A805" s="221"/>
      <c r="D805" s="198"/>
      <c r="E805" s="295"/>
    </row>
    <row r="806" spans="1:5" ht="15.75" customHeight="1">
      <c r="A806" s="221"/>
      <c r="D806" s="198"/>
      <c r="E806" s="295"/>
    </row>
    <row r="807" spans="1:5" ht="15.75" customHeight="1">
      <c r="A807" s="221"/>
      <c r="D807" s="198"/>
      <c r="E807" s="295"/>
    </row>
    <row r="808" spans="1:5" ht="15.75" customHeight="1">
      <c r="A808" s="221"/>
      <c r="D808" s="198"/>
      <c r="E808" s="295"/>
    </row>
    <row r="809" spans="1:5" ht="15.75" customHeight="1">
      <c r="A809" s="221"/>
      <c r="D809" s="198"/>
      <c r="E809" s="295"/>
    </row>
    <row r="810" spans="1:5" ht="15.75" customHeight="1">
      <c r="A810" s="221"/>
      <c r="D810" s="198"/>
      <c r="E810" s="295"/>
    </row>
    <row r="811" spans="1:5" ht="15.75" customHeight="1">
      <c r="A811" s="221"/>
      <c r="D811" s="198"/>
      <c r="E811" s="295"/>
    </row>
    <row r="812" spans="1:5" ht="15.75" customHeight="1">
      <c r="A812" s="221"/>
      <c r="D812" s="198"/>
      <c r="E812" s="295"/>
    </row>
    <row r="813" spans="1:5" ht="15.75" customHeight="1">
      <c r="A813" s="221"/>
      <c r="D813" s="198"/>
      <c r="E813" s="295"/>
    </row>
    <row r="814" spans="1:5" ht="15.75" customHeight="1">
      <c r="A814" s="221"/>
      <c r="D814" s="198"/>
      <c r="E814" s="295"/>
    </row>
    <row r="815" spans="1:5" ht="15.75" customHeight="1">
      <c r="A815" s="221"/>
      <c r="D815" s="198"/>
      <c r="E815" s="295"/>
    </row>
    <row r="816" spans="1:5" ht="15.75" customHeight="1">
      <c r="A816" s="221"/>
      <c r="D816" s="198"/>
      <c r="E816" s="295"/>
    </row>
    <row r="817" spans="1:5" ht="15.75" customHeight="1">
      <c r="A817" s="221"/>
      <c r="D817" s="198"/>
      <c r="E817" s="295"/>
    </row>
    <row r="818" spans="1:5" ht="15.75" customHeight="1">
      <c r="A818" s="221"/>
      <c r="D818" s="198"/>
      <c r="E818" s="295"/>
    </row>
    <row r="819" spans="1:5" ht="15.75" customHeight="1">
      <c r="A819" s="221"/>
      <c r="D819" s="198"/>
      <c r="E819" s="295"/>
    </row>
    <row r="820" spans="1:5" ht="15.75" customHeight="1">
      <c r="A820" s="221"/>
      <c r="D820" s="198"/>
      <c r="E820" s="295"/>
    </row>
    <row r="821" spans="1:5" ht="15.75" customHeight="1">
      <c r="A821" s="221"/>
      <c r="D821" s="198"/>
      <c r="E821" s="295"/>
    </row>
    <row r="822" spans="1:5" ht="15.75" customHeight="1">
      <c r="A822" s="221"/>
      <c r="D822" s="198"/>
      <c r="E822" s="295"/>
    </row>
    <row r="823" spans="1:5" ht="15.75" customHeight="1">
      <c r="A823" s="221"/>
      <c r="D823" s="198"/>
      <c r="E823" s="295"/>
    </row>
    <row r="824" spans="1:5" ht="15.75" customHeight="1">
      <c r="A824" s="221"/>
      <c r="D824" s="198"/>
      <c r="E824" s="295"/>
    </row>
    <row r="825" spans="1:5" ht="15.75" customHeight="1">
      <c r="A825" s="221"/>
      <c r="D825" s="198"/>
      <c r="E825" s="295"/>
    </row>
    <row r="826" spans="1:5" ht="15.75" customHeight="1">
      <c r="A826" s="221"/>
      <c r="D826" s="198"/>
      <c r="E826" s="295"/>
    </row>
    <row r="827" spans="1:5" ht="15.75" customHeight="1">
      <c r="A827" s="221"/>
      <c r="D827" s="198"/>
      <c r="E827" s="295"/>
    </row>
    <row r="828" spans="1:5" ht="15.75" customHeight="1">
      <c r="A828" s="221"/>
      <c r="D828" s="198"/>
      <c r="E828" s="295"/>
    </row>
    <row r="829" spans="1:5" ht="15.75" customHeight="1">
      <c r="A829" s="221"/>
      <c r="D829" s="198"/>
      <c r="E829" s="295"/>
    </row>
    <row r="830" spans="1:5" ht="15.75" customHeight="1">
      <c r="A830" s="221"/>
      <c r="D830" s="198"/>
      <c r="E830" s="295"/>
    </row>
    <row r="831" spans="1:5" ht="15.75" customHeight="1">
      <c r="A831" s="221"/>
      <c r="D831" s="198"/>
      <c r="E831" s="295"/>
    </row>
    <row r="832" spans="1:5" ht="15.75" customHeight="1">
      <c r="A832" s="221"/>
      <c r="D832" s="198"/>
      <c r="E832" s="295"/>
    </row>
    <row r="833" spans="1:5" ht="15.75" customHeight="1">
      <c r="A833" s="221"/>
      <c r="D833" s="198"/>
      <c r="E833" s="295"/>
    </row>
    <row r="834" spans="1:5" ht="15.75" customHeight="1">
      <c r="A834" s="221"/>
      <c r="D834" s="198"/>
      <c r="E834" s="295"/>
    </row>
    <row r="835" spans="1:5" ht="15.75" customHeight="1">
      <c r="A835" s="221"/>
      <c r="D835" s="198"/>
      <c r="E835" s="295"/>
    </row>
    <row r="836" spans="1:5" ht="15.75" customHeight="1">
      <c r="A836" s="221"/>
      <c r="D836" s="198"/>
      <c r="E836" s="295"/>
    </row>
    <row r="837" spans="1:5" ht="15.75" customHeight="1">
      <c r="A837" s="221"/>
      <c r="D837" s="198"/>
      <c r="E837" s="295"/>
    </row>
    <row r="838" spans="1:5" ht="15.75" customHeight="1">
      <c r="A838" s="221"/>
      <c r="D838" s="198"/>
      <c r="E838" s="295"/>
    </row>
    <row r="839" spans="1:5" ht="15.75" customHeight="1">
      <c r="A839" s="221"/>
      <c r="D839" s="198"/>
      <c r="E839" s="295"/>
    </row>
    <row r="840" spans="1:5" ht="15.75" customHeight="1">
      <c r="A840" s="221"/>
      <c r="D840" s="198"/>
      <c r="E840" s="295"/>
    </row>
    <row r="841" spans="1:5" ht="15.75" customHeight="1">
      <c r="A841" s="221"/>
      <c r="D841" s="198"/>
      <c r="E841" s="295"/>
    </row>
    <row r="842" spans="1:5" ht="15.75" customHeight="1">
      <c r="A842" s="221"/>
      <c r="D842" s="198"/>
      <c r="E842" s="295"/>
    </row>
    <row r="843" spans="1:5" ht="15.75" customHeight="1">
      <c r="A843" s="221"/>
      <c r="D843" s="198"/>
      <c r="E843" s="295"/>
    </row>
    <row r="844" spans="1:5" ht="15.75" customHeight="1">
      <c r="A844" s="221"/>
      <c r="D844" s="198"/>
      <c r="E844" s="295"/>
    </row>
    <row r="845" spans="1:5" ht="15.75" customHeight="1">
      <c r="A845" s="221"/>
      <c r="D845" s="198"/>
      <c r="E845" s="295"/>
    </row>
    <row r="846" spans="1:5" ht="15.75" customHeight="1">
      <c r="A846" s="221"/>
      <c r="D846" s="198"/>
      <c r="E846" s="295"/>
    </row>
    <row r="847" spans="1:5" ht="15.75" customHeight="1">
      <c r="A847" s="221"/>
      <c r="D847" s="198"/>
      <c r="E847" s="295"/>
    </row>
    <row r="848" spans="1:5" ht="15.75" customHeight="1">
      <c r="A848" s="221"/>
      <c r="D848" s="198"/>
      <c r="E848" s="295"/>
    </row>
    <row r="849" spans="1:5" ht="15.75" customHeight="1">
      <c r="A849" s="221"/>
      <c r="D849" s="198"/>
      <c r="E849" s="295"/>
    </row>
    <row r="850" spans="1:5" ht="15.75" customHeight="1">
      <c r="A850" s="221"/>
      <c r="D850" s="198"/>
      <c r="E850" s="295"/>
    </row>
    <row r="851" spans="1:5" ht="15.75" customHeight="1">
      <c r="A851" s="221"/>
      <c r="D851" s="198"/>
      <c r="E851" s="295"/>
    </row>
    <row r="852" spans="1:5" ht="15.75" customHeight="1">
      <c r="A852" s="221"/>
      <c r="D852" s="198"/>
      <c r="E852" s="295"/>
    </row>
    <row r="853" spans="1:5" ht="15.75" customHeight="1">
      <c r="A853" s="221"/>
      <c r="D853" s="198"/>
      <c r="E853" s="295"/>
    </row>
    <row r="854" spans="1:5" ht="15.75" customHeight="1">
      <c r="A854" s="221"/>
      <c r="D854" s="198"/>
      <c r="E854" s="295"/>
    </row>
    <row r="855" spans="1:5" ht="15.75" customHeight="1">
      <c r="A855" s="221"/>
      <c r="D855" s="198"/>
      <c r="E855" s="295"/>
    </row>
    <row r="856" spans="1:5" ht="15.75" customHeight="1">
      <c r="A856" s="221"/>
      <c r="D856" s="198"/>
      <c r="E856" s="295"/>
    </row>
    <row r="857" spans="1:5" ht="15.75" customHeight="1">
      <c r="A857" s="221"/>
      <c r="D857" s="198"/>
      <c r="E857" s="295"/>
    </row>
    <row r="858" spans="1:5" ht="15.75" customHeight="1">
      <c r="A858" s="221"/>
      <c r="D858" s="198"/>
      <c r="E858" s="295"/>
    </row>
    <row r="859" spans="1:5" ht="15.75" customHeight="1">
      <c r="A859" s="221"/>
      <c r="D859" s="198"/>
      <c r="E859" s="295"/>
    </row>
    <row r="860" spans="1:5" ht="15.75" customHeight="1">
      <c r="A860" s="221"/>
      <c r="D860" s="198"/>
      <c r="E860" s="295"/>
    </row>
    <row r="861" spans="1:5" ht="15.75" customHeight="1">
      <c r="A861" s="221"/>
      <c r="D861" s="198"/>
      <c r="E861" s="295"/>
    </row>
    <row r="862" spans="1:5" ht="15.75" customHeight="1">
      <c r="A862" s="221"/>
      <c r="D862" s="198"/>
      <c r="E862" s="295"/>
    </row>
    <row r="863" spans="1:5" ht="15.75" customHeight="1">
      <c r="A863" s="221"/>
      <c r="D863" s="198"/>
      <c r="E863" s="295"/>
    </row>
    <row r="864" spans="1:5" ht="15.75" customHeight="1">
      <c r="A864" s="221"/>
      <c r="D864" s="198"/>
      <c r="E864" s="295"/>
    </row>
    <row r="865" spans="1:5" ht="15.75" customHeight="1">
      <c r="A865" s="221"/>
      <c r="D865" s="198"/>
      <c r="E865" s="295"/>
    </row>
    <row r="866" spans="1:5" ht="15.75" customHeight="1">
      <c r="A866" s="221"/>
      <c r="D866" s="198"/>
      <c r="E866" s="295"/>
    </row>
    <row r="867" spans="1:5" ht="15.75" customHeight="1">
      <c r="A867" s="221"/>
      <c r="D867" s="198"/>
      <c r="E867" s="295"/>
    </row>
    <row r="868" spans="1:5" ht="15.75" customHeight="1">
      <c r="A868" s="221"/>
      <c r="D868" s="198"/>
      <c r="E868" s="295"/>
    </row>
    <row r="869" spans="1:5" ht="15.75" customHeight="1">
      <c r="A869" s="221"/>
      <c r="D869" s="198"/>
      <c r="E869" s="295"/>
    </row>
    <row r="870" spans="1:5" ht="15.75" customHeight="1">
      <c r="A870" s="221"/>
      <c r="D870" s="198"/>
      <c r="E870" s="295"/>
    </row>
    <row r="871" spans="1:5" ht="15.75" customHeight="1">
      <c r="A871" s="221"/>
      <c r="D871" s="198"/>
      <c r="E871" s="295"/>
    </row>
    <row r="872" spans="1:5" ht="15.75" customHeight="1">
      <c r="A872" s="221"/>
      <c r="D872" s="198"/>
      <c r="E872" s="295"/>
    </row>
    <row r="873" spans="1:5" ht="15.75" customHeight="1">
      <c r="A873" s="221"/>
      <c r="D873" s="198"/>
      <c r="E873" s="295"/>
    </row>
    <row r="874" spans="1:5" ht="15.75" customHeight="1">
      <c r="A874" s="221"/>
      <c r="D874" s="198"/>
      <c r="E874" s="295"/>
    </row>
    <row r="875" spans="1:5" ht="15.75" customHeight="1">
      <c r="A875" s="221"/>
      <c r="D875" s="198"/>
      <c r="E875" s="295"/>
    </row>
    <row r="876" spans="1:5" ht="15.75" customHeight="1">
      <c r="A876" s="221"/>
      <c r="D876" s="198"/>
      <c r="E876" s="295"/>
    </row>
    <row r="877" spans="1:5" ht="15.75" customHeight="1">
      <c r="A877" s="221"/>
      <c r="D877" s="198"/>
      <c r="E877" s="295"/>
    </row>
    <row r="878" spans="1:5" ht="15.75" customHeight="1">
      <c r="A878" s="221"/>
      <c r="D878" s="198"/>
      <c r="E878" s="295"/>
    </row>
    <row r="879" spans="1:5" ht="15.75" customHeight="1">
      <c r="A879" s="221"/>
      <c r="D879" s="198"/>
      <c r="E879" s="295"/>
    </row>
    <row r="880" spans="1:5" ht="15.75" customHeight="1">
      <c r="A880" s="221"/>
      <c r="D880" s="198"/>
      <c r="E880" s="295"/>
    </row>
    <row r="881" spans="1:5" ht="15.75" customHeight="1">
      <c r="A881" s="221"/>
      <c r="D881" s="198"/>
      <c r="E881" s="295"/>
    </row>
    <row r="882" spans="1:5" ht="15.75" customHeight="1">
      <c r="A882" s="221"/>
      <c r="D882" s="198"/>
      <c r="E882" s="295"/>
    </row>
    <row r="883" spans="1:5" ht="15.75" customHeight="1">
      <c r="A883" s="221"/>
      <c r="D883" s="198"/>
      <c r="E883" s="295"/>
    </row>
    <row r="884" spans="1:5" ht="15.75" customHeight="1">
      <c r="A884" s="221"/>
      <c r="D884" s="198"/>
      <c r="E884" s="295"/>
    </row>
    <row r="885" spans="1:5" ht="15.75" customHeight="1">
      <c r="A885" s="221"/>
      <c r="D885" s="198"/>
      <c r="E885" s="295"/>
    </row>
    <row r="886" spans="1:5" ht="15.75" customHeight="1">
      <c r="A886" s="221"/>
      <c r="D886" s="198"/>
      <c r="E886" s="295"/>
    </row>
    <row r="887" spans="1:5" ht="15.75" customHeight="1">
      <c r="A887" s="221"/>
      <c r="D887" s="198"/>
      <c r="E887" s="295"/>
    </row>
    <row r="888" spans="1:5" ht="15.75" customHeight="1">
      <c r="A888" s="221"/>
      <c r="D888" s="198"/>
      <c r="E888" s="295"/>
    </row>
    <row r="889" spans="1:5" ht="15.75" customHeight="1">
      <c r="A889" s="221"/>
      <c r="D889" s="198"/>
      <c r="E889" s="295"/>
    </row>
    <row r="890" spans="1:5" ht="15.75" customHeight="1">
      <c r="A890" s="221"/>
      <c r="D890" s="198"/>
      <c r="E890" s="295"/>
    </row>
    <row r="891" spans="1:5" ht="15.75" customHeight="1">
      <c r="A891" s="221"/>
      <c r="D891" s="198"/>
      <c r="E891" s="295"/>
    </row>
    <row r="892" spans="1:5" ht="15.75" customHeight="1">
      <c r="A892" s="221"/>
      <c r="D892" s="198"/>
      <c r="E892" s="295"/>
    </row>
    <row r="893" spans="1:5" ht="15.75" customHeight="1">
      <c r="A893" s="221"/>
      <c r="D893" s="198"/>
      <c r="E893" s="295"/>
    </row>
    <row r="894" spans="1:5" ht="15.75" customHeight="1">
      <c r="A894" s="221"/>
      <c r="D894" s="198"/>
      <c r="E894" s="295"/>
    </row>
    <row r="895" spans="1:5" ht="15.75" customHeight="1">
      <c r="A895" s="221"/>
      <c r="D895" s="198"/>
      <c r="E895" s="295"/>
    </row>
    <row r="896" spans="1:5" ht="15.75" customHeight="1">
      <c r="A896" s="221"/>
      <c r="D896" s="198"/>
      <c r="E896" s="295"/>
    </row>
    <row r="897" spans="1:5" ht="15.75" customHeight="1">
      <c r="A897" s="221"/>
      <c r="D897" s="198"/>
      <c r="E897" s="295"/>
    </row>
    <row r="898" spans="1:5" ht="15.75" customHeight="1">
      <c r="A898" s="221"/>
      <c r="D898" s="198"/>
      <c r="E898" s="295"/>
    </row>
    <row r="899" spans="1:5" ht="15.75" customHeight="1">
      <c r="A899" s="221"/>
      <c r="D899" s="198"/>
      <c r="E899" s="295"/>
    </row>
    <row r="900" spans="1:5" ht="15.75" customHeight="1">
      <c r="A900" s="221"/>
      <c r="D900" s="198"/>
      <c r="E900" s="295"/>
    </row>
    <row r="901" spans="1:5" ht="15.75" customHeight="1">
      <c r="A901" s="221"/>
      <c r="D901" s="198"/>
      <c r="E901" s="295"/>
    </row>
    <row r="902" spans="1:5" ht="15.75" customHeight="1">
      <c r="A902" s="221"/>
      <c r="D902" s="198"/>
      <c r="E902" s="295"/>
    </row>
    <row r="903" spans="1:5" ht="15.75" customHeight="1">
      <c r="A903" s="221"/>
      <c r="D903" s="198"/>
      <c r="E903" s="295"/>
    </row>
    <row r="904" spans="1:5" ht="15.75" customHeight="1">
      <c r="A904" s="221"/>
      <c r="D904" s="198"/>
      <c r="E904" s="295"/>
    </row>
    <row r="905" spans="1:5" ht="15.75" customHeight="1">
      <c r="A905" s="221"/>
      <c r="D905" s="198"/>
      <c r="E905" s="295"/>
    </row>
    <row r="906" spans="1:5" ht="15.75" customHeight="1">
      <c r="A906" s="221"/>
      <c r="D906" s="198"/>
      <c r="E906" s="295"/>
    </row>
    <row r="907" spans="1:5" ht="15.75" customHeight="1">
      <c r="A907" s="221"/>
      <c r="D907" s="198"/>
      <c r="E907" s="295"/>
    </row>
    <row r="908" spans="1:5" ht="15.75" customHeight="1">
      <c r="A908" s="221"/>
      <c r="D908" s="198"/>
      <c r="E908" s="295"/>
    </row>
    <row r="909" spans="1:5" ht="15.75" customHeight="1">
      <c r="A909" s="221"/>
      <c r="D909" s="198"/>
      <c r="E909" s="295"/>
    </row>
    <row r="910" spans="1:5" ht="15.75" customHeight="1">
      <c r="A910" s="221"/>
      <c r="D910" s="198"/>
      <c r="E910" s="295"/>
    </row>
    <row r="911" spans="1:5" ht="15.75" customHeight="1">
      <c r="A911" s="221"/>
      <c r="D911" s="198"/>
      <c r="E911" s="295"/>
    </row>
    <row r="912" spans="1:5" ht="15.75" customHeight="1">
      <c r="A912" s="221"/>
      <c r="D912" s="198"/>
      <c r="E912" s="295"/>
    </row>
    <row r="913" spans="1:5" ht="15.75" customHeight="1">
      <c r="A913" s="221"/>
      <c r="D913" s="198"/>
      <c r="E913" s="295"/>
    </row>
    <row r="914" spans="1:5" ht="15.75" customHeight="1">
      <c r="A914" s="221"/>
      <c r="D914" s="198"/>
      <c r="E914" s="295"/>
    </row>
    <row r="915" spans="1:5" ht="15.75" customHeight="1">
      <c r="A915" s="221"/>
      <c r="D915" s="198"/>
      <c r="E915" s="295"/>
    </row>
    <row r="916" spans="1:5" ht="15.75" customHeight="1">
      <c r="A916" s="221"/>
      <c r="D916" s="198"/>
      <c r="E916" s="295"/>
    </row>
    <row r="917" spans="1:5" ht="15.75" customHeight="1">
      <c r="A917" s="221"/>
      <c r="D917" s="198"/>
      <c r="E917" s="295"/>
    </row>
    <row r="918" spans="1:5" ht="15.75" customHeight="1">
      <c r="A918" s="221"/>
      <c r="D918" s="198"/>
      <c r="E918" s="295"/>
    </row>
    <row r="919" spans="1:5" ht="15.75" customHeight="1">
      <c r="A919" s="221"/>
      <c r="D919" s="198"/>
      <c r="E919" s="295"/>
    </row>
    <row r="920" spans="1:5" ht="15.75" customHeight="1">
      <c r="A920" s="221"/>
      <c r="D920" s="198"/>
      <c r="E920" s="295"/>
    </row>
    <row r="921" spans="1:5" ht="15.75" customHeight="1">
      <c r="A921" s="221"/>
      <c r="D921" s="198"/>
      <c r="E921" s="295"/>
    </row>
    <row r="922" spans="1:5" ht="15.75" customHeight="1">
      <c r="A922" s="221"/>
      <c r="D922" s="198"/>
      <c r="E922" s="295"/>
    </row>
    <row r="923" spans="1:5" ht="15.75" customHeight="1">
      <c r="A923" s="221"/>
      <c r="D923" s="198"/>
      <c r="E923" s="295"/>
    </row>
    <row r="924" spans="1:5" ht="15.75" customHeight="1">
      <c r="A924" s="221"/>
      <c r="D924" s="198"/>
      <c r="E924" s="295"/>
    </row>
    <row r="925" spans="1:5" ht="15.75" customHeight="1">
      <c r="A925" s="221"/>
      <c r="D925" s="198"/>
      <c r="E925" s="295"/>
    </row>
    <row r="926" spans="1:5" ht="15.75" customHeight="1">
      <c r="A926" s="221"/>
      <c r="D926" s="198"/>
      <c r="E926" s="295"/>
    </row>
    <row r="927" spans="1:5" ht="15.75" customHeight="1">
      <c r="A927" s="221"/>
      <c r="D927" s="198"/>
      <c r="E927" s="295"/>
    </row>
    <row r="928" spans="1:5" ht="15.75" customHeight="1">
      <c r="A928" s="221"/>
      <c r="D928" s="198"/>
      <c r="E928" s="295"/>
    </row>
    <row r="929" spans="1:5" ht="15.75" customHeight="1">
      <c r="A929" s="221"/>
      <c r="D929" s="198"/>
      <c r="E929" s="295"/>
    </row>
    <row r="930" spans="1:5" ht="15.75" customHeight="1">
      <c r="A930" s="221"/>
      <c r="D930" s="198"/>
      <c r="E930" s="295"/>
    </row>
    <row r="931" spans="1:5" ht="15.75" customHeight="1">
      <c r="A931" s="221"/>
      <c r="D931" s="198"/>
      <c r="E931" s="295"/>
    </row>
    <row r="932" spans="1:5" ht="15.75" customHeight="1">
      <c r="A932" s="221"/>
      <c r="D932" s="198"/>
      <c r="E932" s="295"/>
    </row>
    <row r="933" spans="1:5" ht="15.75" customHeight="1">
      <c r="A933" s="221"/>
      <c r="D933" s="198"/>
      <c r="E933" s="295"/>
    </row>
    <row r="934" spans="1:5" ht="15.75" customHeight="1">
      <c r="A934" s="221"/>
      <c r="D934" s="198"/>
      <c r="E934" s="295"/>
    </row>
    <row r="935" spans="1:5" ht="15.75" customHeight="1">
      <c r="A935" s="221"/>
      <c r="D935" s="198"/>
      <c r="E935" s="295"/>
    </row>
    <row r="936" spans="1:5" ht="15.75" customHeight="1">
      <c r="A936" s="221"/>
      <c r="D936" s="198"/>
      <c r="E936" s="295"/>
    </row>
    <row r="937" spans="1:5" ht="15.75" customHeight="1">
      <c r="A937" s="221"/>
      <c r="D937" s="198"/>
      <c r="E937" s="295"/>
    </row>
    <row r="938" spans="1:5" ht="15.75" customHeight="1">
      <c r="A938" s="221"/>
      <c r="D938" s="198"/>
      <c r="E938" s="295"/>
    </row>
    <row r="939" spans="1:5" ht="15.75" customHeight="1">
      <c r="A939" s="221"/>
      <c r="D939" s="198"/>
      <c r="E939" s="295"/>
    </row>
    <row r="940" spans="1:5" ht="15.75" customHeight="1">
      <c r="A940" s="221"/>
      <c r="D940" s="198"/>
      <c r="E940" s="295"/>
    </row>
    <row r="941" spans="1:5" ht="15.75" customHeight="1">
      <c r="A941" s="221"/>
      <c r="D941" s="198"/>
      <c r="E941" s="295"/>
    </row>
    <row r="942" spans="1:5" ht="15.75" customHeight="1">
      <c r="A942" s="221"/>
      <c r="D942" s="198"/>
      <c r="E942" s="295"/>
    </row>
    <row r="943" spans="1:5" ht="15.75" customHeight="1">
      <c r="A943" s="221"/>
      <c r="D943" s="198"/>
      <c r="E943" s="295"/>
    </row>
    <row r="944" spans="1:5" ht="15.75" customHeight="1">
      <c r="A944" s="221"/>
      <c r="D944" s="198"/>
      <c r="E944" s="295"/>
    </row>
    <row r="945" spans="1:5" ht="15.75" customHeight="1">
      <c r="A945" s="221"/>
      <c r="D945" s="198"/>
      <c r="E945" s="295"/>
    </row>
    <row r="946" spans="1:5" ht="15.75" customHeight="1">
      <c r="A946" s="221"/>
      <c r="D946" s="198"/>
      <c r="E946" s="295"/>
    </row>
    <row r="947" spans="1:5" ht="15.75" customHeight="1">
      <c r="A947" s="221"/>
      <c r="D947" s="198"/>
      <c r="E947" s="295"/>
    </row>
    <row r="948" spans="1:5" ht="15.75" customHeight="1">
      <c r="A948" s="221"/>
      <c r="D948" s="198"/>
      <c r="E948" s="295"/>
    </row>
    <row r="949" spans="1:5" ht="15.75" customHeight="1">
      <c r="A949" s="221"/>
      <c r="D949" s="198"/>
      <c r="E949" s="295"/>
    </row>
    <row r="950" spans="1:5" ht="15.75" customHeight="1">
      <c r="A950" s="221"/>
      <c r="D950" s="198"/>
      <c r="E950" s="295"/>
    </row>
    <row r="951" spans="1:5" ht="15.75" customHeight="1">
      <c r="A951" s="221"/>
      <c r="D951" s="198"/>
      <c r="E951" s="295"/>
    </row>
    <row r="952" spans="1:5" ht="15.75" customHeight="1">
      <c r="A952" s="221"/>
      <c r="D952" s="198"/>
      <c r="E952" s="295"/>
    </row>
    <row r="953" spans="1:5" ht="15.75" customHeight="1">
      <c r="A953" s="221"/>
      <c r="D953" s="198"/>
      <c r="E953" s="295"/>
    </row>
    <row r="954" spans="1:5" ht="15.75" customHeight="1">
      <c r="A954" s="221"/>
      <c r="D954" s="198"/>
      <c r="E954" s="295"/>
    </row>
    <row r="955" spans="1:5" ht="15.75" customHeight="1">
      <c r="A955" s="221"/>
      <c r="D955" s="198"/>
      <c r="E955" s="295"/>
    </row>
    <row r="956" spans="1:5" ht="15.75" customHeight="1">
      <c r="A956" s="221"/>
      <c r="D956" s="198"/>
      <c r="E956" s="295"/>
    </row>
    <row r="957" spans="1:5" ht="15.75" customHeight="1">
      <c r="A957" s="221"/>
      <c r="D957" s="198"/>
      <c r="E957" s="295"/>
    </row>
    <row r="958" spans="1:5" ht="15.75" customHeight="1">
      <c r="A958" s="221"/>
      <c r="D958" s="198"/>
      <c r="E958" s="295"/>
    </row>
    <row r="959" spans="1:5" ht="15.75" customHeight="1">
      <c r="A959" s="221"/>
      <c r="D959" s="198"/>
      <c r="E959" s="295"/>
    </row>
    <row r="960" spans="1:5" ht="15.75" customHeight="1">
      <c r="A960" s="221"/>
      <c r="D960" s="198"/>
      <c r="E960" s="295"/>
    </row>
    <row r="961" spans="1:5" ht="15.75" customHeight="1">
      <c r="A961" s="221"/>
      <c r="D961" s="198"/>
      <c r="E961" s="295"/>
    </row>
    <row r="962" spans="1:5" ht="15.75" customHeight="1">
      <c r="A962" s="221"/>
      <c r="D962" s="198"/>
      <c r="E962" s="295"/>
    </row>
    <row r="963" spans="1:5" ht="15.75" customHeight="1">
      <c r="A963" s="221"/>
      <c r="D963" s="198"/>
      <c r="E963" s="295"/>
    </row>
    <row r="964" spans="1:5" ht="15.75" customHeight="1">
      <c r="A964" s="221"/>
      <c r="D964" s="198"/>
      <c r="E964" s="295"/>
    </row>
    <row r="965" spans="1:5" ht="15.75" customHeight="1">
      <c r="A965" s="221"/>
      <c r="D965" s="198"/>
      <c r="E965" s="295"/>
    </row>
    <row r="966" spans="1:5" ht="15.75" customHeight="1">
      <c r="A966" s="221"/>
      <c r="D966" s="198"/>
      <c r="E966" s="295"/>
    </row>
    <row r="967" spans="1:5" ht="15.75" customHeight="1">
      <c r="A967" s="221"/>
      <c r="D967" s="198"/>
      <c r="E967" s="295"/>
    </row>
    <row r="968" spans="1:5" ht="15.75" customHeight="1">
      <c r="A968" s="221"/>
      <c r="D968" s="198"/>
      <c r="E968" s="295"/>
    </row>
    <row r="969" spans="1:5" ht="15.75" customHeight="1">
      <c r="A969" s="221"/>
      <c r="D969" s="198"/>
      <c r="E969" s="295"/>
    </row>
    <row r="970" spans="1:5" ht="15.75" customHeight="1">
      <c r="A970" s="221"/>
      <c r="D970" s="198"/>
      <c r="E970" s="295"/>
    </row>
    <row r="971" spans="1:5" ht="15.75" customHeight="1">
      <c r="A971" s="221"/>
      <c r="D971" s="198"/>
      <c r="E971" s="295"/>
    </row>
    <row r="972" spans="1:5" ht="15.75" customHeight="1">
      <c r="A972" s="221"/>
      <c r="D972" s="198"/>
      <c r="E972" s="295"/>
    </row>
    <row r="973" spans="1:5" ht="15.75" customHeight="1">
      <c r="A973" s="221"/>
      <c r="D973" s="198"/>
      <c r="E973" s="295"/>
    </row>
    <row r="974" spans="1:5" ht="15.75" customHeight="1">
      <c r="A974" s="221"/>
      <c r="D974" s="198"/>
      <c r="E974" s="295"/>
    </row>
    <row r="975" spans="1:5" ht="15.75" customHeight="1">
      <c r="A975" s="221"/>
      <c r="D975" s="198"/>
      <c r="E975" s="295"/>
    </row>
    <row r="976" spans="1:5" ht="15.75" customHeight="1">
      <c r="A976" s="221"/>
      <c r="D976" s="198"/>
      <c r="E976" s="295"/>
    </row>
    <row r="977" spans="1:5" ht="15.75" customHeight="1">
      <c r="A977" s="221"/>
      <c r="D977" s="198"/>
      <c r="E977" s="295"/>
    </row>
    <row r="978" spans="1:5" ht="15.75" customHeight="1">
      <c r="A978" s="221"/>
      <c r="D978" s="198"/>
      <c r="E978" s="295"/>
    </row>
    <row r="979" spans="1:5" ht="15.75" customHeight="1">
      <c r="A979" s="221"/>
      <c r="D979" s="198"/>
      <c r="E979" s="295"/>
    </row>
    <row r="980" spans="1:5" ht="15.75" customHeight="1">
      <c r="A980" s="221"/>
      <c r="D980" s="198"/>
      <c r="E980" s="295"/>
    </row>
    <row r="981" spans="1:5" ht="15.75" customHeight="1">
      <c r="A981" s="221"/>
      <c r="D981" s="198"/>
      <c r="E981" s="295"/>
    </row>
    <row r="982" spans="1:5" ht="15.75" customHeight="1">
      <c r="A982" s="221"/>
      <c r="D982" s="198"/>
      <c r="E982" s="295"/>
    </row>
    <row r="983" spans="1:5" ht="15.75" customHeight="1">
      <c r="A983" s="221"/>
      <c r="D983" s="198"/>
      <c r="E983" s="295"/>
    </row>
    <row r="984" spans="1:5" ht="15.75" customHeight="1">
      <c r="A984" s="221"/>
      <c r="D984" s="198"/>
      <c r="E984" s="295"/>
    </row>
    <row r="985" spans="1:5" ht="15.75" customHeight="1">
      <c r="A985" s="221"/>
      <c r="D985" s="198"/>
      <c r="E985" s="295"/>
    </row>
    <row r="986" spans="1:5" ht="15.75" customHeight="1">
      <c r="A986" s="221"/>
      <c r="D986" s="198"/>
      <c r="E986" s="295"/>
    </row>
    <row r="987" spans="1:5" ht="15.75" customHeight="1">
      <c r="A987" s="221"/>
      <c r="D987" s="198"/>
      <c r="E987" s="295"/>
    </row>
    <row r="988" spans="1:5" ht="15.75" customHeight="1">
      <c r="A988" s="221"/>
      <c r="D988" s="198"/>
      <c r="E988" s="295"/>
    </row>
    <row r="989" spans="1:5" ht="15.75" customHeight="1">
      <c r="A989" s="221"/>
      <c r="D989" s="198"/>
      <c r="E989" s="295"/>
    </row>
    <row r="990" spans="1:5" ht="15.75" customHeight="1">
      <c r="A990" s="221"/>
      <c r="D990" s="198"/>
      <c r="E990" s="295"/>
    </row>
    <row r="991" spans="1:5" ht="15.75" customHeight="1">
      <c r="A991" s="221"/>
      <c r="D991" s="198"/>
      <c r="E991" s="295"/>
    </row>
    <row r="992" spans="1:5" ht="15.75" customHeight="1">
      <c r="A992" s="221"/>
      <c r="D992" s="198"/>
      <c r="E992" s="295"/>
    </row>
    <row r="993" spans="1:5" ht="15.75" customHeight="1">
      <c r="A993" s="221"/>
      <c r="D993" s="198"/>
      <c r="E993" s="295"/>
    </row>
    <row r="994" spans="1:5" ht="15.75" customHeight="1">
      <c r="A994" s="221"/>
      <c r="D994" s="198"/>
      <c r="E994" s="295"/>
    </row>
    <row r="995" spans="1:5" ht="15.75" customHeight="1">
      <c r="A995" s="221"/>
      <c r="D995" s="198"/>
      <c r="E995" s="295"/>
    </row>
    <row r="996" spans="1:5" ht="15.75" customHeight="1">
      <c r="A996" s="221"/>
      <c r="D996" s="198"/>
      <c r="E996" s="295"/>
    </row>
    <row r="997" spans="1:5" ht="15.75" customHeight="1">
      <c r="A997" s="221"/>
      <c r="D997" s="198"/>
      <c r="E997" s="295"/>
    </row>
    <row r="998" spans="1:5" ht="15.75" customHeight="1">
      <c r="A998" s="221"/>
      <c r="D998" s="198"/>
      <c r="E998" s="295"/>
    </row>
    <row r="999" spans="1:5" ht="15.75" customHeight="1">
      <c r="A999" s="221"/>
      <c r="D999" s="198"/>
      <c r="E999" s="295"/>
    </row>
    <row r="1000" spans="1:5" ht="15.75" customHeight="1">
      <c r="A1000" s="221"/>
      <c r="D1000" s="198"/>
      <c r="E1000" s="295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B1001"/>
  <sheetViews>
    <sheetView workbookViewId="0">
      <pane ySplit="1" topLeftCell="A2" activePane="bottomLeft" state="frozen"/>
      <selection pane="bottomLeft" activeCell="V42" sqref="V42"/>
    </sheetView>
  </sheetViews>
  <sheetFormatPr defaultColWidth="12.625" defaultRowHeight="15" customHeight="1"/>
  <cols>
    <col min="1" max="1" width="6" style="170" customWidth="1"/>
    <col min="2" max="2" width="20.875" style="170" customWidth="1"/>
    <col min="3" max="3" width="22.125" style="170" customWidth="1"/>
    <col min="4" max="5" width="7.625" style="170" customWidth="1"/>
    <col min="6" max="6" width="7.625" style="170" hidden="1" customWidth="1"/>
    <col min="7" max="7" width="11.875" style="170" hidden="1" customWidth="1"/>
    <col min="8" max="8" width="5.25" style="170" hidden="1" customWidth="1"/>
    <col min="9" max="9" width="5.5" style="170" hidden="1" customWidth="1"/>
    <col min="10" max="10" width="5.375" style="170" hidden="1" customWidth="1"/>
    <col min="11" max="11" width="7.625" style="170" customWidth="1"/>
    <col min="12" max="12" width="8.125" style="170" bestFit="1" customWidth="1"/>
    <col min="13" max="13" width="7.875" style="170" bestFit="1" customWidth="1"/>
    <col min="14" max="14" width="4.375" style="170" customWidth="1"/>
    <col min="15" max="15" width="4.5" style="170" customWidth="1"/>
    <col min="16" max="16" width="5.875" style="170" bestFit="1" customWidth="1"/>
    <col min="17" max="17" width="23.875" style="170" customWidth="1"/>
    <col min="18" max="18" width="20.375" style="170" customWidth="1"/>
    <col min="19" max="19" width="7.75" style="170" customWidth="1"/>
    <col min="20" max="20" width="9.375" style="170" customWidth="1"/>
    <col min="21" max="21" width="9.375" style="170" hidden="1" customWidth="1"/>
    <col min="22" max="22" width="8" style="170" customWidth="1"/>
    <col min="23" max="23" width="23.125" style="170" hidden="1" customWidth="1"/>
    <col min="24" max="24" width="5.375" style="170" hidden="1" customWidth="1"/>
    <col min="25" max="25" width="8" style="170" customWidth="1"/>
    <col min="26" max="26" width="3.125" style="199" hidden="1" customWidth="1"/>
    <col min="27" max="27" width="2.875" style="199" hidden="1" customWidth="1"/>
    <col min="28" max="31" width="3.125" style="199" hidden="1" customWidth="1"/>
    <col min="32" max="32" width="3.875" style="199" hidden="1" customWidth="1"/>
    <col min="33" max="33" width="5.25" style="199" hidden="1" customWidth="1"/>
    <col min="34" max="34" width="6.625" style="199" hidden="1" customWidth="1"/>
    <col min="35" max="35" width="5" style="199" hidden="1" customWidth="1"/>
    <col min="36" max="36" width="5.375" style="199" hidden="1" customWidth="1"/>
    <col min="37" max="37" width="4.75" style="199" hidden="1" customWidth="1"/>
    <col min="38" max="38" width="6.25" style="199" hidden="1" customWidth="1"/>
    <col min="39" max="39" width="1.875" style="199" hidden="1" customWidth="1"/>
    <col min="40" max="40" width="5.625" style="199" hidden="1" customWidth="1"/>
    <col min="41" max="41" width="3.75" style="199" bestFit="1" customWidth="1"/>
    <col min="42" max="42" width="6.75" style="199" bestFit="1" customWidth="1"/>
    <col min="43" max="44" width="5.5" style="199" bestFit="1" customWidth="1"/>
    <col min="45" max="45" width="10.75" style="199" customWidth="1"/>
    <col min="46" max="46" width="5.5" style="199" bestFit="1" customWidth="1"/>
    <col min="47" max="51" width="9.625" style="199" customWidth="1"/>
    <col min="52" max="52" width="6.75" style="199" bestFit="1" customWidth="1"/>
    <col min="53" max="54" width="8" style="170" customWidth="1"/>
    <col min="55" max="16384" width="12.625" style="170"/>
  </cols>
  <sheetData>
    <row r="1" spans="1:54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394"/>
      <c r="H1" s="395" t="s">
        <v>55</v>
      </c>
      <c r="I1" s="396" t="s">
        <v>39</v>
      </c>
      <c r="J1" s="396"/>
      <c r="K1" s="397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254" t="s">
        <v>56</v>
      </c>
      <c r="AA1" s="298" t="s">
        <v>57</v>
      </c>
      <c r="AB1" s="298" t="s">
        <v>58</v>
      </c>
      <c r="AC1" s="298" t="s">
        <v>59</v>
      </c>
      <c r="AD1" s="298" t="s">
        <v>60</v>
      </c>
      <c r="AE1" s="299" t="s">
        <v>61</v>
      </c>
      <c r="AF1" s="254"/>
      <c r="BA1" s="398"/>
      <c r="BB1" s="398"/>
    </row>
    <row r="2" spans="1:54" ht="15.75" customHeight="1" thickBot="1">
      <c r="A2" s="234">
        <f>IF(B2="","",Draw!A2)</f>
        <v>1</v>
      </c>
      <c r="B2" s="235" t="str">
        <f>IFERROR(Draw!B2,"")</f>
        <v>COURTNEY LOISEAU</v>
      </c>
      <c r="C2" s="235" t="str">
        <f>IFERROR(Draw!D2,"")</f>
        <v>LUCY</v>
      </c>
      <c r="D2" s="165">
        <v>917.96900000000005</v>
      </c>
      <c r="E2" s="300" t="str">
        <f>IF(AND(D2&gt;0,OR(J2="o",J2="x")),D2,"")</f>
        <v/>
      </c>
      <c r="F2" s="301">
        <f>IF(J2="o","",IF(D2=0,"",D2))</f>
        <v>917.96900000000005</v>
      </c>
      <c r="G2" s="394">
        <v>1.0000000000000001E-9</v>
      </c>
      <c r="H2" s="399">
        <f>IF(J2="o","",IF(D2="scratch",3000+G2,IF(D2="nt",1000+G2,IF((D2+G2)&gt;5,D2+G2,""))))</f>
        <v>917.96900000100004</v>
      </c>
      <c r="I2" s="399" t="str">
        <f>IF(OR(J2="x",J2="o"),IF(D2="scratch",3000+G2,IF(D2="nt",1000+G2,IF((D2+G2)&gt;5,D2+G2,""))),"")</f>
        <v/>
      </c>
      <c r="J2" s="399">
        <f>IFERROR(VLOOKUP(CONCATENATE(Draw!C2,C2),'Enter Draw'!S:T,2,FALSE),"")</f>
        <v>0</v>
      </c>
      <c r="K2" s="198" t="str">
        <f>IF(A2="yco",VLOOKUP(CONCATENATE(B2,C2),Youth!S:T,2,FALSE),IF(OR(AND(D2&gt;1,D2&lt;1050),D2="nt",D2="",D2="scratch"),"","Not valid"))</f>
        <v/>
      </c>
      <c r="L2" s="484" t="s">
        <v>63</v>
      </c>
      <c r="M2" s="485"/>
      <c r="N2" s="199"/>
      <c r="O2" s="302" t="s">
        <v>62</v>
      </c>
      <c r="P2" s="398"/>
      <c r="Q2" s="398"/>
      <c r="R2" s="398"/>
      <c r="S2" s="398"/>
      <c r="T2" s="398"/>
      <c r="U2" s="398"/>
      <c r="V2" s="398"/>
      <c r="W2" s="398" t="str">
        <f>CONCATENATE(Draw!C2,C2)</f>
        <v>COURTNEY LOISEAULUCY</v>
      </c>
      <c r="X2" s="399">
        <f t="shared" ref="X2:X65" si="0">D2</f>
        <v>917.96900000000005</v>
      </c>
      <c r="Y2" s="398"/>
      <c r="Z2" s="198" t="str">
        <f>IFERROR(VLOOKUP('1st Run'!H2,$AG$3:$AH$7,2,TRUE),"")</f>
        <v>5D</v>
      </c>
      <c r="AA2" s="303" t="str">
        <f>IFERROR(IF(Z2=$AA$1,'1st Run'!H2,""),"")</f>
        <v/>
      </c>
      <c r="AB2" s="303" t="str">
        <f>IFERROR(IF(Z2=$AB$1,'1st Run'!H2,""),"")</f>
        <v/>
      </c>
      <c r="AC2" s="303" t="str">
        <f>IFERROR(IF(Z2=$AC$1,'1st Run'!H2,""),"")</f>
        <v/>
      </c>
      <c r="AD2" s="303" t="str">
        <f>IFERROR(IF($Z2=$AD$1,'1st Run'!H2,""),"")</f>
        <v/>
      </c>
      <c r="AE2" s="303">
        <f>IFERROR(IF(Z2=$AE$1,'1st Run'!H2,""),"")</f>
        <v>917.96900000100004</v>
      </c>
      <c r="AF2" s="198"/>
      <c r="AP2" s="436" t="s">
        <v>55</v>
      </c>
      <c r="AT2" s="199" t="s">
        <v>60</v>
      </c>
      <c r="AU2" s="220">
        <v>0.35</v>
      </c>
      <c r="AV2" s="220">
        <v>0.3</v>
      </c>
      <c r="AW2" s="220">
        <v>0.2</v>
      </c>
      <c r="AX2" s="220">
        <v>0.15</v>
      </c>
      <c r="AY2" s="220">
        <v>0</v>
      </c>
      <c r="AZ2" s="220">
        <f t="shared" ref="AZ2:AZ3" si="1">SUM(AU2:AY2)</f>
        <v>0.99999999999999989</v>
      </c>
      <c r="BA2" s="398"/>
      <c r="BB2" s="398"/>
    </row>
    <row r="3" spans="1:54" ht="15.75" customHeight="1" thickBot="1">
      <c r="A3" s="234">
        <f>IF(B3="","",Draw!A3)</f>
        <v>2</v>
      </c>
      <c r="B3" s="235" t="str">
        <f>IFERROR(Draw!B3,"")</f>
        <v>KAYDI ANDERSON</v>
      </c>
      <c r="C3" s="235" t="str">
        <f>IFERROR(Draw!D3,"")</f>
        <v>SQUEAKS</v>
      </c>
      <c r="D3" s="166">
        <v>16.984999999999999</v>
      </c>
      <c r="E3" s="300" t="str">
        <f t="shared" ref="E3:E66" si="2">IF(AND(D3&gt;0,OR(J3="o",J3="x")),D3,"")</f>
        <v/>
      </c>
      <c r="F3" s="301">
        <f t="shared" ref="F3:F66" si="3">IF(J3="o","",IF(D3=0,"",D3))</f>
        <v>16.984999999999999</v>
      </c>
      <c r="G3" s="394">
        <v>2.0000000000000001E-9</v>
      </c>
      <c r="H3" s="399">
        <f t="shared" ref="H3:H66" si="4">IF(J3="o","",IF(D3="scratch",3000+G3,IF(D3="nt",1000+G3,IF((D3+G3)&gt;5,D3+G3,""))))</f>
        <v>16.985000002</v>
      </c>
      <c r="I3" s="399" t="str">
        <f t="shared" ref="I3:I66" si="5">IF(OR(J3="x",J3="o"),IF(D3="scratch",3000+G3,IF(D3="nt",1000+G3,IF((D3+G3)&gt;5,D3+G3,""))),"")</f>
        <v/>
      </c>
      <c r="J3" s="399">
        <f>IFERROR(VLOOKUP(CONCATENATE(Draw!C3,C3),'Enter Draw'!S:T,2,FALSE),"")</f>
        <v>0</v>
      </c>
      <c r="K3" s="198" t="str">
        <f>IF(A3="yco",VLOOKUP(CONCATENATE(B3,C3),Youth!S:T,2,FALSE),IF(OR(AND(D3&gt;1,D3&lt;1050),D3="nt",D3="",D3="scratch"),"","Not valid"))</f>
        <v/>
      </c>
      <c r="L3" s="427" t="s">
        <v>105</v>
      </c>
      <c r="M3" s="428">
        <v>0</v>
      </c>
      <c r="N3" s="199"/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V3" s="398"/>
      <c r="W3" s="398" t="str">
        <f>CONCATENATE(Draw!C3,C3)</f>
        <v>KAYDI ANDERSONSQUEAKS</v>
      </c>
      <c r="X3" s="399">
        <f t="shared" si="0"/>
        <v>16.984999999999999</v>
      </c>
      <c r="Y3" s="398"/>
      <c r="Z3" s="198" t="str">
        <f>IFERROR(VLOOKUP('1st Run'!H3,$AG$3:$AH$7,2,TRUE),"")</f>
        <v>3D</v>
      </c>
      <c r="AA3" s="303" t="str">
        <f>IFERROR(IF(Z3=$AA$1,'1st Run'!H3,""),"")</f>
        <v/>
      </c>
      <c r="AB3" s="303" t="str">
        <f>IFERROR(IF(Z3=$AB$1,'1st Run'!H3,""),"")</f>
        <v/>
      </c>
      <c r="AC3" s="303">
        <f>IFERROR(IF(Z3=$AC$1,'1st Run'!H3,""),"")</f>
        <v>16.985000002</v>
      </c>
      <c r="AD3" s="303" t="str">
        <f>IFERROR(IF($Z3=$AD$1,'1st Run'!H3,""),"")</f>
        <v/>
      </c>
      <c r="AE3" s="303" t="str">
        <f>IFERROR(IF(Z3=$AE$1,'1st Run'!H3,""),"")</f>
        <v/>
      </c>
      <c r="AF3" s="198"/>
      <c r="AG3" s="306">
        <f>MIN('1st Run'!F$2:F$1048576)</f>
        <v>15.5</v>
      </c>
      <c r="AH3" s="307" t="s">
        <v>57</v>
      </c>
      <c r="AT3" s="199" t="s">
        <v>61</v>
      </c>
      <c r="AU3" s="220">
        <v>0.3</v>
      </c>
      <c r="AV3" s="220">
        <v>0.25</v>
      </c>
      <c r="AW3" s="220">
        <v>0.2</v>
      </c>
      <c r="AX3" s="220">
        <v>0.15</v>
      </c>
      <c r="AY3" s="220">
        <v>0.1</v>
      </c>
      <c r="AZ3" s="220">
        <f t="shared" si="1"/>
        <v>1</v>
      </c>
      <c r="BA3" s="398"/>
      <c r="BB3" s="398"/>
    </row>
    <row r="4" spans="1:54" ht="15.75" customHeight="1" thickBot="1">
      <c r="A4" s="234">
        <f>IF(B4="","",Draw!A4)</f>
        <v>3</v>
      </c>
      <c r="B4" s="235" t="str">
        <f>IFERROR(Draw!B4,"")</f>
        <v>CARLEE NELSON</v>
      </c>
      <c r="C4" s="235" t="str">
        <f>IFERROR(Draw!D4,"")</f>
        <v>ROCKY</v>
      </c>
      <c r="D4" s="166">
        <v>15.739000000000001</v>
      </c>
      <c r="E4" s="300" t="str">
        <f t="shared" si="2"/>
        <v/>
      </c>
      <c r="F4" s="301">
        <f t="shared" si="3"/>
        <v>15.739000000000001</v>
      </c>
      <c r="G4" s="394">
        <v>3E-9</v>
      </c>
      <c r="H4" s="399">
        <f t="shared" si="4"/>
        <v>15.739000003000001</v>
      </c>
      <c r="I4" s="399" t="str">
        <f t="shared" si="5"/>
        <v/>
      </c>
      <c r="J4" s="399">
        <f>IFERROR(VLOOKUP(CONCATENATE(Draw!C4,C4),'Enter Draw'!S:T,2,FALSE),"")</f>
        <v>0</v>
      </c>
      <c r="K4" s="198" t="str">
        <f>IF(A4="yco",VLOOKUP(CONCATENATE(B4,C4),Youth!S:T,2,FALSE),IF(OR(AND(D4&gt;1,D4&lt;1050),D4="nt",D4="",D4="scratch"),"","Not valid"))</f>
        <v/>
      </c>
      <c r="L4" s="430" t="s">
        <v>106</v>
      </c>
      <c r="M4" s="429">
        <v>0</v>
      </c>
      <c r="N4" s="199"/>
      <c r="O4" s="497" t="s">
        <v>57</v>
      </c>
      <c r="P4" s="350" t="str">
        <f>AH10</f>
        <v>1st</v>
      </c>
      <c r="Q4" s="351" t="str">
        <f>'1st Run'!AI10</f>
        <v>LAINIE SCHOLTZ</v>
      </c>
      <c r="R4" s="351" t="str">
        <f>'1st Run'!AJ10</f>
        <v>SCOUT</v>
      </c>
      <c r="S4" s="352">
        <f>'1st Run'!AK10</f>
        <v>15.500000016</v>
      </c>
      <c r="T4" s="310">
        <f t="shared" ref="T4:T8" si="6">AL10</f>
        <v>154.44</v>
      </c>
      <c r="U4" s="311" t="str">
        <f>P4</f>
        <v>1st</v>
      </c>
      <c r="V4" s="400" t="str">
        <f t="shared" ref="V4:V8" si="7">IF(P4="Tie",AO11,"")</f>
        <v/>
      </c>
      <c r="W4" s="398" t="str">
        <f>CONCATENATE(Draw!C4,C4)</f>
        <v>CARLEE NELSONROCKY</v>
      </c>
      <c r="X4" s="399">
        <f t="shared" si="0"/>
        <v>15.739000000000001</v>
      </c>
      <c r="Y4" s="398"/>
      <c r="Z4" s="198" t="str">
        <f>IFERROR(VLOOKUP('1st Run'!H4,$AG$3:$AH$7,2,TRUE),"")</f>
        <v>1D</v>
      </c>
      <c r="AA4" s="303">
        <f>IFERROR(IF(Z4=$AA$1,'1st Run'!H4,""),"")</f>
        <v>15.739000003000001</v>
      </c>
      <c r="AB4" s="303" t="str">
        <f>IFERROR(IF(Z4=$AB$1,'1st Run'!H4,""),"")</f>
        <v/>
      </c>
      <c r="AC4" s="303" t="str">
        <f>IFERROR(IF(Z4=$AC$1,'1st Run'!H4,""),"")</f>
        <v/>
      </c>
      <c r="AD4" s="303" t="str">
        <f>IFERROR(IF($Z4=$AD$1,'1st Run'!H4,""),"")</f>
        <v/>
      </c>
      <c r="AE4" s="303" t="str">
        <f>IFERROR(IF(Z4=$AE$1,'1st Run'!H4,""),"")</f>
        <v/>
      </c>
      <c r="AF4" s="198"/>
      <c r="AG4" s="312">
        <f t="shared" ref="AG4:AG5" si="8">AG3+0.5</f>
        <v>16</v>
      </c>
      <c r="AH4" s="209" t="s">
        <v>58</v>
      </c>
      <c r="AP4" s="199">
        <v>0</v>
      </c>
      <c r="AQ4" s="199">
        <v>13</v>
      </c>
      <c r="AR4" s="199">
        <v>21</v>
      </c>
      <c r="AS4" s="199">
        <v>41</v>
      </c>
      <c r="AT4" s="199">
        <v>81</v>
      </c>
      <c r="AU4" s="221" t="s">
        <v>57</v>
      </c>
      <c r="AV4" s="221" t="s">
        <v>58</v>
      </c>
      <c r="AW4" s="221" t="s">
        <v>59</v>
      </c>
      <c r="AX4" s="221" t="s">
        <v>60</v>
      </c>
      <c r="AY4" s="221" t="s">
        <v>61</v>
      </c>
      <c r="AZ4" s="221"/>
      <c r="BA4" s="398"/>
      <c r="BB4" s="398"/>
    </row>
    <row r="5" spans="1:54" ht="15.75" customHeight="1" thickBot="1">
      <c r="A5" s="234">
        <f>IF(B5="","",Draw!A5)</f>
        <v>4</v>
      </c>
      <c r="B5" s="235" t="str">
        <f>IFERROR(Draw!B5,"")</f>
        <v>KAILEE BERGER (Y)</v>
      </c>
      <c r="C5" s="235" t="str">
        <f>IFERROR(Draw!D5,"")</f>
        <v>EYES HEADEN TO VEGAS</v>
      </c>
      <c r="D5" s="166">
        <v>916.35199999999998</v>
      </c>
      <c r="E5" s="300">
        <f t="shared" si="2"/>
        <v>916.35199999999998</v>
      </c>
      <c r="F5" s="301">
        <f t="shared" si="3"/>
        <v>916.35199999999998</v>
      </c>
      <c r="G5" s="394">
        <v>4.0000000000000002E-9</v>
      </c>
      <c r="H5" s="399">
        <f t="shared" si="4"/>
        <v>916.35200000399993</v>
      </c>
      <c r="I5" s="399">
        <f t="shared" si="5"/>
        <v>916.35200000399993</v>
      </c>
      <c r="J5" s="399" t="str">
        <f>IFERROR(VLOOKUP(CONCATENATE(Draw!C5,C5),'Enter Draw'!S:T,2,FALSE),"")</f>
        <v>X</v>
      </c>
      <c r="K5" s="198" t="str">
        <f>IF(A5="yco",VLOOKUP(CONCATENATE(B5,C5),Youth!S:T,2,FALSE),IF(OR(AND(D5&gt;1,D5&lt;1050),D5="nt",D5="",D5="scratch"),"","Not valid"))</f>
        <v/>
      </c>
      <c r="L5" s="484" t="s">
        <v>73</v>
      </c>
      <c r="M5" s="485"/>
      <c r="N5" s="199"/>
      <c r="O5" s="494"/>
      <c r="P5" s="313" t="str">
        <f>IF($M$18&lt;"2","",IF(AH11="Tie","Tie",AH11))</f>
        <v>2nd</v>
      </c>
      <c r="Q5" s="236" t="str">
        <f>IF(P5="","",'1st Run'!AI11)</f>
        <v>ARABELLA COOK</v>
      </c>
      <c r="R5" s="236" t="str">
        <f>IF(Q5="","",'1st Run'!AJ11)</f>
        <v>CHARGE IT TO SERRINA</v>
      </c>
      <c r="S5" s="314">
        <f>IF(R5="","",'1st Run'!AK11)</f>
        <v>15.686000071</v>
      </c>
      <c r="T5" s="315">
        <f t="shared" si="6"/>
        <v>115.82999999999998</v>
      </c>
      <c r="U5" s="311" t="str">
        <f t="shared" ref="U5:U32" si="9">P5</f>
        <v>2nd</v>
      </c>
      <c r="V5" s="400" t="str">
        <f t="shared" si="7"/>
        <v/>
      </c>
      <c r="W5" s="398" t="str">
        <f>CONCATENATE(Draw!C5,C5)</f>
        <v>KAILEE BERGEREYES HEADEN TO VEGAS</v>
      </c>
      <c r="X5" s="399">
        <f t="shared" si="0"/>
        <v>916.35199999999998</v>
      </c>
      <c r="Y5" s="398"/>
      <c r="Z5" s="198" t="str">
        <f>IFERROR(VLOOKUP('1st Run'!H5,$AG$3:$AH$7,2,TRUE),"")</f>
        <v>5D</v>
      </c>
      <c r="AA5" s="303" t="str">
        <f>IFERROR(IF(Z5=$AA$1,'1st Run'!H5,""),"")</f>
        <v/>
      </c>
      <c r="AB5" s="303" t="str">
        <f>IFERROR(IF(Z5=$AB$1,'1st Run'!H5,""),"")</f>
        <v/>
      </c>
      <c r="AC5" s="303" t="str">
        <f>IFERROR(IF(Z5=$AC$1,'1st Run'!H5,""),"")</f>
        <v/>
      </c>
      <c r="AD5" s="303" t="str">
        <f>IFERROR(IF($Z5=$AD$1,'1st Run'!H5,""),"")</f>
        <v/>
      </c>
      <c r="AE5" s="303">
        <f>IFERROR(IF(Z5=$AE$1,'1st Run'!H5,""),"")</f>
        <v>916.35200000399993</v>
      </c>
      <c r="AF5" s="198"/>
      <c r="AG5" s="312">
        <f t="shared" si="8"/>
        <v>16.5</v>
      </c>
      <c r="AH5" s="209" t="s">
        <v>59</v>
      </c>
      <c r="AO5" s="221" t="s">
        <v>44</v>
      </c>
      <c r="AP5" s="222">
        <v>1</v>
      </c>
      <c r="AQ5" s="222">
        <v>0.6</v>
      </c>
      <c r="AR5" s="222">
        <v>0.5</v>
      </c>
      <c r="AS5" s="222">
        <v>0.4</v>
      </c>
      <c r="AT5" s="222">
        <v>0.3</v>
      </c>
      <c r="AU5" s="223">
        <f>HLOOKUP($M$16,$AP$4:$AT$9,2,TRUE)*AU$10</f>
        <v>154.44</v>
      </c>
      <c r="AV5" s="223">
        <f>HLOOKUP($M$16,$AP$4:$AT$9,2,TRUE)*AV$10</f>
        <v>128.70000000000002</v>
      </c>
      <c r="AW5" s="223">
        <f>HLOOKUP($M$16,$AP$4:$AT$9,2,TRUE)*AW$10</f>
        <v>102.96000000000002</v>
      </c>
      <c r="AX5" s="223">
        <f>HLOOKUP($M$16,$AP$4:$AT$9,2,TRUE)*AX$10</f>
        <v>77.22</v>
      </c>
      <c r="AY5" s="223">
        <f>HLOOKUP($M$16,$AP$4:$AT$9,2,TRUE)*AY$10</f>
        <v>51.480000000000011</v>
      </c>
      <c r="BA5" s="398"/>
      <c r="BB5" s="398"/>
    </row>
    <row r="6" spans="1:54" ht="15.75" customHeight="1" thickBot="1">
      <c r="A6" s="234">
        <f>IF(B6="","",Draw!A6)</f>
        <v>5</v>
      </c>
      <c r="B6" s="235" t="str">
        <f>IFERROR(Draw!B6,"")</f>
        <v xml:space="preserve">KEYLEE ZANCANELLA </v>
      </c>
      <c r="C6" s="235" t="str">
        <f>IFERROR(Draw!D6,"")</f>
        <v>QUINN</v>
      </c>
      <c r="D6" s="167">
        <v>15.882</v>
      </c>
      <c r="E6" s="300" t="str">
        <f t="shared" si="2"/>
        <v/>
      </c>
      <c r="F6" s="301">
        <f t="shared" si="3"/>
        <v>15.882</v>
      </c>
      <c r="G6" s="394">
        <v>5.0000000000000001E-9</v>
      </c>
      <c r="H6" s="399">
        <f t="shared" si="4"/>
        <v>15.882000005</v>
      </c>
      <c r="I6" s="399" t="str">
        <f t="shared" si="5"/>
        <v/>
      </c>
      <c r="J6" s="399">
        <f>IFERROR(VLOOKUP(CONCATENATE(Draw!C6,C6),'Enter Draw'!S:T,2,FALSE),"")</f>
        <v>0</v>
      </c>
      <c r="K6" s="198" t="str">
        <f>IF(A6="yco",VLOOKUP(CONCATENATE(B6,C6),Youth!S:T,2,FALSE),IF(OR(AND(D6&gt;1,D6&lt;1050),D6="nt",D6="",D6="scratch"),"","Not valid"))</f>
        <v/>
      </c>
      <c r="L6" s="430" t="s">
        <v>105</v>
      </c>
      <c r="M6" s="200">
        <v>30</v>
      </c>
      <c r="N6" s="199"/>
      <c r="O6" s="494"/>
      <c r="P6" s="313" t="str">
        <f>IF($M$18&lt;"3","",IF(AH12="Tie","Tie",AH12))</f>
        <v>3rd</v>
      </c>
      <c r="Q6" s="236" t="str">
        <f>IF(P6="","",'1st Run'!AI12)</f>
        <v>CARLEE NELSON</v>
      </c>
      <c r="R6" s="236" t="str">
        <f>IF(Q6="","",'1st Run'!AJ12)</f>
        <v>ROCKY</v>
      </c>
      <c r="S6" s="314">
        <f>IF(R6="","",'1st Run'!AK12)</f>
        <v>15.739000003000001</v>
      </c>
      <c r="T6" s="315">
        <f t="shared" si="6"/>
        <v>77.22</v>
      </c>
      <c r="U6" s="311" t="str">
        <f t="shared" si="9"/>
        <v>3rd</v>
      </c>
      <c r="V6" s="400" t="str">
        <f t="shared" si="7"/>
        <v/>
      </c>
      <c r="W6" s="398" t="str">
        <f>CONCATENATE(Draw!C6,C6)</f>
        <v>KEYLEE ZANCANELLA QUINN</v>
      </c>
      <c r="X6" s="399">
        <f t="shared" si="0"/>
        <v>15.882</v>
      </c>
      <c r="Y6" s="398"/>
      <c r="Z6" s="198" t="str">
        <f>IFERROR(VLOOKUP('1st Run'!H6,$AG$3:$AH$7,2,TRUE),"")</f>
        <v>1D</v>
      </c>
      <c r="AA6" s="303">
        <f>IFERROR(IF(Z6=$AA$1,'1st Run'!H6,""),"")</f>
        <v>15.882000005</v>
      </c>
      <c r="AB6" s="303" t="str">
        <f>IFERROR(IF(Z6=$AB$1,'1st Run'!H6,""),"")</f>
        <v/>
      </c>
      <c r="AC6" s="303" t="str">
        <f>IFERROR(IF(Z6=$AC$1,'1st Run'!H6,""),"")</f>
        <v/>
      </c>
      <c r="AD6" s="303" t="str">
        <f>IFERROR(IF($Z6=$AD$1,'1st Run'!H6,""),"")</f>
        <v/>
      </c>
      <c r="AE6" s="303" t="str">
        <f>IFERROR(IF(Z6=$AE$1,'1st Run'!H6,""),"")</f>
        <v/>
      </c>
      <c r="AF6" s="198"/>
      <c r="AG6" s="312">
        <f>IF(AS11&lt;AV13,AG5+1,AG5+0.5)</f>
        <v>17</v>
      </c>
      <c r="AH6" s="209" t="s">
        <v>60</v>
      </c>
      <c r="AO6" s="221" t="s">
        <v>45</v>
      </c>
      <c r="AP6" s="222">
        <v>0</v>
      </c>
      <c r="AQ6" s="222">
        <v>0.4</v>
      </c>
      <c r="AR6" s="222">
        <v>0.3</v>
      </c>
      <c r="AS6" s="222">
        <v>0.3</v>
      </c>
      <c r="AT6" s="222">
        <v>0.25</v>
      </c>
      <c r="AU6" s="223">
        <f>HLOOKUP($M$16,$AP$4:$AT$9,3,TRUE)*AU$10</f>
        <v>115.82999999999998</v>
      </c>
      <c r="AV6" s="223">
        <f>HLOOKUP($M$16,$AP$4:$AT$9,3,TRUE)*AV$10</f>
        <v>96.524999999999991</v>
      </c>
      <c r="AW6" s="223">
        <f>HLOOKUP($M$16,$AP$4:$AT$9,3,TRUE)*AW$10</f>
        <v>77.220000000000013</v>
      </c>
      <c r="AX6" s="223">
        <f>HLOOKUP($M$16,$AP$4:$AT$9,3,TRUE)*AX$10</f>
        <v>57.914999999999992</v>
      </c>
      <c r="AY6" s="223">
        <f>HLOOKUP($M$16,$AP$4:$AT$9,3,TRUE)*AY$10</f>
        <v>38.610000000000007</v>
      </c>
      <c r="BA6" s="398"/>
      <c r="BB6" s="398"/>
    </row>
    <row r="7" spans="1:54" ht="15.75" customHeight="1" thickBot="1">
      <c r="A7" s="234" t="str">
        <f>IF(B7="","",Draw!A7)</f>
        <v/>
      </c>
      <c r="B7" s="235" t="str">
        <f>IFERROR(Draw!B7,"")</f>
        <v/>
      </c>
      <c r="C7" s="321" t="str">
        <f>IFERROR(Draw!D7,"")</f>
        <v/>
      </c>
      <c r="D7" s="433"/>
      <c r="E7" s="300" t="str">
        <f t="shared" si="2"/>
        <v/>
      </c>
      <c r="F7" s="301" t="str">
        <f t="shared" si="3"/>
        <v/>
      </c>
      <c r="G7" s="394">
        <v>6E-9</v>
      </c>
      <c r="H7" s="399" t="str">
        <f t="shared" si="4"/>
        <v/>
      </c>
      <c r="I7" s="399" t="str">
        <f t="shared" si="5"/>
        <v/>
      </c>
      <c r="J7" s="399">
        <f>IFERROR(VLOOKUP(CONCATENATE(Draw!C7,C7),'Enter Draw'!S:T,2,FALSE),"")</f>
        <v>0</v>
      </c>
      <c r="K7" s="198" t="str">
        <f>IF(A7="yco",VLOOKUP(CONCATENATE(B7,C7),Youth!S:T,2,FALSE),IF(OR(AND(D7&gt;1,D7&lt;1050),D7="nt",D7="",D7="scratch"),"","Not valid"))</f>
        <v/>
      </c>
      <c r="L7" s="431" t="s">
        <v>106</v>
      </c>
      <c r="M7" s="171">
        <v>25</v>
      </c>
      <c r="N7" s="199"/>
      <c r="O7" s="494"/>
      <c r="P7" s="313" t="str">
        <f>IF($M$18&lt;"4","",IF(AH13="Tie","Tie",AH13))</f>
        <v>4th</v>
      </c>
      <c r="Q7" s="236" t="str">
        <f>IF(P7="","",'1st Run'!AI13)</f>
        <v xml:space="preserve">KEYLEE ZANCANELLA </v>
      </c>
      <c r="R7" s="236" t="str">
        <f>IF(Q7="","",'1st Run'!AJ13)</f>
        <v>QUINN</v>
      </c>
      <c r="S7" s="314">
        <f>IF(R7="","",'1st Run'!AK13)</f>
        <v>15.882000005</v>
      </c>
      <c r="T7" s="315">
        <f t="shared" si="6"/>
        <v>38.61</v>
      </c>
      <c r="U7" s="311" t="str">
        <f t="shared" si="9"/>
        <v>4th</v>
      </c>
      <c r="V7" s="400" t="str">
        <f t="shared" si="7"/>
        <v/>
      </c>
      <c r="W7" s="398" t="str">
        <f>CONCATENATE(Draw!C7,C7)</f>
        <v/>
      </c>
      <c r="X7" s="399">
        <f t="shared" si="0"/>
        <v>0</v>
      </c>
      <c r="Y7" s="398"/>
      <c r="Z7" s="198" t="str">
        <f>IFERROR(VLOOKUP('1st Run'!H7,$AG$3:$AH$7,2,TRUE),"")</f>
        <v/>
      </c>
      <c r="AA7" s="303" t="str">
        <f>IFERROR(IF(Z7=$AA$1,'1st Run'!H7,""),"")</f>
        <v/>
      </c>
      <c r="AB7" s="303" t="str">
        <f>IFERROR(IF(Z7=$AB$1,'1st Run'!H7,""),"")</f>
        <v/>
      </c>
      <c r="AC7" s="303" t="str">
        <f>IFERROR(IF(Z7=$AC$1,'1st Run'!H7,""),"")</f>
        <v/>
      </c>
      <c r="AD7" s="303" t="str">
        <f>IFERROR(IF($Z7=$AD$1,'1st Run'!H7,""),"")</f>
        <v/>
      </c>
      <c r="AE7" s="303" t="str">
        <f>IFERROR(IF(Z7=$AE$1,'1st Run'!H7,""),"")</f>
        <v/>
      </c>
      <c r="AF7" s="198"/>
      <c r="AG7" s="316">
        <f>IF(AS11&gt;=AV13,AG6+0.5,"")</f>
        <v>17.5</v>
      </c>
      <c r="AH7" s="210" t="s">
        <v>61</v>
      </c>
      <c r="AO7" s="221" t="s">
        <v>67</v>
      </c>
      <c r="AP7" s="222">
        <v>0</v>
      </c>
      <c r="AQ7" s="222"/>
      <c r="AR7" s="222">
        <v>0.2</v>
      </c>
      <c r="AS7" s="222">
        <v>0.2</v>
      </c>
      <c r="AT7" s="222">
        <v>0.2</v>
      </c>
      <c r="AU7" s="223">
        <f>HLOOKUP($M$16,$AP$4:$AT$9,4,TRUE)*AU$10</f>
        <v>77.22</v>
      </c>
      <c r="AV7" s="223">
        <f>HLOOKUP($M$16,$AP$4:$AT$9,4,TRUE)*AV$10</f>
        <v>64.350000000000009</v>
      </c>
      <c r="AW7" s="223">
        <f>HLOOKUP($M$16,$AP$4:$AT$9,4,TRUE)*AW$10</f>
        <v>51.480000000000011</v>
      </c>
      <c r="AX7" s="223">
        <f>HLOOKUP($M$16,$AP$4:$AT$9,4,TRUE)*AX$10</f>
        <v>38.61</v>
      </c>
      <c r="AY7" s="223">
        <f>HLOOKUP($M$16,$AP$4:$AT$9,4,TRUE)*AY$10</f>
        <v>25.740000000000006</v>
      </c>
      <c r="BA7" s="398"/>
      <c r="BB7" s="398"/>
    </row>
    <row r="8" spans="1:54" ht="15.75" customHeight="1" thickBot="1">
      <c r="A8" s="234">
        <f>IF(B8="","",Draw!A8)</f>
        <v>6</v>
      </c>
      <c r="B8" s="235" t="str">
        <f>IFERROR(Draw!B8,"")</f>
        <v>TRACY HAASETH</v>
      </c>
      <c r="C8" s="235" t="str">
        <f>IFERROR(Draw!D8,"")</f>
        <v>TORQUE</v>
      </c>
      <c r="D8" s="168">
        <v>919.95600000000002</v>
      </c>
      <c r="E8" s="300" t="str">
        <f t="shared" si="2"/>
        <v/>
      </c>
      <c r="F8" s="301">
        <f t="shared" si="3"/>
        <v>919.95600000000002</v>
      </c>
      <c r="G8" s="394">
        <v>6.9999999999999998E-9</v>
      </c>
      <c r="H8" s="399">
        <f t="shared" si="4"/>
        <v>919.95600000700006</v>
      </c>
      <c r="I8" s="399" t="str">
        <f t="shared" si="5"/>
        <v/>
      </c>
      <c r="J8" s="399">
        <f>IFERROR(VLOOKUP(CONCATENATE(Draw!C8,C8),'Enter Draw'!S:T,2,FALSE),"")</f>
        <v>0</v>
      </c>
      <c r="K8" s="198" t="str">
        <f>IF(A8="yco",VLOOKUP(CONCATENATE(B8,C8),Youth!S:T,2,FALSE),IF(OR(AND(D8&gt;1,D8&lt;1050),D8="nt",D8="",D8="scratch"),"","Not valid"))</f>
        <v/>
      </c>
      <c r="L8" s="431" t="s">
        <v>110</v>
      </c>
      <c r="M8" s="440">
        <v>0.66</v>
      </c>
      <c r="N8" s="437"/>
      <c r="O8" s="495"/>
      <c r="P8" s="317" t="str">
        <f>IF($M$18&lt;"5","",IF(AH14="Tie","Tie",AH14))</f>
        <v/>
      </c>
      <c r="Q8" s="318" t="str">
        <f>IF(P8="","",'1st Run'!AI14)</f>
        <v/>
      </c>
      <c r="R8" s="318" t="str">
        <f>IF(Q8="","",'1st Run'!AJ14)</f>
        <v/>
      </c>
      <c r="S8" s="319" t="str">
        <f>IF(R8="","",'1st Run'!AK14)</f>
        <v/>
      </c>
      <c r="T8" s="320" t="str">
        <f t="shared" si="6"/>
        <v/>
      </c>
      <c r="U8" s="311" t="str">
        <f t="shared" si="9"/>
        <v/>
      </c>
      <c r="V8" s="400" t="str">
        <f t="shared" si="7"/>
        <v/>
      </c>
      <c r="W8" s="398" t="str">
        <f>CONCATENATE(Draw!C8,C8)</f>
        <v>TRACY HAASETHTORQUE</v>
      </c>
      <c r="X8" s="399">
        <f t="shared" si="0"/>
        <v>919.95600000000002</v>
      </c>
      <c r="Y8" s="398"/>
      <c r="Z8" s="198" t="str">
        <f>IFERROR(VLOOKUP('1st Run'!H8,$AG$3:$AH$7,2,TRUE),"")</f>
        <v>5D</v>
      </c>
      <c r="AA8" s="303" t="str">
        <f>IFERROR(IF(Z8=$AA$1,'1st Run'!H8,""),"")</f>
        <v/>
      </c>
      <c r="AB8" s="303" t="str">
        <f>IFERROR(IF(Z8=$AB$1,'1st Run'!H8,""),"")</f>
        <v/>
      </c>
      <c r="AC8" s="303" t="str">
        <f>IFERROR(IF(Z8=$AC$1,'1st Run'!H8,""),"")</f>
        <v/>
      </c>
      <c r="AD8" s="303" t="str">
        <f>IFERROR(IF($Z8=$AD$1,'1st Run'!H8,""),"")</f>
        <v/>
      </c>
      <c r="AE8" s="303">
        <f>IFERROR(IF(Z8=$AE$1,'1st Run'!H8,""),"")</f>
        <v>919.95600000700006</v>
      </c>
      <c r="AF8" s="198"/>
      <c r="AH8" s="221"/>
      <c r="AI8" s="221"/>
      <c r="AO8" s="221" t="s">
        <v>68</v>
      </c>
      <c r="AP8" s="222">
        <v>0</v>
      </c>
      <c r="AQ8" s="222"/>
      <c r="AR8" s="222"/>
      <c r="AS8" s="222">
        <v>0.1</v>
      </c>
      <c r="AT8" s="222">
        <v>0.15</v>
      </c>
      <c r="AU8" s="223">
        <f>HLOOKUP($M$16,$AP$4:$AT$9,5,TRUE)*AU$10</f>
        <v>38.61</v>
      </c>
      <c r="AV8" s="223">
        <f>HLOOKUP($M$16,$AP$4:$AT$9,5,TRUE)*AV$10</f>
        <v>32.175000000000004</v>
      </c>
      <c r="AW8" s="223">
        <f>HLOOKUP($M$16,$AP$4:$AT$9,5,TRUE)*AW$10</f>
        <v>25.740000000000006</v>
      </c>
      <c r="AX8" s="223">
        <f>HLOOKUP($M$16,$AP$4:$AT$9,5,TRUE)*AX$10</f>
        <v>19.305</v>
      </c>
      <c r="AY8" s="223">
        <f>HLOOKUP($M$16,$AP$4:$AT$9,5,TRUE)*AY$10</f>
        <v>12.870000000000003</v>
      </c>
      <c r="BA8" s="398"/>
      <c r="BB8" s="398"/>
    </row>
    <row r="9" spans="1:54" ht="15.75" customHeight="1" thickBot="1">
      <c r="A9" s="234">
        <f>IF(B9="","",Draw!A9)</f>
        <v>7</v>
      </c>
      <c r="B9" s="235" t="str">
        <f>IFERROR(Draw!B9,"")</f>
        <v>KENDRA KANNAS</v>
      </c>
      <c r="C9" s="321" t="str">
        <f>IFERROR(Draw!D9,"")</f>
        <v>DOC LITTLE WHISKERS</v>
      </c>
      <c r="D9" s="166">
        <v>916.18600000000004</v>
      </c>
      <c r="E9" s="300" t="str">
        <f t="shared" si="2"/>
        <v/>
      </c>
      <c r="F9" s="301">
        <f t="shared" si="3"/>
        <v>916.18600000000004</v>
      </c>
      <c r="G9" s="394">
        <v>8.0000000000000005E-9</v>
      </c>
      <c r="H9" s="399">
        <f t="shared" si="4"/>
        <v>916.18600000800006</v>
      </c>
      <c r="I9" s="399" t="str">
        <f t="shared" si="5"/>
        <v/>
      </c>
      <c r="J9" s="399">
        <f>IFERROR(VLOOKUP(CONCATENATE(Draw!C9,C9),'Enter Draw'!S:T,2,FALSE),"")</f>
        <v>0</v>
      </c>
      <c r="K9" s="198" t="str">
        <f>IF(A9="yco",VLOOKUP(CONCATENATE(B9,C9),Youth!S:T,2,FALSE),IF(OR(AND(D9&gt;1,D9&lt;1050),D9="nt",D9="",D9="scratch"),"","Not valid"))</f>
        <v/>
      </c>
      <c r="L9" s="199"/>
      <c r="M9" s="199"/>
      <c r="N9" s="221"/>
      <c r="O9" s="134"/>
      <c r="P9" s="322"/>
      <c r="Q9" s="323"/>
      <c r="R9" s="323"/>
      <c r="S9" s="324"/>
      <c r="T9" s="325"/>
      <c r="U9" s="311">
        <f t="shared" si="9"/>
        <v>0</v>
      </c>
      <c r="V9" s="400"/>
      <c r="W9" s="398" t="str">
        <f>CONCATENATE(Draw!C9,C9)</f>
        <v>KENDRA KANNASDOC LITTLE WHISKERS</v>
      </c>
      <c r="X9" s="399">
        <f t="shared" si="0"/>
        <v>916.18600000000004</v>
      </c>
      <c r="Y9" s="398"/>
      <c r="Z9" s="198" t="str">
        <f>IFERROR(VLOOKUP('1st Run'!H9,$AG$3:$AH$7,2,TRUE),"")</f>
        <v>5D</v>
      </c>
      <c r="AA9" s="303" t="str">
        <f>IFERROR(IF(Z9=$AA$1,'1st Run'!H9,""),"")</f>
        <v/>
      </c>
      <c r="AB9" s="303" t="str">
        <f>IFERROR(IF(Z9=$AB$1,'1st Run'!H9,""),"")</f>
        <v/>
      </c>
      <c r="AC9" s="303" t="str">
        <f>IFERROR(IF(Z9=$AC$1,'1st Run'!H9,""),"")</f>
        <v/>
      </c>
      <c r="AD9" s="303" t="str">
        <f>IFERROR(IF($Z9=$AD$1,'1st Run'!H9,""),"")</f>
        <v/>
      </c>
      <c r="AE9" s="303">
        <f>IFERROR(IF(Z9=$AE$1,'1st Run'!H9,""),"")</f>
        <v>916.18600000800006</v>
      </c>
      <c r="AF9" s="198"/>
      <c r="AG9" s="326" t="s">
        <v>56</v>
      </c>
      <c r="AH9" s="327" t="s">
        <v>64</v>
      </c>
      <c r="AI9" s="327" t="s">
        <v>69</v>
      </c>
      <c r="AJ9" s="327" t="s">
        <v>37</v>
      </c>
      <c r="AK9" s="327" t="s">
        <v>65</v>
      </c>
      <c r="AL9" s="328" t="s">
        <v>66</v>
      </c>
      <c r="AO9" s="221" t="s">
        <v>70</v>
      </c>
      <c r="AP9" s="222">
        <v>0</v>
      </c>
      <c r="AT9" s="222">
        <v>0.1</v>
      </c>
      <c r="AU9" s="223">
        <f>HLOOKUP($M$16,$AP$4:$AT$9,6,TRUE)*AU$10</f>
        <v>0</v>
      </c>
      <c r="AV9" s="223">
        <f>HLOOKUP($M$16,$AP$4:$AT$9,6,TRUE)*AV$10</f>
        <v>0</v>
      </c>
      <c r="AW9" s="223">
        <f>HLOOKUP($M$16,$AP$4:$AT$9,6,TRUE)*AW$10</f>
        <v>0</v>
      </c>
      <c r="AX9" s="223">
        <f>HLOOKUP($M$16,$AP$4:$AT$9,6,TRUE)*AX$10</f>
        <v>0</v>
      </c>
      <c r="AY9" s="223">
        <f>HLOOKUP($M$16,$AP$4:$AT$9,6,TRUE)*AY$10</f>
        <v>0</v>
      </c>
      <c r="BA9" s="398"/>
      <c r="BB9" s="398"/>
    </row>
    <row r="10" spans="1:54" ht="15.75" customHeight="1" thickBot="1">
      <c r="A10" s="234">
        <f>IF(B10="","",Draw!A10)</f>
        <v>8</v>
      </c>
      <c r="B10" s="235" t="str">
        <f>IFERROR(Draw!B10,"")</f>
        <v>ARABELLA COOK</v>
      </c>
      <c r="C10" s="235" t="str">
        <f>IFERROR(Draw!D10,"")</f>
        <v>DASH TA BE ROYAL</v>
      </c>
      <c r="D10" s="165">
        <v>915.41200000000003</v>
      </c>
      <c r="E10" s="300" t="str">
        <f t="shared" si="2"/>
        <v/>
      </c>
      <c r="F10" s="301">
        <f t="shared" si="3"/>
        <v>915.41200000000003</v>
      </c>
      <c r="G10" s="394">
        <v>8.9999999999999995E-9</v>
      </c>
      <c r="H10" s="399">
        <f>IF(J10="o","",IF(D10="scratch",3000+G10,IF(D10="nt",1000+G10,IF((D10+G10)&gt;5,D10+G10,""))))</f>
        <v>915.41200000900005</v>
      </c>
      <c r="I10" s="399" t="str">
        <f t="shared" si="5"/>
        <v/>
      </c>
      <c r="J10" s="399">
        <f>IFERROR(VLOOKUP(CONCATENATE(Draw!C10,C10),'Enter Draw'!S:T,2,FALSE),"")</f>
        <v>0</v>
      </c>
      <c r="K10" s="198" t="str">
        <f>IF(A10="yco",VLOOKUP(CONCATENATE(B10,C10),Youth!S:T,2,FALSE),IF(OR(AND(D10&gt;1,D10&lt;1050),D10="nt",D10="",D10="scratch"),"","Not valid"))</f>
        <v/>
      </c>
      <c r="L10" s="246" t="s">
        <v>57</v>
      </c>
      <c r="M10" s="247">
        <f>'1st Run'!AG3</f>
        <v>15.5</v>
      </c>
      <c r="N10" s="330">
        <v>1</v>
      </c>
      <c r="O10" s="493" t="s">
        <v>58</v>
      </c>
      <c r="P10" s="308" t="str">
        <f>'1st Run'!AH16</f>
        <v>1st</v>
      </c>
      <c r="Q10" s="234" t="str">
        <f>'1st Run'!AI16</f>
        <v>JOSEY FEY</v>
      </c>
      <c r="R10" s="234" t="str">
        <f>'1st Run'!AJ16</f>
        <v>O SO COUNTRY</v>
      </c>
      <c r="S10" s="309">
        <f>'1st Run'!AK16</f>
        <v>16.129000074</v>
      </c>
      <c r="T10" s="310">
        <f t="shared" ref="T10:T14" si="10">AL16</f>
        <v>128.70000000000002</v>
      </c>
      <c r="U10" s="311" t="str">
        <f t="shared" si="9"/>
        <v>1st</v>
      </c>
      <c r="V10" s="400" t="str">
        <f t="shared" ref="V10:V14" si="11">IF(P10="Tie",AO17,"")</f>
        <v/>
      </c>
      <c r="W10" s="398" t="str">
        <f>CONCATENATE(Draw!C10,C10)</f>
        <v>ARABELLA COOKDASH TA BE ROYAL</v>
      </c>
      <c r="X10" s="399">
        <f t="shared" si="0"/>
        <v>915.41200000000003</v>
      </c>
      <c r="Y10" s="398"/>
      <c r="Z10" s="198" t="str">
        <f>IFERROR(VLOOKUP('1st Run'!H10,$AG$3:$AH$7,2,TRUE),"")</f>
        <v>5D</v>
      </c>
      <c r="AA10" s="303" t="str">
        <f>IFERROR(IF(Z10=$AA$1,'1st Run'!H10,""),"")</f>
        <v/>
      </c>
      <c r="AB10" s="303" t="str">
        <f>IFERROR(IF(Z10=$AB$1,'1st Run'!H10,""),"")</f>
        <v/>
      </c>
      <c r="AC10" s="303" t="str">
        <f>IFERROR(IF(Z10=$AC$1,'1st Run'!H10,""),"")</f>
        <v/>
      </c>
      <c r="AD10" s="303" t="str">
        <f>IFERROR(IF($Z10=$AD$1,'1st Run'!H10,""),"")</f>
        <v/>
      </c>
      <c r="AE10" s="303">
        <f>IFERROR(IF(Z10=$AE$1,'1st Run'!H10,""),"")</f>
        <v>915.41200000900005</v>
      </c>
      <c r="AF10" s="198" t="s">
        <v>44</v>
      </c>
      <c r="AG10" s="503" t="s">
        <v>57</v>
      </c>
      <c r="AH10" s="351" t="str">
        <f t="shared" ref="AH10:AH39" si="12">IF(AI10="-","-",IF(AN10=TRUE,"Tie",AF10))</f>
        <v>1st</v>
      </c>
      <c r="AI10" s="351" t="str">
        <f t="array" ref="AI10">IFERROR(INDEX('1st Run'!B:H,MATCH(AK10,'1st Run'!$H:$H,0),1),"-")</f>
        <v>LAINIE SCHOLTZ</v>
      </c>
      <c r="AJ10" s="351" t="str">
        <f t="array" ref="AJ10">IFERROR(INDEX('1st Run'!$B:$H,MATCH(AK10,'1st Run'!$H:$H,0),2),"-")</f>
        <v>SCOUT</v>
      </c>
      <c r="AK10" s="401">
        <f t="shared" ref="AK10:AK15" si="13">IFERROR(SMALL($AA$2:$AA$286,AM10),"-")</f>
        <v>15.500000016</v>
      </c>
      <c r="AL10" s="402">
        <f t="shared" ref="AL10:AL14" si="14">IF(AU5&gt;0,AU5,"")</f>
        <v>154.44</v>
      </c>
      <c r="AM10" s="199">
        <v>1</v>
      </c>
      <c r="AN10" s="199" t="b">
        <f>IF(AK11="-","",(AK11-AK10)&lt;0.00001)</f>
        <v>0</v>
      </c>
      <c r="AU10" s="223">
        <f>IF($AS$11&lt;$AV$13,AU2*$AS$13,AU3*$AS$13)</f>
        <v>386.09999999999997</v>
      </c>
      <c r="AV10" s="223">
        <f>IF($AS$11&lt;$AV$13,AV2*$AS$13,AV3*$AS$13)</f>
        <v>321.75</v>
      </c>
      <c r="AW10" s="223">
        <f>IF($AS$11&lt;$AV$13,AW2*$AS$13,AW3*$AS$13)</f>
        <v>257.40000000000003</v>
      </c>
      <c r="AX10" s="223">
        <f>IF($AS$11&lt;$AV$13,AX2*$AS$13,AX3*$AS$13)</f>
        <v>193.04999999999998</v>
      </c>
      <c r="AY10" s="223">
        <f>IF($AS$11&lt;$AV$13,AY2*$AS$13,AY3*$AS$13)</f>
        <v>128.70000000000002</v>
      </c>
      <c r="BA10" s="398"/>
      <c r="BB10" s="398"/>
    </row>
    <row r="11" spans="1:54" ht="15.75" customHeight="1" thickBot="1">
      <c r="A11" s="234">
        <f>IF(B11="","",Draw!A11)</f>
        <v>9</v>
      </c>
      <c r="B11" s="235" t="str">
        <f>IFERROR(Draw!B11,"")</f>
        <v>KAYCE BERGER (Y)</v>
      </c>
      <c r="C11" s="235" t="str">
        <f>IFERROR(Draw!D11,"")</f>
        <v>JAW SMART LITTLESILV</v>
      </c>
      <c r="D11" s="166">
        <v>17.832999999999998</v>
      </c>
      <c r="E11" s="300">
        <f t="shared" si="2"/>
        <v>17.832999999999998</v>
      </c>
      <c r="F11" s="301">
        <f t="shared" si="3"/>
        <v>17.832999999999998</v>
      </c>
      <c r="G11" s="394">
        <v>1E-8</v>
      </c>
      <c r="H11" s="399">
        <f t="shared" si="4"/>
        <v>17.833000009999999</v>
      </c>
      <c r="I11" s="399">
        <f t="shared" si="5"/>
        <v>17.833000009999999</v>
      </c>
      <c r="J11" s="399" t="str">
        <f>IFERROR(VLOOKUP(CONCATENATE(Draw!C11,C11),'Enter Draw'!S:T,2,FALSE),"")</f>
        <v>X</v>
      </c>
      <c r="K11" s="198" t="str">
        <f>IF(A11="yco",VLOOKUP(CONCATENATE(B11,C11),Youth!S:T,2,FALSE),IF(OR(AND(D11&gt;1,D11&lt;1050),D11="nt",D11="",D11="scratch"),"","Not valid"))</f>
        <v/>
      </c>
      <c r="L11" s="329" t="s">
        <v>58</v>
      </c>
      <c r="M11" s="247">
        <f>'1st Run'!AG4</f>
        <v>16</v>
      </c>
      <c r="N11" s="330">
        <v>2</v>
      </c>
      <c r="O11" s="494"/>
      <c r="P11" s="313" t="str">
        <f>IF($M$18&lt;"2","",IF(AH17="Tie","Tie",AH17))</f>
        <v>2nd</v>
      </c>
      <c r="Q11" s="236" t="str">
        <f>IF(P11="","",'1st Run'!AI17)</f>
        <v>TESSA BUCHER</v>
      </c>
      <c r="R11" s="236" t="str">
        <f>IF(Q11="","",'1st Run'!AJ17)</f>
        <v>REBEL</v>
      </c>
      <c r="S11" s="314">
        <f>IF(R11="","",'1st Run'!AK17)</f>
        <v>16.190000035000001</v>
      </c>
      <c r="T11" s="315">
        <f t="shared" si="10"/>
        <v>96.524999999999991</v>
      </c>
      <c r="U11" s="311" t="str">
        <f t="shared" si="9"/>
        <v>2nd</v>
      </c>
      <c r="V11" s="400" t="str">
        <f t="shared" si="11"/>
        <v/>
      </c>
      <c r="W11" s="398" t="str">
        <f>CONCATENATE(Draw!C11,C11)</f>
        <v>KAYCE BERGERJAW SMART LITTLESILV</v>
      </c>
      <c r="X11" s="399">
        <f t="shared" si="0"/>
        <v>17.832999999999998</v>
      </c>
      <c r="Y11" s="398"/>
      <c r="Z11" s="198" t="str">
        <f>IFERROR(VLOOKUP('1st Run'!H11,$AG$3:$AH$7,2,TRUE),"")</f>
        <v>5D</v>
      </c>
      <c r="AA11" s="303" t="str">
        <f>IFERROR(IF(Z11=$AA$1,'1st Run'!H11,""),"")</f>
        <v/>
      </c>
      <c r="AB11" s="303" t="str">
        <f>IFERROR(IF(Z11=$AB$1,'1st Run'!H11,""),"")</f>
        <v/>
      </c>
      <c r="AC11" s="303" t="str">
        <f>IFERROR(IF(Z11=$AC$1,'1st Run'!H11,""),"")</f>
        <v/>
      </c>
      <c r="AD11" s="303" t="str">
        <f>IFERROR(IF($Z11=$AD$1,'1st Run'!H11,""),"")</f>
        <v/>
      </c>
      <c r="AE11" s="303">
        <f>IFERROR(IF(Z11=$AE$1,'1st Run'!H11,""),"")</f>
        <v>17.833000009999999</v>
      </c>
      <c r="AF11" s="198" t="s">
        <v>45</v>
      </c>
      <c r="AG11" s="499"/>
      <c r="AH11" s="234" t="str">
        <f t="shared" si="12"/>
        <v>2nd</v>
      </c>
      <c r="AI11" s="234" t="str">
        <f t="array" ref="AI11">IFERROR(INDEX('1st Run'!B:H,MATCH(AK11,'1st Run'!$H:$H,0),1),"-")</f>
        <v>ARABELLA COOK</v>
      </c>
      <c r="AJ11" s="234" t="str">
        <f t="array" ref="AJ11">IFERROR(INDEX('1st Run'!$B:$H,MATCH(AK11,'1st Run'!$H:$H,0),2),"-")</f>
        <v>CHARGE IT TO SERRINA</v>
      </c>
      <c r="AK11" s="303">
        <f t="shared" si="13"/>
        <v>15.686000071</v>
      </c>
      <c r="AL11" s="403">
        <f t="shared" si="14"/>
        <v>115.82999999999998</v>
      </c>
      <c r="AM11" s="199">
        <v>2</v>
      </c>
      <c r="AN11" s="199" t="b">
        <f t="shared" ref="AN11:AN14" si="15">OR(IFERROR((AK12-AK11)&lt;0.00001,"False"),IFERROR((AK11-AK10)&lt;0.00001,"False"))</f>
        <v>0</v>
      </c>
      <c r="AO11" s="223" t="str">
        <f>IF(AH10="Tie",(AU5+AU6)/2,"")</f>
        <v/>
      </c>
      <c r="AP11" s="489" t="s">
        <v>72</v>
      </c>
      <c r="AQ11" s="490"/>
      <c r="AR11" s="490"/>
      <c r="AS11" s="224">
        <f>M16</f>
        <v>65</v>
      </c>
      <c r="BA11" s="398"/>
      <c r="BB11" s="398"/>
    </row>
    <row r="12" spans="1:54" ht="15.75" customHeight="1" thickBot="1">
      <c r="A12" s="234">
        <f>IF(B12="","",Draw!A12)</f>
        <v>10</v>
      </c>
      <c r="B12" s="235" t="str">
        <f>IFERROR(Draw!B12,"")</f>
        <v>DEB KRUGER</v>
      </c>
      <c r="C12" s="235" t="str">
        <f>IFERROR(Draw!D12,"")</f>
        <v>FAST SASSAFRAS</v>
      </c>
      <c r="D12" s="167">
        <v>18.119</v>
      </c>
      <c r="E12" s="300" t="str">
        <f t="shared" si="2"/>
        <v/>
      </c>
      <c r="F12" s="301">
        <f t="shared" si="3"/>
        <v>18.119</v>
      </c>
      <c r="G12" s="394">
        <v>1.0999999999999999E-8</v>
      </c>
      <c r="H12" s="399">
        <f t="shared" si="4"/>
        <v>18.119000011000001</v>
      </c>
      <c r="I12" s="399" t="str">
        <f t="shared" si="5"/>
        <v/>
      </c>
      <c r="J12" s="399">
        <f>IFERROR(VLOOKUP(CONCATENATE(Draw!C12,C12),'Enter Draw'!S:T,2,FALSE),"")</f>
        <v>0</v>
      </c>
      <c r="K12" s="198" t="str">
        <f>IF(A12="yco",VLOOKUP(CONCATENATE(B12,C12),Youth!S:T,2,FALSE),IF(OR(AND(D12&gt;1,D12&lt;1050),D12="nt",D12="",D12="scratch"),"","Not valid"))</f>
        <v/>
      </c>
      <c r="L12" s="332" t="s">
        <v>59</v>
      </c>
      <c r="M12" s="247">
        <f>'1st Run'!AG5</f>
        <v>16.5</v>
      </c>
      <c r="N12" s="330">
        <v>3</v>
      </c>
      <c r="O12" s="494"/>
      <c r="P12" s="313" t="str">
        <f>IF($M$18&lt;"3","",IF(AH18="Tie","Tie",AH18))</f>
        <v>3rd</v>
      </c>
      <c r="Q12" s="236" t="str">
        <f>IF(P12="","",'1st Run'!AI18)</f>
        <v>CASSIDI WINTER</v>
      </c>
      <c r="R12" s="236" t="str">
        <f>IF(Q12="","",'1st Run'!AJ18)</f>
        <v>HEZA FAST SENOR</v>
      </c>
      <c r="S12" s="314">
        <f>IF(R12="","",'1st Run'!AK18)</f>
        <v>16.248000082000001</v>
      </c>
      <c r="T12" s="315">
        <f t="shared" si="10"/>
        <v>64.350000000000009</v>
      </c>
      <c r="U12" s="311" t="str">
        <f t="shared" si="9"/>
        <v>3rd</v>
      </c>
      <c r="V12" s="400" t="str">
        <f t="shared" si="11"/>
        <v/>
      </c>
      <c r="W12" s="398" t="str">
        <f>CONCATENATE(Draw!C12,C12)</f>
        <v>DEB KRUGERFAST SASSAFRAS</v>
      </c>
      <c r="X12" s="399">
        <f t="shared" si="0"/>
        <v>18.119</v>
      </c>
      <c r="Y12" s="398"/>
      <c r="Z12" s="198" t="str">
        <f>IFERROR(VLOOKUP('1st Run'!H12,$AG$3:$AH$7,2,TRUE),"")</f>
        <v>5D</v>
      </c>
      <c r="AA12" s="303" t="str">
        <f>IFERROR(IF(Z12=$AA$1,'1st Run'!H12,""),"")</f>
        <v/>
      </c>
      <c r="AB12" s="303" t="str">
        <f>IFERROR(IF(Z12=$AB$1,'1st Run'!H12,""),"")</f>
        <v/>
      </c>
      <c r="AC12" s="303" t="str">
        <f>IFERROR(IF(Z12=$AC$1,'1st Run'!H12,""),"")</f>
        <v/>
      </c>
      <c r="AD12" s="303" t="str">
        <f>IFERROR(IF($Z12=$AD$1,'1st Run'!H12,""),"")</f>
        <v/>
      </c>
      <c r="AE12" s="303">
        <f>IFERROR(IF(Z12=$AE$1,'1st Run'!H12,""),"")</f>
        <v>18.119000011000001</v>
      </c>
      <c r="AF12" s="198" t="s">
        <v>67</v>
      </c>
      <c r="AG12" s="499"/>
      <c r="AH12" s="234" t="str">
        <f t="shared" si="12"/>
        <v>3rd</v>
      </c>
      <c r="AI12" s="234" t="str">
        <f t="array" ref="AI12">IFERROR(INDEX('1st Run'!B:H,MATCH(AK12,'1st Run'!$H:$H,0),1),"-")</f>
        <v>CARLEE NELSON</v>
      </c>
      <c r="AJ12" s="234" t="str">
        <f t="array" ref="AJ12">IFERROR(INDEX('1st Run'!$B:$H,MATCH(AK12,'1st Run'!$H:$H,0),2),"-")</f>
        <v>ROCKY</v>
      </c>
      <c r="AK12" s="303">
        <f t="shared" si="13"/>
        <v>15.739000003000001</v>
      </c>
      <c r="AL12" s="403">
        <f t="shared" si="14"/>
        <v>77.22</v>
      </c>
      <c r="AM12" s="199">
        <v>3</v>
      </c>
      <c r="AN12" s="199" t="b">
        <f t="shared" si="15"/>
        <v>0</v>
      </c>
      <c r="AO12" s="223" t="str">
        <f t="shared" ref="AO12:AO14" si="16">IF(AH11="Tie",IF((AK11-AK10)&lt;0.00001,(AU5+AU6)/2,IF((AK12-AK11)&lt;0.00001,(AU6+AU7)/2,"")),"")</f>
        <v/>
      </c>
      <c r="AP12" s="489" t="s">
        <v>73</v>
      </c>
      <c r="AQ12" s="490"/>
      <c r="AR12" s="490"/>
      <c r="AS12" s="223">
        <f>M6*M8</f>
        <v>19.8</v>
      </c>
      <c r="AU12" s="223"/>
      <c r="AV12" s="222"/>
      <c r="BA12" s="398"/>
      <c r="BB12" s="398"/>
    </row>
    <row r="13" spans="1:54" ht="15.75" customHeight="1" thickBot="1">
      <c r="A13" s="234" t="str">
        <f>IF(B13="","",Draw!A13)</f>
        <v/>
      </c>
      <c r="B13" s="235" t="str">
        <f>IFERROR(Draw!B13,"")</f>
        <v/>
      </c>
      <c r="C13" s="235" t="str">
        <f>IFERROR(Draw!D13,"")</f>
        <v/>
      </c>
      <c r="D13" s="433"/>
      <c r="E13" s="300" t="str">
        <f t="shared" si="2"/>
        <v/>
      </c>
      <c r="F13" s="301" t="str">
        <f t="shared" si="3"/>
        <v/>
      </c>
      <c r="G13" s="394">
        <v>1.2E-8</v>
      </c>
      <c r="H13" s="399" t="str">
        <f t="shared" si="4"/>
        <v/>
      </c>
      <c r="I13" s="399" t="str">
        <f t="shared" si="5"/>
        <v/>
      </c>
      <c r="J13" s="399">
        <f>IFERROR(VLOOKUP(CONCATENATE(Draw!C13,C13),'Enter Draw'!S:T,2,FALSE),"")</f>
        <v>0</v>
      </c>
      <c r="K13" s="198" t="str">
        <f>IF(A13="yco",VLOOKUP(CONCATENATE(B13,C13),Youth!S:T,2,FALSE),IF(OR(AND(D13&gt;1,D13&lt;1050),D13="nt",D13="",D13="scratch"),"","Not valid"))</f>
        <v/>
      </c>
      <c r="L13" s="333" t="s">
        <v>60</v>
      </c>
      <c r="M13" s="334">
        <f>'1st Run'!AG6</f>
        <v>17</v>
      </c>
      <c r="N13" s="330">
        <v>4</v>
      </c>
      <c r="O13" s="494"/>
      <c r="P13" s="313" t="str">
        <f>IF($M$18&lt;"4","",IF(AH19="Tie","Tie",AH19))</f>
        <v>4th</v>
      </c>
      <c r="Q13" s="236" t="str">
        <f>IF(P13="","",'1st Run'!AI19)</f>
        <v>ABBI GRAHAM</v>
      </c>
      <c r="R13" s="236" t="str">
        <f>IF(Q13="","",'1st Run'!AJ19)</f>
        <v>DDD GUYS APOLLO</v>
      </c>
      <c r="S13" s="314">
        <f>IF(R13="","",'1st Run'!AK19)</f>
        <v>16.285000027999999</v>
      </c>
      <c r="T13" s="315">
        <f t="shared" si="10"/>
        <v>32.175000000000004</v>
      </c>
      <c r="U13" s="311" t="str">
        <f t="shared" si="9"/>
        <v>4th</v>
      </c>
      <c r="V13" s="400" t="str">
        <f t="shared" si="11"/>
        <v/>
      </c>
      <c r="W13" s="398" t="str">
        <f>CONCATENATE(Draw!C13,C13)</f>
        <v/>
      </c>
      <c r="X13" s="399">
        <f t="shared" si="0"/>
        <v>0</v>
      </c>
      <c r="Y13" s="398"/>
      <c r="Z13" s="198" t="str">
        <f>IFERROR(VLOOKUP('1st Run'!H13,$AG$3:$AH$7,2,TRUE),"")</f>
        <v/>
      </c>
      <c r="AA13" s="303" t="str">
        <f>IFERROR(IF(Z13=$AA$1,'1st Run'!H13,""),"")</f>
        <v/>
      </c>
      <c r="AB13" s="303" t="str">
        <f>IFERROR(IF(Z13=$AB$1,'1st Run'!H13,""),"")</f>
        <v/>
      </c>
      <c r="AC13" s="303" t="str">
        <f>IFERROR(IF(Z13=$AC$1,'1st Run'!H13,""),"")</f>
        <v/>
      </c>
      <c r="AD13" s="303" t="str">
        <f>IFERROR(IF($Z13=$AD$1,'1st Run'!H13,""),"")</f>
        <v/>
      </c>
      <c r="AE13" s="303" t="str">
        <f>IFERROR(IF(Z13=$AE$1,'1st Run'!H13,""),"")</f>
        <v/>
      </c>
      <c r="AF13" s="198" t="s">
        <v>68</v>
      </c>
      <c r="AG13" s="499"/>
      <c r="AH13" s="234" t="str">
        <f t="shared" si="12"/>
        <v>4th</v>
      </c>
      <c r="AI13" s="234" t="str">
        <f t="array" ref="AI13">IFERROR(INDEX('1st Run'!B:H,MATCH(AK13,'1st Run'!$H:$H,0),1),"-")</f>
        <v xml:space="preserve">KEYLEE ZANCANELLA </v>
      </c>
      <c r="AJ13" s="234" t="str">
        <f t="array" ref="AJ13">IFERROR(INDEX('1st Run'!$B:$H,MATCH(AK13,'1st Run'!$H:$H,0),2),"-")</f>
        <v>QUINN</v>
      </c>
      <c r="AK13" s="303">
        <f t="shared" si="13"/>
        <v>15.882000005</v>
      </c>
      <c r="AL13" s="403">
        <f t="shared" si="14"/>
        <v>38.61</v>
      </c>
      <c r="AM13" s="199">
        <v>4</v>
      </c>
      <c r="AN13" s="199" t="b">
        <f t="shared" si="15"/>
        <v>0</v>
      </c>
      <c r="AO13" s="223" t="str">
        <f t="shared" si="16"/>
        <v/>
      </c>
      <c r="AP13" s="489" t="s">
        <v>66</v>
      </c>
      <c r="AQ13" s="490"/>
      <c r="AR13" s="490"/>
      <c r="AS13" s="223">
        <f>(AS11*AS12)+M3</f>
        <v>1287</v>
      </c>
      <c r="AU13" s="435" t="s">
        <v>108</v>
      </c>
      <c r="AV13" s="438">
        <v>30</v>
      </c>
      <c r="AW13" s="288" t="s">
        <v>109</v>
      </c>
      <c r="BA13" s="404"/>
      <c r="BB13" s="404"/>
    </row>
    <row r="14" spans="1:54" ht="15.75" customHeight="1" thickBot="1">
      <c r="A14" s="234">
        <f>IF(B14="","",Draw!A14)</f>
        <v>11</v>
      </c>
      <c r="B14" s="235" t="str">
        <f>IFERROR(Draw!B14,"")</f>
        <v>KAYCE ENGEN</v>
      </c>
      <c r="C14" s="235" t="str">
        <f>IFERROR(Draw!D14,"")</f>
        <v>FIREWATER GOTME LION</v>
      </c>
      <c r="D14" s="168">
        <v>16.538</v>
      </c>
      <c r="E14" s="300" t="str">
        <f t="shared" si="2"/>
        <v/>
      </c>
      <c r="F14" s="301">
        <f t="shared" si="3"/>
        <v>16.538</v>
      </c>
      <c r="G14" s="394">
        <v>1.3000000000000001E-8</v>
      </c>
      <c r="H14" s="399">
        <f t="shared" si="4"/>
        <v>16.538000013000001</v>
      </c>
      <c r="I14" s="399" t="str">
        <f t="shared" si="5"/>
        <v/>
      </c>
      <c r="J14" s="399">
        <f>IFERROR(VLOOKUP(CONCATENATE(Draw!C14,C14),'Enter Draw'!S:T,2,FALSE),"")</f>
        <v>0</v>
      </c>
      <c r="K14" s="198" t="str">
        <f>IF(A14="yco",VLOOKUP(CONCATENATE(B14,C14),Youth!S:T,2,FALSE),IF(OR(AND(D14&gt;1,D14&lt;1050),D14="nt",D14="",D14="scratch"),"","Not valid"))</f>
        <v/>
      </c>
      <c r="L14" s="335" t="s">
        <v>61</v>
      </c>
      <c r="M14" s="334">
        <f>'1st Run'!AG7</f>
        <v>17.5</v>
      </c>
      <c r="N14" s="330">
        <v>5</v>
      </c>
      <c r="O14" s="495"/>
      <c r="P14" s="317" t="str">
        <f>IF($M$18&lt;"5","",IF(AH20="Tie","Tie",AH20))</f>
        <v/>
      </c>
      <c r="Q14" s="236" t="str">
        <f>IF(P14="","",'1st Run'!AI20)</f>
        <v/>
      </c>
      <c r="R14" s="236" t="str">
        <f>IF(Q14="","",'1st Run'!AJ20)</f>
        <v/>
      </c>
      <c r="S14" s="314" t="str">
        <f>IF(R14="","",'1st Run'!AK20)</f>
        <v/>
      </c>
      <c r="T14" s="337" t="str">
        <f t="shared" si="10"/>
        <v/>
      </c>
      <c r="U14" s="311" t="str">
        <f t="shared" si="9"/>
        <v/>
      </c>
      <c r="V14" s="400" t="str">
        <f t="shared" si="11"/>
        <v/>
      </c>
      <c r="W14" s="398" t="str">
        <f>CONCATENATE(Draw!C14,C14)</f>
        <v>KAYCE ENGENFIREWATER GOTME LION</v>
      </c>
      <c r="X14" s="399">
        <f t="shared" si="0"/>
        <v>16.538</v>
      </c>
      <c r="Y14" s="398"/>
      <c r="Z14" s="198" t="str">
        <f>IFERROR(VLOOKUP('1st Run'!H14,$AG$3:$AH$7,2,TRUE),"")</f>
        <v>3D</v>
      </c>
      <c r="AA14" s="303" t="str">
        <f>IFERROR(IF(Z14=$AA$1,'1st Run'!H14,""),"")</f>
        <v/>
      </c>
      <c r="AB14" s="303" t="str">
        <f>IFERROR(IF(Z14=$AB$1,'1st Run'!H14,""),"")</f>
        <v/>
      </c>
      <c r="AC14" s="303">
        <f>IFERROR(IF(Z14=$AC$1,'1st Run'!H14,""),"")</f>
        <v>16.538000013000001</v>
      </c>
      <c r="AD14" s="303" t="str">
        <f>IFERROR(IF($Z14=$AD$1,'1st Run'!H14,""),"")</f>
        <v/>
      </c>
      <c r="AE14" s="303" t="str">
        <f>IFERROR(IF(Z14=$AE$1,'1st Run'!H14,""),"")</f>
        <v/>
      </c>
      <c r="AF14" s="198" t="s">
        <v>70</v>
      </c>
      <c r="AG14" s="504"/>
      <c r="AH14" s="234" t="str">
        <f t="shared" si="12"/>
        <v>-</v>
      </c>
      <c r="AI14" s="234" t="str">
        <f t="array" ref="AI14">IFERROR(INDEX('1st Run'!B:H,MATCH(AK14,'1st Run'!$H:$H,0),1),"-")</f>
        <v>-</v>
      </c>
      <c r="AJ14" s="234" t="str">
        <f t="array" ref="AJ14">IFERROR(INDEX('1st Run'!$B:$H,MATCH(AK14,'1st Run'!$H:$H,0),2),"-")</f>
        <v>-</v>
      </c>
      <c r="AK14" s="303" t="str">
        <f t="shared" si="13"/>
        <v>-</v>
      </c>
      <c r="AL14" s="403" t="str">
        <f t="shared" si="14"/>
        <v/>
      </c>
      <c r="AM14" s="199">
        <v>5</v>
      </c>
      <c r="AN14" s="199" t="b">
        <f t="shared" si="15"/>
        <v>0</v>
      </c>
      <c r="AO14" s="223" t="str">
        <f t="shared" si="16"/>
        <v/>
      </c>
      <c r="AP14" s="489" t="s">
        <v>102</v>
      </c>
      <c r="AQ14" s="490"/>
      <c r="AR14" s="490"/>
      <c r="AS14" s="223">
        <f>(AS11*M6)-(AS13-M3)</f>
        <v>663</v>
      </c>
      <c r="AU14" s="222"/>
      <c r="AW14" s="439"/>
      <c r="AX14" s="222"/>
      <c r="AY14" s="222"/>
      <c r="AZ14" s="222"/>
      <c r="BA14" s="404"/>
      <c r="BB14" s="404"/>
    </row>
    <row r="15" spans="1:54" ht="15.75" customHeight="1" thickBot="1">
      <c r="A15" s="234">
        <f>IF(B15="","",Draw!A15)</f>
        <v>12</v>
      </c>
      <c r="B15" s="235" t="str">
        <f>IFERROR(Draw!B15,"")</f>
        <v>MICHELLE HODNE</v>
      </c>
      <c r="C15" s="235" t="str">
        <f>IFERROR(Draw!D15,"")</f>
        <v>ROYALTY STRUTTIN</v>
      </c>
      <c r="D15" s="166">
        <v>16.899000000000001</v>
      </c>
      <c r="E15" s="300" t="str">
        <f t="shared" si="2"/>
        <v/>
      </c>
      <c r="F15" s="301">
        <f t="shared" si="3"/>
        <v>16.899000000000001</v>
      </c>
      <c r="G15" s="394">
        <v>1.4E-8</v>
      </c>
      <c r="H15" s="399">
        <f t="shared" si="4"/>
        <v>16.899000014000002</v>
      </c>
      <c r="I15" s="399" t="str">
        <f t="shared" si="5"/>
        <v/>
      </c>
      <c r="J15" s="399">
        <f>IFERROR(VLOOKUP(CONCATENATE(Draw!C15,C15),'Enter Draw'!S:T,2,FALSE),"")</f>
        <v>0</v>
      </c>
      <c r="K15" s="198" t="str">
        <f>IF(A15="yco",VLOOKUP(CONCATENATE(B15,C15),Youth!S:T,2,FALSE),IF(OR(AND(D15&gt;1,D15&lt;1050),D15="nt",D15="",D15="scratch"),"","Not valid"))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9"/>
        <v>0</v>
      </c>
      <c r="V15" s="400"/>
      <c r="W15" s="398" t="str">
        <f>CONCATENATE(Draw!C15,C15)</f>
        <v>MICHELLE HODNEROYALTY STRUTTIN</v>
      </c>
      <c r="X15" s="399">
        <f t="shared" si="0"/>
        <v>16.899000000000001</v>
      </c>
      <c r="Y15" s="398"/>
      <c r="Z15" s="198" t="str">
        <f>IFERROR(VLOOKUP('1st Run'!H15,$AG$3:$AH$7,2,TRUE),"")</f>
        <v>3D</v>
      </c>
      <c r="AA15" s="303" t="str">
        <f>IFERROR(IF(Z15=$AA$1,'1st Run'!H15,""),"")</f>
        <v/>
      </c>
      <c r="AB15" s="303" t="str">
        <f>IFERROR(IF(Z15=$AB$1,'1st Run'!H15,""),"")</f>
        <v/>
      </c>
      <c r="AC15" s="303">
        <f>IFERROR(IF(Z15=$AC$1,'1st Run'!H15,""),"")</f>
        <v>16.899000014000002</v>
      </c>
      <c r="AD15" s="303" t="str">
        <f>IFERROR(IF($Z15=$AD$1,'1st Run'!H15,""),"")</f>
        <v/>
      </c>
      <c r="AE15" s="303" t="str">
        <f>IFERROR(IF(Z15=$AE$1,'1st Run'!H15,""),"")</f>
        <v/>
      </c>
      <c r="AF15" s="198" t="s">
        <v>77</v>
      </c>
      <c r="AG15" s="341"/>
      <c r="AH15" s="234" t="str">
        <f t="shared" si="12"/>
        <v>-</v>
      </c>
      <c r="AI15" s="234" t="str">
        <f t="array" ref="AI15">IFERROR(INDEX('1st Run'!B:H,MATCH(AK15,'1st Run'!$H:$H,0),1),"-")</f>
        <v>-</v>
      </c>
      <c r="AJ15" s="234" t="str">
        <f t="array" ref="AJ15">IFERROR(INDEX('1st Run'!$B:$H,MATCH(AK15,'1st Run'!$H:$H,0),2),"-")</f>
        <v>-</v>
      </c>
      <c r="AK15" s="303" t="str">
        <f t="shared" si="13"/>
        <v>-</v>
      </c>
      <c r="AL15" s="343"/>
      <c r="AM15" s="199">
        <v>6</v>
      </c>
      <c r="AO15" s="223" t="str">
        <f>IF(AH14="Tie",IF((AK14-AK13)&lt;0.00001,(AU8+AU9)/2,IF((AK15-AK14)&lt;0.00001,AU9/2,"")),"")</f>
        <v/>
      </c>
      <c r="AW15" s="222"/>
      <c r="AX15" s="222"/>
      <c r="AY15" s="222"/>
      <c r="AZ15" s="222"/>
      <c r="BA15" s="404"/>
      <c r="BB15" s="404"/>
    </row>
    <row r="16" spans="1:54" ht="15.75" customHeight="1" thickBot="1">
      <c r="A16" s="234">
        <f>IF(B16="","",Draw!A16)</f>
        <v>13</v>
      </c>
      <c r="B16" s="235" t="str">
        <f>IFERROR(Draw!B16,"")</f>
        <v>VADA ALBRECHT (YO)</v>
      </c>
      <c r="C16" s="235" t="str">
        <f>IFERROR(Draw!D16,"")</f>
        <v>COCO</v>
      </c>
      <c r="D16" s="165">
        <v>24.696999999999999</v>
      </c>
      <c r="E16" s="300">
        <f t="shared" si="2"/>
        <v>24.696999999999999</v>
      </c>
      <c r="F16" s="301" t="str">
        <f t="shared" si="3"/>
        <v/>
      </c>
      <c r="G16" s="394">
        <v>1.4999999999999999E-8</v>
      </c>
      <c r="H16" s="399" t="str">
        <f t="shared" si="4"/>
        <v/>
      </c>
      <c r="I16" s="399">
        <f t="shared" si="5"/>
        <v>24.697000015</v>
      </c>
      <c r="J16" s="399" t="str">
        <f>IFERROR(VLOOKUP(CONCATENATE(Draw!C16,C16),'Enter Draw'!S:T,2,FALSE),"")</f>
        <v>O</v>
      </c>
      <c r="K16" s="198" t="str">
        <f>IF(A16="yco",VLOOKUP(CONCATENATE(B16,C16),Youth!S:T,2,FALSE),IF(OR(AND(D16&gt;1,D16&lt;1050),D16="nt",D16="",D16="scratch"),"","Not valid"))</f>
        <v/>
      </c>
      <c r="L16" s="205" t="s">
        <v>103</v>
      </c>
      <c r="M16" s="206">
        <f>COUNTIF('1st Run'!$A$2:$A$286,"&gt;0")+COUNTIF('1st Run'!$A$2:$A$286,"yco")-COUNTIF($D$2:$D$286,"scratch")-COUNTIF(J2:J286,"o")+COUNTIFS($D$2:$D$286,"scratch",J2:J286,"o")</f>
        <v>65</v>
      </c>
      <c r="N16" s="199"/>
      <c r="O16" s="496" t="s">
        <v>59</v>
      </c>
      <c r="P16" s="308" t="str">
        <f>'1st Run'!AH22</f>
        <v>1st</v>
      </c>
      <c r="Q16" s="234" t="str">
        <f>'1st Run'!AI22</f>
        <v>ALLY PAULEY</v>
      </c>
      <c r="R16" s="234" t="str">
        <f>'1st Run'!AJ22</f>
        <v>ROCKET</v>
      </c>
      <c r="S16" s="309">
        <f>'1st Run'!AK22</f>
        <v>16.526000021999998</v>
      </c>
      <c r="T16" s="310">
        <f t="shared" ref="T16:T20" si="17">AL22</f>
        <v>102.96000000000002</v>
      </c>
      <c r="U16" s="311" t="str">
        <f t="shared" si="9"/>
        <v>1st</v>
      </c>
      <c r="V16" s="400" t="str">
        <f t="shared" ref="V16:V20" si="18">IF(P16="Tie",AO23,"")</f>
        <v/>
      </c>
      <c r="W16" s="398" t="str">
        <f>CONCATENATE(Draw!C16,C16)</f>
        <v>VADA ALBRECHTCOCO</v>
      </c>
      <c r="X16" s="399">
        <f t="shared" si="0"/>
        <v>24.696999999999999</v>
      </c>
      <c r="Y16" s="398"/>
      <c r="Z16" s="198" t="str">
        <f>IFERROR(VLOOKUP('1st Run'!H16,$AG$3:$AH$7,2,TRUE),"")</f>
        <v/>
      </c>
      <c r="AA16" s="303" t="str">
        <f>IFERROR(IF(Z16=$AA$1,'1st Run'!H16,""),"")</f>
        <v/>
      </c>
      <c r="AB16" s="303" t="str">
        <f>IFERROR(IF(Z16=$AB$1,'1st Run'!H16,""),"")</f>
        <v/>
      </c>
      <c r="AC16" s="303" t="str">
        <f>IFERROR(IF(Z16=$AC$1,'1st Run'!H16,""),"")</f>
        <v/>
      </c>
      <c r="AD16" s="303" t="str">
        <f>IFERROR(IF($Z16=$AD$1,'1st Run'!H16,""),"")</f>
        <v/>
      </c>
      <c r="AE16" s="303" t="str">
        <f>IFERROR(IF(Z16=$AE$1,'1st Run'!H16,""),"")</f>
        <v/>
      </c>
      <c r="AF16" s="198" t="s">
        <v>44</v>
      </c>
      <c r="AG16" s="498" t="s">
        <v>58</v>
      </c>
      <c r="AH16" s="234" t="str">
        <f t="shared" si="12"/>
        <v>1st</v>
      </c>
      <c r="AI16" s="236" t="str">
        <f t="array" ref="AI16">IFERROR(INDEX('1st Run'!B:H,MATCH(AK16,'1st Run'!H:H,0),1),"-")</f>
        <v>JOSEY FEY</v>
      </c>
      <c r="AJ16" s="236" t="str">
        <f t="array" ref="AJ16">IFERROR(INDEX('1st Run'!B:H,MATCH(AK16,'1st Run'!H:H,0),2),"-")</f>
        <v>O SO COUNTRY</v>
      </c>
      <c r="AK16" s="344">
        <f t="shared" ref="AK16:AK21" si="19">IFERROR(SMALL($AB$2:$AB$286,AM16),"-")</f>
        <v>16.129000074</v>
      </c>
      <c r="AL16" s="405">
        <f t="shared" ref="AL16:AL20" si="20">IF(AV5&gt;0,AV5,"")</f>
        <v>128.70000000000002</v>
      </c>
      <c r="AM16" s="199">
        <v>1</v>
      </c>
      <c r="AN16" s="199" t="b">
        <f>IFERROR((AK17-AK16)&lt;0.00001,"False")</f>
        <v>0</v>
      </c>
      <c r="AO16" s="223" t="str">
        <f>IF(AH15="Tie",AU9/2,"")</f>
        <v/>
      </c>
      <c r="AS16" s="222"/>
      <c r="AW16" s="222"/>
      <c r="AX16" s="222"/>
      <c r="AY16" s="222"/>
      <c r="AZ16" s="222"/>
      <c r="BA16" s="404"/>
      <c r="BB16" s="404"/>
    </row>
    <row r="17" spans="1:54" ht="15.75" customHeight="1" thickBot="1">
      <c r="A17" s="234">
        <f>IF(B17="","",Draw!A17)</f>
        <v>14</v>
      </c>
      <c r="B17" s="235" t="str">
        <f>IFERROR(Draw!B17,"")</f>
        <v>LAINIE SCHOLTZ</v>
      </c>
      <c r="C17" s="321" t="str">
        <f>IFERROR(Draw!D17,"")</f>
        <v>SCOUT</v>
      </c>
      <c r="D17" s="166">
        <v>15.5</v>
      </c>
      <c r="E17" s="300" t="str">
        <f t="shared" si="2"/>
        <v/>
      </c>
      <c r="F17" s="301">
        <f t="shared" si="3"/>
        <v>15.5</v>
      </c>
      <c r="G17" s="394">
        <v>1.6000000000000001E-8</v>
      </c>
      <c r="H17" s="399">
        <f t="shared" si="4"/>
        <v>15.500000016</v>
      </c>
      <c r="I17" s="399" t="str">
        <f t="shared" si="5"/>
        <v/>
      </c>
      <c r="J17" s="399">
        <f>IFERROR(VLOOKUP(CONCATENATE(Draw!C17,C17),'Enter Draw'!S:T,2,FALSE),"")</f>
        <v>0</v>
      </c>
      <c r="K17" s="198" t="str">
        <f>IF(A17="yco",VLOOKUP(CONCATENATE(B17,C17),Youth!S:T,2,FALSE),IF(OR(AND(D17&gt;1,D17&lt;1050),D17="nt",D17="",D17="scratch"),"","Not valid"))</f>
        <v/>
      </c>
      <c r="L17" s="199"/>
      <c r="M17" s="199"/>
      <c r="N17" s="199"/>
      <c r="O17" s="494"/>
      <c r="P17" s="313" t="str">
        <f>IF($M$18&lt;"2","",IF(AH23="Tie","Tie",AH23))</f>
        <v>2nd</v>
      </c>
      <c r="Q17" s="236" t="str">
        <f>IF(P17="","",'1st Run'!AI23)</f>
        <v>KAILEE BERGER (Y)</v>
      </c>
      <c r="R17" s="236" t="str">
        <f>IF(Q17="","",'1st Run'!AJ23)</f>
        <v>CK LAUGHIN FIRE</v>
      </c>
      <c r="S17" s="314">
        <f>IF(R17="","",'1st Run'!AK23)</f>
        <v>16.529000064999998</v>
      </c>
      <c r="T17" s="315">
        <f t="shared" si="17"/>
        <v>77.220000000000013</v>
      </c>
      <c r="U17" s="311" t="str">
        <f t="shared" si="9"/>
        <v>2nd</v>
      </c>
      <c r="V17" s="400" t="str">
        <f t="shared" si="18"/>
        <v/>
      </c>
      <c r="W17" s="398" t="str">
        <f>CONCATENATE(Draw!C17,C17)</f>
        <v>LAINIE SCHOLTZSCOUT</v>
      </c>
      <c r="X17" s="399">
        <f t="shared" si="0"/>
        <v>15.5</v>
      </c>
      <c r="Y17" s="398"/>
      <c r="Z17" s="198" t="str">
        <f>IFERROR(VLOOKUP('1st Run'!H17,$AG$3:$AH$7,2,TRUE),"")</f>
        <v>1D</v>
      </c>
      <c r="AA17" s="303">
        <f>IFERROR(IF(Z17=$AA$1,'1st Run'!H17,""),"")</f>
        <v>15.500000016</v>
      </c>
      <c r="AB17" s="303" t="str">
        <f>IFERROR(IF(Z17=$AB$1,'1st Run'!H17,""),"")</f>
        <v/>
      </c>
      <c r="AC17" s="303" t="str">
        <f>IFERROR(IF(Z17=$AC$1,'1st Run'!H17,""),"")</f>
        <v/>
      </c>
      <c r="AD17" s="303" t="str">
        <f>IFERROR(IF($Z17=$AD$1,'1st Run'!H17,""),"")</f>
        <v/>
      </c>
      <c r="AE17" s="303" t="str">
        <f>IFERROR(IF(Z17=$AE$1,'1st Run'!H17,""),"")</f>
        <v/>
      </c>
      <c r="AF17" s="198" t="s">
        <v>45</v>
      </c>
      <c r="AG17" s="499"/>
      <c r="AH17" s="234" t="str">
        <f t="shared" si="12"/>
        <v>2nd</v>
      </c>
      <c r="AI17" s="236" t="str">
        <f t="array" ref="AI17">IFERROR(INDEX('1st Run'!B:H,MATCH(AK17,'1st Run'!H:H,0),1),"-")</f>
        <v>TESSA BUCHER</v>
      </c>
      <c r="AJ17" s="236" t="str">
        <f t="array" ref="AJ17">IFERROR(INDEX('1st Run'!B:H,MATCH(AK17,'1st Run'!H:H,0),2),"-")</f>
        <v>REBEL</v>
      </c>
      <c r="AK17" s="344">
        <f t="shared" si="19"/>
        <v>16.190000035000001</v>
      </c>
      <c r="AL17" s="405">
        <f t="shared" si="20"/>
        <v>96.524999999999991</v>
      </c>
      <c r="AM17" s="199">
        <v>2</v>
      </c>
      <c r="AN17" s="199" t="b">
        <f t="shared" ref="AN17:AN20" si="21">OR(IFERROR((AK18-AK17)&lt;0.00001,"False"),IFERROR((AK17-AK16)&lt;0.00001,"False"))</f>
        <v>0</v>
      </c>
      <c r="AO17" s="223" t="str">
        <f>IF(AH16="Tie",(AV5+AV6)/2,"")</f>
        <v/>
      </c>
      <c r="AS17" s="223"/>
      <c r="AW17" s="222"/>
      <c r="AX17" s="222"/>
      <c r="AY17" s="222"/>
      <c r="AZ17" s="222"/>
      <c r="BA17" s="404"/>
      <c r="BB17" s="404"/>
    </row>
    <row r="18" spans="1:54" ht="15.75" customHeight="1" thickBot="1">
      <c r="A18" s="234">
        <f>IF(B18="","",Draw!A18)</f>
        <v>15</v>
      </c>
      <c r="B18" s="235" t="str">
        <f>IFERROR(Draw!B18,"")</f>
        <v>BROOKE BRASKAMP</v>
      </c>
      <c r="C18" s="235" t="str">
        <f>IFERROR(Draw!D18,"")</f>
        <v>CINCH</v>
      </c>
      <c r="D18" s="167">
        <v>17.111999999999998</v>
      </c>
      <c r="E18" s="300" t="str">
        <f t="shared" si="2"/>
        <v/>
      </c>
      <c r="F18" s="301">
        <f t="shared" si="3"/>
        <v>17.111999999999998</v>
      </c>
      <c r="G18" s="394">
        <v>1.7E-8</v>
      </c>
      <c r="H18" s="399">
        <f t="shared" si="4"/>
        <v>17.112000017</v>
      </c>
      <c r="I18" s="399" t="str">
        <f t="shared" si="5"/>
        <v/>
      </c>
      <c r="J18" s="399">
        <f>IFERROR(VLOOKUP(CONCATENATE(Draw!C18,C18),'Enter Draw'!S:T,2,FALSE),"")</f>
        <v>0</v>
      </c>
      <c r="K18" s="198" t="str">
        <f>IF(A18="yco",VLOOKUP(CONCATENATE(B18,C18),Youth!S:T,2,FALSE),IF(OR(AND(D18&gt;1,D18&lt;1050),D18="nt",D18="",D18="scratch"),"","Not valid"))</f>
        <v/>
      </c>
      <c r="L18" s="207" t="s">
        <v>74</v>
      </c>
      <c r="M18" s="208" t="str">
        <f>IF(M16&lt;=12,"1",IF(AND(M16&gt;12,M16&lt;=20),"2",IF(AND(M16&gt;20,M16&lt;=40),"3",IF(AND(M16&gt;40,M16&lt;=80),"4",IF(M16&gt;80,"5")))))</f>
        <v>4</v>
      </c>
      <c r="N18" s="199"/>
      <c r="O18" s="494"/>
      <c r="P18" s="313" t="str">
        <f>IF($M$18&lt;"3","",IF(AH24="Tie","Tie",AH24))</f>
        <v>3rd</v>
      </c>
      <c r="Q18" s="236" t="str">
        <f>IF(P18="","",'1st Run'!AI24)</f>
        <v>KAYCE ENGEN</v>
      </c>
      <c r="R18" s="236" t="str">
        <f>IF(Q18="","",'1st Run'!AJ24)</f>
        <v>FIREWATER GOTME LION</v>
      </c>
      <c r="S18" s="314">
        <f>IF(R18="","",'1st Run'!AK24)</f>
        <v>16.538000013000001</v>
      </c>
      <c r="T18" s="315">
        <f t="shared" si="17"/>
        <v>51.480000000000011</v>
      </c>
      <c r="U18" s="311" t="str">
        <f t="shared" si="9"/>
        <v>3rd</v>
      </c>
      <c r="V18" s="400" t="str">
        <f t="shared" si="18"/>
        <v/>
      </c>
      <c r="W18" s="398" t="str">
        <f>CONCATENATE(Draw!C18,C18)</f>
        <v>BROOKE BRASKAMPCINCH</v>
      </c>
      <c r="X18" s="399">
        <f t="shared" si="0"/>
        <v>17.111999999999998</v>
      </c>
      <c r="Y18" s="398"/>
      <c r="Z18" s="198" t="str">
        <f>IFERROR(VLOOKUP('1st Run'!H18,$AG$3:$AH$7,2,TRUE),"")</f>
        <v>4D</v>
      </c>
      <c r="AA18" s="303" t="str">
        <f>IFERROR(IF(Z18=$AA$1,'1st Run'!H18,""),"")</f>
        <v/>
      </c>
      <c r="AB18" s="303" t="str">
        <f>IFERROR(IF(Z18=$AB$1,'1st Run'!H18,""),"")</f>
        <v/>
      </c>
      <c r="AC18" s="303" t="str">
        <f>IFERROR(IF(Z18=$AC$1,'1st Run'!H18,""),"")</f>
        <v/>
      </c>
      <c r="AD18" s="303">
        <f>IFERROR(IF($Z18=$AD$1,'1st Run'!H18,""),"")</f>
        <v>17.112000017</v>
      </c>
      <c r="AE18" s="303" t="str">
        <f>IFERROR(IF(Z18=$AE$1,'1st Run'!H18,""),"")</f>
        <v/>
      </c>
      <c r="AF18" s="198" t="s">
        <v>67</v>
      </c>
      <c r="AG18" s="499"/>
      <c r="AH18" s="234" t="str">
        <f t="shared" si="12"/>
        <v>3rd</v>
      </c>
      <c r="AI18" s="236" t="str">
        <f t="array" ref="AI18">IFERROR(INDEX('1st Run'!B:H,MATCH(AK18,'1st Run'!H:H,0),1),"-")</f>
        <v>CASSIDI WINTER</v>
      </c>
      <c r="AJ18" s="236" t="str">
        <f t="array" ref="AJ18">IFERROR(INDEX('1st Run'!B:H,MATCH(AK18,'1st Run'!H:H,0),2),"-")</f>
        <v>HEZA FAST SENOR</v>
      </c>
      <c r="AK18" s="344">
        <f t="shared" si="19"/>
        <v>16.248000082000001</v>
      </c>
      <c r="AL18" s="405">
        <f t="shared" si="20"/>
        <v>64.350000000000009</v>
      </c>
      <c r="AM18" s="199">
        <v>3</v>
      </c>
      <c r="AN18" s="199" t="b">
        <f t="shared" si="21"/>
        <v>0</v>
      </c>
      <c r="AO18" s="223" t="str">
        <f t="shared" ref="AO18:AO20" si="22">IF(AH17="Tie",IF((AK17-AK16)&lt;0.00001,(AV5+AV6)/2,IF((AK18-AK17)&lt;0.00001,(AV6+AV7)/2,"")),"")</f>
        <v/>
      </c>
      <c r="AP18" s="436" t="s">
        <v>39</v>
      </c>
      <c r="AU18" s="225">
        <f>Youth!AQ2</f>
        <v>0.35</v>
      </c>
      <c r="AV18" s="225">
        <f>Youth!AR2</f>
        <v>0.3</v>
      </c>
      <c r="AW18" s="225">
        <f>Youth!AS2</f>
        <v>0.2</v>
      </c>
      <c r="AX18" s="225">
        <f>Youth!AT2</f>
        <v>0.15</v>
      </c>
      <c r="AY18" s="225">
        <f>Youth!AU2</f>
        <v>0.99999999999999989</v>
      </c>
      <c r="BA18" s="398"/>
      <c r="BB18" s="398"/>
    </row>
    <row r="19" spans="1:54" ht="15.75" customHeight="1" thickBot="1">
      <c r="A19" s="234" t="str">
        <f>IF(B19="","",Draw!A19)</f>
        <v/>
      </c>
      <c r="B19" s="235" t="str">
        <f>IFERROR(Draw!B19,"")</f>
        <v/>
      </c>
      <c r="C19" s="235" t="str">
        <f>IFERROR(Draw!D19,"")</f>
        <v/>
      </c>
      <c r="D19" s="433"/>
      <c r="E19" s="300" t="str">
        <f t="shared" si="2"/>
        <v/>
      </c>
      <c r="F19" s="301" t="str">
        <f t="shared" si="3"/>
        <v/>
      </c>
      <c r="G19" s="394">
        <v>1.7999999999999999E-8</v>
      </c>
      <c r="H19" s="399" t="str">
        <f t="shared" si="4"/>
        <v/>
      </c>
      <c r="I19" s="399" t="str">
        <f t="shared" si="5"/>
        <v/>
      </c>
      <c r="J19" s="399">
        <f>IFERROR(VLOOKUP(CONCATENATE(Draw!C19,C19),'Enter Draw'!S:T,2,FALSE),"")</f>
        <v>0</v>
      </c>
      <c r="K19" s="198" t="str">
        <f>IF(A19="yco",VLOOKUP(CONCATENATE(B19,C19),Youth!S:T,2,FALSE),IF(OR(AND(D19&gt;1,D19&lt;1050),D19="nt",D19="",D19="scratch"),"","Not valid"))</f>
        <v/>
      </c>
      <c r="L19" s="199"/>
      <c r="M19" s="199"/>
      <c r="N19" s="199"/>
      <c r="O19" s="494"/>
      <c r="P19" s="313" t="str">
        <f>IF($M$18&lt;"4","",IF(AH25="Tie","Tie",AH25))</f>
        <v>4th</v>
      </c>
      <c r="Q19" s="236" t="str">
        <f>IF(P19="","",'1st Run'!AI25)</f>
        <v>REIS BRULEY</v>
      </c>
      <c r="R19" s="236" t="str">
        <f>IF(Q19="","",'1st Run'!AJ25)</f>
        <v>CN SNAZZY SPARK</v>
      </c>
      <c r="S19" s="314">
        <f>IF(R19="","",'1st Run'!AK25)</f>
        <v>16.569000019000001</v>
      </c>
      <c r="T19" s="315">
        <f t="shared" si="17"/>
        <v>25.740000000000006</v>
      </c>
      <c r="U19" s="311" t="str">
        <f t="shared" si="9"/>
        <v>4th</v>
      </c>
      <c r="V19" s="400" t="str">
        <f t="shared" si="18"/>
        <v/>
      </c>
      <c r="W19" s="398" t="str">
        <f>CONCATENATE(Draw!C19,C19)</f>
        <v/>
      </c>
      <c r="X19" s="399">
        <f t="shared" si="0"/>
        <v>0</v>
      </c>
      <c r="Y19" s="398"/>
      <c r="Z19" s="198" t="str">
        <f>IFERROR(VLOOKUP('1st Run'!H19,$AG$3:$AH$7,2,TRUE),"")</f>
        <v/>
      </c>
      <c r="AA19" s="303" t="str">
        <f>IFERROR(IF(Z19=$AA$1,'1st Run'!H19,""),"")</f>
        <v/>
      </c>
      <c r="AB19" s="303" t="str">
        <f>IFERROR(IF(Z19=$AB$1,'1st Run'!H19,""),"")</f>
        <v/>
      </c>
      <c r="AC19" s="303" t="str">
        <f>IFERROR(IF(Z19=$AC$1,'1st Run'!H19,""),"")</f>
        <v/>
      </c>
      <c r="AD19" s="303" t="str">
        <f>IFERROR(IF($Z19=$AD$1,'1st Run'!H19,""),"")</f>
        <v/>
      </c>
      <c r="AE19" s="303" t="str">
        <f>IFERROR(IF(Z19=$AE$1,'1st Run'!H19,""),"")</f>
        <v/>
      </c>
      <c r="AF19" s="198" t="s">
        <v>68</v>
      </c>
      <c r="AG19" s="499"/>
      <c r="AH19" s="234" t="str">
        <f t="shared" si="12"/>
        <v>4th</v>
      </c>
      <c r="AI19" s="236" t="str">
        <f t="array" ref="AI19">IFERROR(INDEX('1st Run'!B:H,MATCH(AK19,'1st Run'!H:H,0),1),"-")</f>
        <v>ABBI GRAHAM</v>
      </c>
      <c r="AJ19" s="236" t="str">
        <f t="array" ref="AJ19">IFERROR(INDEX('1st Run'!B:H,MATCH(AK19,'1st Run'!H:H,0),2),"-")</f>
        <v>DDD GUYS APOLLO</v>
      </c>
      <c r="AK19" s="344">
        <f t="shared" si="19"/>
        <v>16.285000027999999</v>
      </c>
      <c r="AL19" s="405">
        <f t="shared" si="20"/>
        <v>32.175000000000004</v>
      </c>
      <c r="AM19" s="199">
        <v>4</v>
      </c>
      <c r="AN19" s="199" t="b">
        <f t="shared" si="21"/>
        <v>0</v>
      </c>
      <c r="AO19" s="223" t="str">
        <f t="shared" si="22"/>
        <v/>
      </c>
      <c r="AU19" s="221" t="str">
        <f>Youth!AQ3</f>
        <v>1D</v>
      </c>
      <c r="AV19" s="221" t="str">
        <f>Youth!AR3</f>
        <v>2D</v>
      </c>
      <c r="AW19" s="221" t="str">
        <f>Youth!AS3</f>
        <v>3D</v>
      </c>
      <c r="AX19" s="221" t="str">
        <f>Youth!AT3</f>
        <v>4D</v>
      </c>
      <c r="AY19" s="221"/>
      <c r="BA19" s="398"/>
      <c r="BB19" s="398"/>
    </row>
    <row r="20" spans="1:54" ht="15.75" customHeight="1" thickBot="1">
      <c r="A20" s="234">
        <f>IF(B20="","",Draw!A20)</f>
        <v>16</v>
      </c>
      <c r="B20" s="235" t="str">
        <f>IFERROR(Draw!B20,"")</f>
        <v>REIS BRULEY</v>
      </c>
      <c r="C20" s="235" t="str">
        <f>IFERROR(Draw!D20,"")</f>
        <v>CN SNAZZY SPARK</v>
      </c>
      <c r="D20" s="168">
        <v>16.568999999999999</v>
      </c>
      <c r="E20" s="300" t="str">
        <f t="shared" si="2"/>
        <v/>
      </c>
      <c r="F20" s="301">
        <f t="shared" si="3"/>
        <v>16.568999999999999</v>
      </c>
      <c r="G20" s="394">
        <v>1.9000000000000001E-8</v>
      </c>
      <c r="H20" s="399">
        <f t="shared" si="4"/>
        <v>16.569000019000001</v>
      </c>
      <c r="I20" s="399" t="str">
        <f t="shared" si="5"/>
        <v/>
      </c>
      <c r="J20" s="399">
        <f>IFERROR(VLOOKUP(CONCATENATE(Draw!C20,C20),'Enter Draw'!S:T,2,FALSE),"")</f>
        <v>0</v>
      </c>
      <c r="K20" s="198" t="str">
        <f>IF(A20="yco",VLOOKUP(CONCATENATE(B20,C20),Youth!S:T,2,FALSE),IF(OR(AND(D20&gt;1,D20&lt;1050),D20="nt",D20="",D20="scratch"),"","Not valid"))</f>
        <v/>
      </c>
      <c r="L20" s="491" t="s">
        <v>76</v>
      </c>
      <c r="M20" s="492"/>
      <c r="N20" s="199"/>
      <c r="O20" s="495"/>
      <c r="P20" s="317" t="str">
        <f>IF($M$18&lt;"5","",IF(AH26="Tie","Tie",AH26))</f>
        <v/>
      </c>
      <c r="Q20" s="236" t="str">
        <f>IF(P20="","",'1st Run'!AI26)</f>
        <v/>
      </c>
      <c r="R20" s="236" t="str">
        <f>IF(Q20="","",'1st Run'!AJ26)</f>
        <v/>
      </c>
      <c r="S20" s="314" t="str">
        <f>IF(R20="","",'1st Run'!AK26)</f>
        <v/>
      </c>
      <c r="T20" s="337" t="str">
        <f t="shared" si="17"/>
        <v/>
      </c>
      <c r="U20" s="311" t="str">
        <f t="shared" si="9"/>
        <v/>
      </c>
      <c r="V20" s="400" t="str">
        <f t="shared" si="18"/>
        <v/>
      </c>
      <c r="W20" s="398" t="str">
        <f>CONCATENATE(Draw!C20,C20)</f>
        <v>REIS BRULEYCN SNAZZY SPARK</v>
      </c>
      <c r="X20" s="399">
        <f t="shared" si="0"/>
        <v>16.568999999999999</v>
      </c>
      <c r="Y20" s="398"/>
      <c r="Z20" s="198" t="str">
        <f>IFERROR(VLOOKUP('1st Run'!H20,$AG$3:$AH$7,2,TRUE),"")</f>
        <v>3D</v>
      </c>
      <c r="AA20" s="303" t="str">
        <f>IFERROR(IF(Z20=$AA$1,'1st Run'!H20,""),"")</f>
        <v/>
      </c>
      <c r="AB20" s="303" t="str">
        <f>IFERROR(IF(Z20=$AB$1,'1st Run'!H20,""),"")</f>
        <v/>
      </c>
      <c r="AC20" s="303">
        <f>IFERROR(IF(Z20=$AC$1,'1st Run'!H20,""),"")</f>
        <v>16.569000019000001</v>
      </c>
      <c r="AD20" s="303" t="str">
        <f>IFERROR(IF($Z20=$AD$1,'1st Run'!H20,""),"")</f>
        <v/>
      </c>
      <c r="AE20" s="303" t="str">
        <f>IFERROR(IF(Z20=$AE$1,'1st Run'!H20,""),"")</f>
        <v/>
      </c>
      <c r="AF20" s="198" t="s">
        <v>70</v>
      </c>
      <c r="AG20" s="504"/>
      <c r="AH20" s="234" t="str">
        <f t="shared" si="12"/>
        <v>5th</v>
      </c>
      <c r="AI20" s="236" t="str">
        <f t="array" ref="AI20">IFERROR(INDEX('1st Run'!B:H,MATCH(AK20,'1st Run'!H:H,0),1),"-")</f>
        <v>CARLEE NELSON</v>
      </c>
      <c r="AJ20" s="236" t="str">
        <f t="array" ref="AJ20">IFERROR(INDEX('1st Run'!B:H,MATCH(AK20,'1st Run'!H:H,0),2),"-")</f>
        <v>CLIFFORD</v>
      </c>
      <c r="AK20" s="344">
        <f t="shared" si="19"/>
        <v>16.299000061000001</v>
      </c>
      <c r="AL20" s="405" t="str">
        <f t="shared" si="20"/>
        <v/>
      </c>
      <c r="AM20" s="199">
        <v>5</v>
      </c>
      <c r="AN20" s="199" t="b">
        <f t="shared" si="21"/>
        <v>0</v>
      </c>
      <c r="AO20" s="223" t="str">
        <f t="shared" si="22"/>
        <v/>
      </c>
      <c r="AP20" s="226">
        <f>Youth!AL4</f>
        <v>1</v>
      </c>
      <c r="AQ20" s="226">
        <f>Youth!AM4</f>
        <v>0.6</v>
      </c>
      <c r="AR20" s="226">
        <f>Youth!AN4</f>
        <v>0.5</v>
      </c>
      <c r="AS20" s="226">
        <f>Youth!AO4</f>
        <v>0.4</v>
      </c>
      <c r="AT20" s="226">
        <f>Youth!AP4</f>
        <v>0.3</v>
      </c>
      <c r="AU20" s="227">
        <f>Youth!AQ4</f>
        <v>51.975000000000001</v>
      </c>
      <c r="AV20" s="227">
        <f>Youth!AR4</f>
        <v>44.55</v>
      </c>
      <c r="AW20" s="227">
        <f>Youth!AS4</f>
        <v>29.7</v>
      </c>
      <c r="AX20" s="227">
        <f>Youth!AT4</f>
        <v>22.274999999999999</v>
      </c>
      <c r="BA20" s="398"/>
      <c r="BB20" s="398"/>
    </row>
    <row r="21" spans="1:54" ht="15.75" customHeight="1" thickBot="1">
      <c r="A21" s="234">
        <f>IF(B21="","",Draw!A21)</f>
        <v>17</v>
      </c>
      <c r="B21" s="235" t="str">
        <f>IFERROR(Draw!B21,"")</f>
        <v>MEGAN ROSENDAHL</v>
      </c>
      <c r="C21" s="235" t="str">
        <f>IFERROR(Draw!D21,"")</f>
        <v>RL OZZIE CAT</v>
      </c>
      <c r="D21" s="166">
        <v>17.305</v>
      </c>
      <c r="E21" s="300" t="str">
        <f t="shared" si="2"/>
        <v/>
      </c>
      <c r="F21" s="301">
        <f t="shared" si="3"/>
        <v>17.305</v>
      </c>
      <c r="G21" s="394">
        <v>2E-8</v>
      </c>
      <c r="H21" s="399">
        <f t="shared" si="4"/>
        <v>17.305000020000001</v>
      </c>
      <c r="I21" s="399" t="str">
        <f t="shared" si="5"/>
        <v/>
      </c>
      <c r="J21" s="399">
        <f>IFERROR(VLOOKUP(CONCATENATE(Draw!C21,C21),'Enter Draw'!S:T,2,FALSE),"")</f>
        <v>0</v>
      </c>
      <c r="K21" s="198" t="str">
        <f>IF(A21="yco",VLOOKUP(CONCATENATE(B21,C21),Youth!S:T,2,FALSE),IF(OR(AND(D21&gt;1,D21&lt;1050),D21="nt",D21="",D21="scratch"),"","Not valid"))</f>
        <v/>
      </c>
      <c r="L21" s="201" t="s">
        <v>92</v>
      </c>
      <c r="M21" s="202" t="s">
        <v>79</v>
      </c>
      <c r="N21" s="199"/>
      <c r="O21" s="134"/>
      <c r="P21" s="338"/>
      <c r="Q21" s="339"/>
      <c r="R21" s="339"/>
      <c r="S21" s="340"/>
      <c r="T21" s="325"/>
      <c r="U21" s="311">
        <f t="shared" si="9"/>
        <v>0</v>
      </c>
      <c r="V21" s="400"/>
      <c r="W21" s="398" t="str">
        <f>CONCATENATE(Draw!C21,C21)</f>
        <v>MEGAN ROSENDAHLRL OZZIE CAT</v>
      </c>
      <c r="X21" s="399">
        <f t="shared" si="0"/>
        <v>17.305</v>
      </c>
      <c r="Y21" s="398"/>
      <c r="Z21" s="198" t="str">
        <f>IFERROR(VLOOKUP('1st Run'!H21,$AG$3:$AH$7,2,TRUE),"")</f>
        <v>4D</v>
      </c>
      <c r="AA21" s="303" t="str">
        <f>IFERROR(IF(Z21=$AA$1,'1st Run'!H21,""),"")</f>
        <v/>
      </c>
      <c r="AB21" s="303" t="str">
        <f>IFERROR(IF(Z21=$AB$1,'1st Run'!H21,""),"")</f>
        <v/>
      </c>
      <c r="AC21" s="303" t="str">
        <f>IFERROR(IF(Z21=$AC$1,'1st Run'!H21,""),"")</f>
        <v/>
      </c>
      <c r="AD21" s="303">
        <f>IFERROR(IF($Z21=$AD$1,'1st Run'!H21,""),"")</f>
        <v>17.305000020000001</v>
      </c>
      <c r="AE21" s="303" t="str">
        <f>IFERROR(IF(Z21=$AE$1,'1st Run'!H21,""),"")</f>
        <v/>
      </c>
      <c r="AF21" s="198" t="s">
        <v>77</v>
      </c>
      <c r="AG21" s="341"/>
      <c r="AH21" s="234" t="str">
        <f t="shared" si="12"/>
        <v>6th</v>
      </c>
      <c r="AI21" s="236" t="str">
        <f t="array" ref="AI21">IFERROR(INDEX('1st Run'!B:H,MATCH(AK21,'1st Run'!H:H,0),1),"-")</f>
        <v xml:space="preserve">CINDY LOISEAU </v>
      </c>
      <c r="AJ21" s="236">
        <f t="array" ref="AJ21">IFERROR(INDEX('1st Run'!B:H,MATCH(AK21,'1st Run'!H:H,0),2),"-")</f>
        <v>1</v>
      </c>
      <c r="AK21" s="344">
        <f t="shared" si="19"/>
        <v>16.367000073</v>
      </c>
      <c r="AL21" s="343"/>
      <c r="AM21" s="199">
        <v>6</v>
      </c>
      <c r="AO21" s="223" t="str">
        <f>IF(AH20="Tie",IF((AK20-AK19)&lt;0.00001,(AV8+AV9)/2,IF((AK21-AK20)&lt;0.00001,AV9/2,"")),"")</f>
        <v/>
      </c>
      <c r="AP21" s="226"/>
      <c r="AQ21" s="226">
        <f>Youth!AM5</f>
        <v>0.4</v>
      </c>
      <c r="AR21" s="226">
        <f>Youth!AN5</f>
        <v>0.3</v>
      </c>
      <c r="AS21" s="226">
        <f>Youth!AO5</f>
        <v>0.3</v>
      </c>
      <c r="AT21" s="226">
        <f>Youth!AP5</f>
        <v>0.25</v>
      </c>
      <c r="AU21" s="227">
        <f>Youth!AQ5</f>
        <v>34.65</v>
      </c>
      <c r="AV21" s="227">
        <f>Youth!AR5</f>
        <v>29.700000000000003</v>
      </c>
      <c r="AW21" s="227">
        <f>Youth!AS5</f>
        <v>19.8</v>
      </c>
      <c r="AX21" s="227">
        <f>Youth!AT5</f>
        <v>14.850000000000001</v>
      </c>
      <c r="BA21" s="398"/>
      <c r="BB21" s="398"/>
    </row>
    <row r="22" spans="1:54" ht="15.75" customHeight="1">
      <c r="A22" s="234">
        <f>IF(B22="","",Draw!A22)</f>
        <v>18</v>
      </c>
      <c r="B22" s="235" t="str">
        <f>IFERROR(Draw!B22,"")</f>
        <v>HATTY FEY (YO)</v>
      </c>
      <c r="C22" s="235" t="str">
        <f>IFERROR(Draw!D22,"")</f>
        <v>MAUDE</v>
      </c>
      <c r="D22" s="165">
        <v>18.591000000000001</v>
      </c>
      <c r="E22" s="300">
        <f t="shared" si="2"/>
        <v>18.591000000000001</v>
      </c>
      <c r="F22" s="301" t="str">
        <f t="shared" si="3"/>
        <v/>
      </c>
      <c r="G22" s="394">
        <v>2.0999999999999999E-8</v>
      </c>
      <c r="H22" s="399" t="str">
        <f t="shared" si="4"/>
        <v/>
      </c>
      <c r="I22" s="399">
        <f t="shared" si="5"/>
        <v>18.591000021000003</v>
      </c>
      <c r="J22" s="399" t="str">
        <f>IFERROR(VLOOKUP(CONCATENATE(Draw!C22,C22),'Enter Draw'!S:T,2,FALSE),"")</f>
        <v>O</v>
      </c>
      <c r="K22" s="198" t="str">
        <f>IF(A22="yco",VLOOKUP(CONCATENATE(B22,C22),Youth!S:T,2,FALSE),IF(OR(AND(D22&gt;1,D22&lt;1050),D22="nt",D22="",D22="scratch"),"","Not valid"))</f>
        <v/>
      </c>
      <c r="L22" s="201" t="s">
        <v>93</v>
      </c>
      <c r="M22" s="202" t="s">
        <v>81</v>
      </c>
      <c r="N22" s="199"/>
      <c r="O22" s="501" t="s">
        <v>60</v>
      </c>
      <c r="P22" s="308" t="str">
        <f>'1st Run'!AH28</f>
        <v>1st</v>
      </c>
      <c r="Q22" s="234" t="str">
        <f>'1st Run'!AI28</f>
        <v>BROOKE BRASKAMP</v>
      </c>
      <c r="R22" s="234" t="str">
        <f>'1st Run'!AJ28</f>
        <v>CINCH</v>
      </c>
      <c r="S22" s="309">
        <f>'1st Run'!AK28</f>
        <v>17.112000017</v>
      </c>
      <c r="T22" s="315">
        <f t="shared" ref="T22:T26" si="23">IF(AL28&lt;=0,"",AL28)</f>
        <v>77.22</v>
      </c>
      <c r="U22" s="311" t="str">
        <f t="shared" si="9"/>
        <v>1st</v>
      </c>
      <c r="V22" s="400" t="str">
        <f t="shared" ref="V22:V26" si="24">IF(P22="Tie",AO29,"")</f>
        <v/>
      </c>
      <c r="W22" s="398" t="str">
        <f>CONCATENATE(Draw!C22,C22)</f>
        <v>HATTY FEYMAUDE</v>
      </c>
      <c r="X22" s="399">
        <f t="shared" si="0"/>
        <v>18.591000000000001</v>
      </c>
      <c r="Y22" s="398"/>
      <c r="Z22" s="198" t="str">
        <f>IFERROR(VLOOKUP('1st Run'!H22,$AG$3:$AH$7,2,TRUE),"")</f>
        <v/>
      </c>
      <c r="AA22" s="303" t="str">
        <f>IFERROR(IF(Z22=$AA$1,'1st Run'!H22,""),"")</f>
        <v/>
      </c>
      <c r="AB22" s="303" t="str">
        <f>IFERROR(IF(Z22=$AB$1,'1st Run'!H22,""),"")</f>
        <v/>
      </c>
      <c r="AC22" s="303" t="str">
        <f>IFERROR(IF(Z22=$AC$1,'1st Run'!H22,""),"")</f>
        <v/>
      </c>
      <c r="AD22" s="303" t="str">
        <f>IFERROR(IF($Z22=$AD$1,'1st Run'!H22,""),"")</f>
        <v/>
      </c>
      <c r="AE22" s="303" t="str">
        <f>IFERROR(IF(Z22=$AE$1,'1st Run'!H22,""),"")</f>
        <v/>
      </c>
      <c r="AF22" s="198" t="s">
        <v>44</v>
      </c>
      <c r="AG22" s="498" t="s">
        <v>59</v>
      </c>
      <c r="AH22" s="234" t="str">
        <f t="shared" si="12"/>
        <v>1st</v>
      </c>
      <c r="AI22" s="236" t="str">
        <f t="array" ref="AI22">IFERROR(INDEX('1st Run'!B:H,MATCH(AK22,'1st Run'!H:H,0),1),"-")</f>
        <v>ALLY PAULEY</v>
      </c>
      <c r="AJ22" s="236" t="str">
        <f t="array" ref="AJ22">IFERROR(INDEX('1st Run'!B:H,MATCH(AK22,'1st Run'!H:H,0),2),"-")</f>
        <v>ROCKET</v>
      </c>
      <c r="AK22" s="344">
        <f t="shared" ref="AK22:AK27" si="25">IFERROR(SMALL($AC$2:$AC$286,AM22),"-")</f>
        <v>16.526000021999998</v>
      </c>
      <c r="AL22" s="405">
        <f t="shared" ref="AL22:AL26" si="26">IF(AW5&gt;0,AW5,"")</f>
        <v>102.96000000000002</v>
      </c>
      <c r="AM22" s="199">
        <v>1</v>
      </c>
      <c r="AN22" s="199" t="b">
        <f>IFERROR((AK23-AK22)&lt;0.00001,"False")</f>
        <v>0</v>
      </c>
      <c r="AO22" s="223" t="str">
        <f>IF(AH21="Tie",AV9/2,"")</f>
        <v/>
      </c>
      <c r="AP22" s="226"/>
      <c r="AQ22" s="226"/>
      <c r="AR22" s="226">
        <f>Youth!AN6</f>
        <v>0.2</v>
      </c>
      <c r="AS22" s="226">
        <f>Youth!AO6</f>
        <v>0.2</v>
      </c>
      <c r="AT22" s="226">
        <f>Youth!AP6</f>
        <v>0.2</v>
      </c>
      <c r="AU22" s="227">
        <f>Youth!AQ6</f>
        <v>0</v>
      </c>
      <c r="AV22" s="227">
        <f>Youth!AR6</f>
        <v>0</v>
      </c>
      <c r="AW22" s="227">
        <f>Youth!AS6</f>
        <v>0</v>
      </c>
      <c r="AX22" s="227">
        <f>Youth!AT6</f>
        <v>0</v>
      </c>
      <c r="BA22" s="398"/>
      <c r="BB22" s="398"/>
    </row>
    <row r="23" spans="1:54" ht="15.75" customHeight="1" thickBot="1">
      <c r="A23" s="234">
        <f>IF(B23="","",Draw!A23)</f>
        <v>19</v>
      </c>
      <c r="B23" s="235" t="str">
        <f>IFERROR(Draw!B23,"")</f>
        <v>ALLY PAULEY</v>
      </c>
      <c r="C23" s="235" t="str">
        <f>IFERROR(Draw!D23,"")</f>
        <v>ROCKET</v>
      </c>
      <c r="D23" s="166">
        <v>16.526</v>
      </c>
      <c r="E23" s="300" t="str">
        <f t="shared" si="2"/>
        <v/>
      </c>
      <c r="F23" s="301">
        <f t="shared" si="3"/>
        <v>16.526</v>
      </c>
      <c r="G23" s="394">
        <v>2.1999999999999998E-8</v>
      </c>
      <c r="H23" s="399">
        <f t="shared" si="4"/>
        <v>16.526000021999998</v>
      </c>
      <c r="I23" s="399" t="str">
        <f t="shared" si="5"/>
        <v/>
      </c>
      <c r="J23" s="399">
        <f>IFERROR(VLOOKUP(CONCATENATE(Draw!C23,C23),'Enter Draw'!S:T,2,FALSE),"")</f>
        <v>0</v>
      </c>
      <c r="K23" s="198" t="str">
        <f>IF(A23="yco",VLOOKUP(CONCATENATE(B23,C23),Youth!S:T,2,FALSE),IF(OR(AND(D23&gt;1,D23&lt;1050),D23="nt",D23="",D23="scratch"),"","Not valid"))</f>
        <v/>
      </c>
      <c r="L23" s="203" t="s">
        <v>94</v>
      </c>
      <c r="M23" s="204" t="s">
        <v>83</v>
      </c>
      <c r="N23" s="199"/>
      <c r="O23" s="494"/>
      <c r="P23" s="313" t="str">
        <f>IF($M$18&lt;"2","",IF(AH29="Tie","Tie",AH29))</f>
        <v>2nd</v>
      </c>
      <c r="Q23" s="236" t="str">
        <f>IF(P23="","",'1st Run'!AI29)</f>
        <v>MAKAYLA CROSS</v>
      </c>
      <c r="R23" s="236" t="str">
        <f>IF(Q23="","",'1st Run'!AJ29)</f>
        <v>DESTINY</v>
      </c>
      <c r="S23" s="314">
        <f>IF(R23="","",'1st Run'!AK29)</f>
        <v>17.148000022999998</v>
      </c>
      <c r="T23" s="315">
        <f t="shared" si="23"/>
        <v>57.914999999999992</v>
      </c>
      <c r="U23" s="311" t="str">
        <f t="shared" si="9"/>
        <v>2nd</v>
      </c>
      <c r="V23" s="400" t="str">
        <f t="shared" si="24"/>
        <v/>
      </c>
      <c r="W23" s="398" t="str">
        <f>CONCATENATE(Draw!C23,C23)</f>
        <v>ALLY PAULEYROCKET</v>
      </c>
      <c r="X23" s="399">
        <f t="shared" si="0"/>
        <v>16.526</v>
      </c>
      <c r="Y23" s="398"/>
      <c r="Z23" s="198" t="str">
        <f>IFERROR(VLOOKUP('1st Run'!H23,$AG$3:$AH$7,2,TRUE),"")</f>
        <v>3D</v>
      </c>
      <c r="AA23" s="303" t="str">
        <f>IFERROR(IF(Z23=$AA$1,'1st Run'!H23,""),"")</f>
        <v/>
      </c>
      <c r="AB23" s="303" t="str">
        <f>IFERROR(IF(Z23=$AB$1,'1st Run'!H23,""),"")</f>
        <v/>
      </c>
      <c r="AC23" s="303">
        <f>IFERROR(IF(Z23=$AC$1,'1st Run'!H23,""),"")</f>
        <v>16.526000021999998</v>
      </c>
      <c r="AD23" s="303" t="str">
        <f>IFERROR(IF($Z23=$AD$1,'1st Run'!H23,""),"")</f>
        <v/>
      </c>
      <c r="AE23" s="303" t="str">
        <f>IFERROR(IF(Z23=$AE$1,'1st Run'!H23,""),"")</f>
        <v/>
      </c>
      <c r="AF23" s="198" t="s">
        <v>45</v>
      </c>
      <c r="AG23" s="499"/>
      <c r="AH23" s="234" t="str">
        <f t="shared" si="12"/>
        <v>2nd</v>
      </c>
      <c r="AI23" s="236" t="str">
        <f t="array" ref="AI23">IFERROR(INDEX('1st Run'!B:H,MATCH(AK23,'1st Run'!H:H,0),1),"-")</f>
        <v>KAILEE BERGER (Y)</v>
      </c>
      <c r="AJ23" s="236" t="str">
        <f t="array" ref="AJ23">IFERROR(INDEX('1st Run'!B:H,MATCH(AK23,'1st Run'!H:H,0),2),"-")</f>
        <v>CK LAUGHIN FIRE</v>
      </c>
      <c r="AK23" s="344">
        <f t="shared" si="25"/>
        <v>16.529000064999998</v>
      </c>
      <c r="AL23" s="405">
        <f t="shared" si="26"/>
        <v>77.220000000000013</v>
      </c>
      <c r="AM23" s="199">
        <v>2</v>
      </c>
      <c r="AN23" s="199" t="b">
        <f t="shared" ref="AN23:AN26" si="27">OR(IFERROR((AK24-AK23)&lt;0.00001,"False"),IFERROR((AK23-AK22)&lt;0.00001,"False"))</f>
        <v>0</v>
      </c>
      <c r="AO23" s="223" t="str">
        <f>IF(AH22="Tie",(AW5+AW6)/2,"")</f>
        <v/>
      </c>
      <c r="AP23" s="226"/>
      <c r="AQ23" s="226"/>
      <c r="AR23" s="226"/>
      <c r="AS23" s="226">
        <f>Youth!AO7</f>
        <v>0.1</v>
      </c>
      <c r="AT23" s="226">
        <f>Youth!AP7</f>
        <v>0.15</v>
      </c>
      <c r="AU23" s="227">
        <f>Youth!AQ7</f>
        <v>0</v>
      </c>
      <c r="AV23" s="227">
        <f>Youth!AR7</f>
        <v>0</v>
      </c>
      <c r="AW23" s="227">
        <f>Youth!AS7</f>
        <v>0</v>
      </c>
      <c r="AX23" s="227">
        <f>Youth!AT7</f>
        <v>0</v>
      </c>
      <c r="BA23" s="398"/>
      <c r="BB23" s="398"/>
    </row>
    <row r="24" spans="1:54" ht="15.75" customHeight="1">
      <c r="A24" s="234">
        <f>IF(B24="","",Draw!A24)</f>
        <v>20</v>
      </c>
      <c r="B24" s="235" t="str">
        <f>IFERROR(Draw!B24,"")</f>
        <v>MAKAYLA CROSS</v>
      </c>
      <c r="C24" s="235" t="str">
        <f>IFERROR(Draw!D24,"")</f>
        <v>DESTINY</v>
      </c>
      <c r="D24" s="167">
        <v>17.148</v>
      </c>
      <c r="E24" s="300" t="str">
        <f t="shared" si="2"/>
        <v/>
      </c>
      <c r="F24" s="301">
        <f t="shared" si="3"/>
        <v>17.148</v>
      </c>
      <c r="G24" s="394">
        <v>2.3000000000000001E-8</v>
      </c>
      <c r="H24" s="399">
        <f t="shared" si="4"/>
        <v>17.148000022999998</v>
      </c>
      <c r="I24" s="399" t="str">
        <f t="shared" si="5"/>
        <v/>
      </c>
      <c r="J24" s="399">
        <f>IFERROR(VLOOKUP(CONCATENATE(Draw!C24,C24),'Enter Draw'!S:T,2,FALSE),"")</f>
        <v>0</v>
      </c>
      <c r="K24" s="198" t="str">
        <f>IF(A24="yco",VLOOKUP(CONCATENATE(B24,C24),Youth!S:T,2,FALSE),IF(OR(AND(D24&gt;1,D24&lt;1050),D24="nt",D24="",D24="scratch"),"","Not valid"))</f>
        <v/>
      </c>
      <c r="L24" s="199"/>
      <c r="M24" s="199"/>
      <c r="N24" s="199"/>
      <c r="O24" s="494"/>
      <c r="P24" s="313" t="str">
        <f>IF($M$18&lt;"3","",IF(AH30="Tie","Tie",AH30))</f>
        <v>3rd</v>
      </c>
      <c r="Q24" s="236" t="str">
        <f>IF(P24="","",'1st Run'!AI30)</f>
        <v>KENDRA KANNAS</v>
      </c>
      <c r="R24" s="236" t="str">
        <f>IF(Q24="","",'1st Run'!AJ30)</f>
        <v>YUBAS FOXY FRECKLES</v>
      </c>
      <c r="S24" s="314">
        <f>IF(R24="","",'1st Run'!AK30)</f>
        <v>17.268000066999999</v>
      </c>
      <c r="T24" s="315">
        <f t="shared" si="23"/>
        <v>38.61</v>
      </c>
      <c r="U24" s="311" t="str">
        <f t="shared" si="9"/>
        <v>3rd</v>
      </c>
      <c r="V24" s="400" t="str">
        <f t="shared" si="24"/>
        <v/>
      </c>
      <c r="W24" s="398" t="str">
        <f>CONCATENATE(Draw!C24,C24)</f>
        <v>MAKAYLA CROSSDESTINY</v>
      </c>
      <c r="X24" s="399">
        <f t="shared" si="0"/>
        <v>17.148</v>
      </c>
      <c r="Y24" s="398"/>
      <c r="Z24" s="198" t="str">
        <f>IFERROR(VLOOKUP('1st Run'!H24,$AG$3:$AH$7,2,TRUE),"")</f>
        <v>4D</v>
      </c>
      <c r="AA24" s="303" t="str">
        <f>IFERROR(IF(Z24=$AA$1,'1st Run'!H24,""),"")</f>
        <v/>
      </c>
      <c r="AB24" s="303" t="str">
        <f>IFERROR(IF(Z24=$AB$1,'1st Run'!H24,""),"")</f>
        <v/>
      </c>
      <c r="AC24" s="303" t="str">
        <f>IFERROR(IF(Z24=$AC$1,'1st Run'!H24,""),"")</f>
        <v/>
      </c>
      <c r="AD24" s="303">
        <f>IFERROR(IF($Z24=$AD$1,'1st Run'!H24,""),"")</f>
        <v>17.148000022999998</v>
      </c>
      <c r="AE24" s="303" t="str">
        <f>IFERROR(IF(Z24=$AE$1,'1st Run'!H24,""),"")</f>
        <v/>
      </c>
      <c r="AF24" s="198" t="s">
        <v>67</v>
      </c>
      <c r="AG24" s="499"/>
      <c r="AH24" s="234" t="str">
        <f t="shared" si="12"/>
        <v>3rd</v>
      </c>
      <c r="AI24" s="236" t="str">
        <f t="array" ref="AI24">IFERROR(INDEX('1st Run'!B:H,MATCH(AK24,'1st Run'!H:H,0),1),"-")</f>
        <v>KAYCE ENGEN</v>
      </c>
      <c r="AJ24" s="236" t="str">
        <f t="array" ref="AJ24">IFERROR(INDEX('1st Run'!B:H,MATCH(AK24,'1st Run'!H:H,0),2),"-")</f>
        <v>FIREWATER GOTME LION</v>
      </c>
      <c r="AK24" s="344">
        <f t="shared" si="25"/>
        <v>16.538000013000001</v>
      </c>
      <c r="AL24" s="405">
        <f t="shared" si="26"/>
        <v>51.480000000000011</v>
      </c>
      <c r="AM24" s="199">
        <v>3</v>
      </c>
      <c r="AN24" s="199" t="b">
        <f t="shared" si="27"/>
        <v>0</v>
      </c>
      <c r="AO24" s="223" t="str">
        <f t="shared" ref="AO24:AO26" si="28">IF(AH23="Tie",IF((AK23-AK22)&lt;0.00001,(AW5+AW6)/2,IF((AK24-AK23)&lt;0.00001,(AW6+AW7)/2,"")),"")</f>
        <v/>
      </c>
      <c r="AP24" s="226"/>
      <c r="AQ24" s="226"/>
      <c r="AR24" s="226"/>
      <c r="AS24" s="226"/>
      <c r="AT24" s="226">
        <f>Youth!AP8</f>
        <v>0.1</v>
      </c>
      <c r="AU24" s="227">
        <f>Youth!AQ8</f>
        <v>0</v>
      </c>
      <c r="AV24" s="227">
        <f>Youth!AR8</f>
        <v>0</v>
      </c>
      <c r="AW24" s="227">
        <f>Youth!AS8</f>
        <v>0</v>
      </c>
      <c r="AX24" s="227">
        <f>Youth!AT8</f>
        <v>0</v>
      </c>
      <c r="BA24" s="398"/>
      <c r="BB24" s="398"/>
    </row>
    <row r="25" spans="1:54" ht="15.75" customHeight="1">
      <c r="A25" s="234" t="str">
        <f>IF(B25="","",Draw!A25)</f>
        <v/>
      </c>
      <c r="B25" s="235" t="str">
        <f>IFERROR(Draw!B25,"")</f>
        <v/>
      </c>
      <c r="C25" s="235" t="str">
        <f>IFERROR(Draw!D25,"")</f>
        <v/>
      </c>
      <c r="D25" s="433"/>
      <c r="E25" s="300" t="str">
        <f t="shared" si="2"/>
        <v/>
      </c>
      <c r="F25" s="301" t="str">
        <f t="shared" si="3"/>
        <v/>
      </c>
      <c r="G25" s="394">
        <v>2.4E-8</v>
      </c>
      <c r="H25" s="399" t="str">
        <f t="shared" si="4"/>
        <v/>
      </c>
      <c r="I25" s="399" t="str">
        <f t="shared" si="5"/>
        <v/>
      </c>
      <c r="J25" s="399">
        <f>IFERROR(VLOOKUP(CONCATENATE(Draw!C25,C25),'Enter Draw'!S:T,2,FALSE),"")</f>
        <v>0</v>
      </c>
      <c r="K25" s="198" t="str">
        <f>IF(A25="yco",VLOOKUP(CONCATENATE(B25,C25),Youth!S:T,2,FALSE),IF(OR(AND(D25&gt;1,D25&lt;1050),D25="nt",D25="",D25="scratch"),"","Not valid"))</f>
        <v/>
      </c>
      <c r="L25" s="199"/>
      <c r="M25" s="199"/>
      <c r="N25" s="199"/>
      <c r="O25" s="494"/>
      <c r="P25" s="313" t="str">
        <f>IF($M$18&lt;"4","",IF(AH31="Tie","Tie",AH31))</f>
        <v>4th</v>
      </c>
      <c r="Q25" s="236" t="str">
        <f>IF(P25="","",'1st Run'!AI31)</f>
        <v>MEGAN ROSENDAHL</v>
      </c>
      <c r="R25" s="236" t="str">
        <f>IF(Q25="","",'1st Run'!AJ31)</f>
        <v>RL OZZIE CAT</v>
      </c>
      <c r="S25" s="314">
        <f>IF(R25="","",'1st Run'!AK31)</f>
        <v>17.305000020000001</v>
      </c>
      <c r="T25" s="315">
        <f t="shared" si="23"/>
        <v>19.305</v>
      </c>
      <c r="U25" s="311" t="str">
        <f t="shared" si="9"/>
        <v>4th</v>
      </c>
      <c r="V25" s="400" t="str">
        <f t="shared" si="24"/>
        <v/>
      </c>
      <c r="W25" s="398" t="str">
        <f>CONCATENATE(Draw!C25,C25)</f>
        <v/>
      </c>
      <c r="X25" s="399">
        <f t="shared" si="0"/>
        <v>0</v>
      </c>
      <c r="Y25" s="398"/>
      <c r="Z25" s="198" t="str">
        <f>IFERROR(VLOOKUP('1st Run'!H25,$AG$3:$AH$7,2,TRUE),"")</f>
        <v/>
      </c>
      <c r="AA25" s="303" t="str">
        <f>IFERROR(IF(Z25=$AA$1,'1st Run'!H25,""),"")</f>
        <v/>
      </c>
      <c r="AB25" s="303" t="str">
        <f>IFERROR(IF(Z25=$AB$1,'1st Run'!H25,""),"")</f>
        <v/>
      </c>
      <c r="AC25" s="303" t="str">
        <f>IFERROR(IF(Z25=$AC$1,'1st Run'!H25,""),"")</f>
        <v/>
      </c>
      <c r="AD25" s="303" t="str">
        <f>IFERROR(IF($Z25=$AD$1,'1st Run'!H25,""),"")</f>
        <v/>
      </c>
      <c r="AE25" s="303" t="str">
        <f>IFERROR(IF(Z25=$AE$1,'1st Run'!H25,""),"")</f>
        <v/>
      </c>
      <c r="AF25" s="198" t="s">
        <v>68</v>
      </c>
      <c r="AG25" s="499"/>
      <c r="AH25" s="234" t="str">
        <f t="shared" si="12"/>
        <v>4th</v>
      </c>
      <c r="AI25" s="236" t="str">
        <f t="array" ref="AI25">IFERROR(INDEX('1st Run'!B:H,MATCH(AK25,'1st Run'!H:H,0),1),"-")</f>
        <v>REIS BRULEY</v>
      </c>
      <c r="AJ25" s="236" t="str">
        <f t="array" ref="AJ25">IFERROR(INDEX('1st Run'!B:H,MATCH(AK25,'1st Run'!H:H,0),2),"-")</f>
        <v>CN SNAZZY SPARK</v>
      </c>
      <c r="AK25" s="344">
        <f t="shared" si="25"/>
        <v>16.569000019000001</v>
      </c>
      <c r="AL25" s="405">
        <f t="shared" si="26"/>
        <v>25.740000000000006</v>
      </c>
      <c r="AM25" s="199">
        <v>4</v>
      </c>
      <c r="AN25" s="199" t="b">
        <f t="shared" si="27"/>
        <v>0</v>
      </c>
      <c r="AO25" s="223" t="str">
        <f t="shared" si="28"/>
        <v/>
      </c>
      <c r="AU25" s="227">
        <f>Youth!AQ9</f>
        <v>86.625</v>
      </c>
      <c r="AV25" s="227">
        <f>Youth!AR9</f>
        <v>74.25</v>
      </c>
      <c r="AW25" s="227">
        <f>Youth!AS9</f>
        <v>49.5</v>
      </c>
      <c r="AX25" s="227">
        <f>Youth!AT9</f>
        <v>37.125</v>
      </c>
      <c r="BA25" s="398"/>
      <c r="BB25" s="398"/>
    </row>
    <row r="26" spans="1:54" ht="15.75" customHeight="1" thickBot="1">
      <c r="A26" s="234">
        <f>IF(B26="","",Draw!A26)</f>
        <v>21</v>
      </c>
      <c r="B26" s="235" t="str">
        <f>IFERROR(Draw!B26,"")</f>
        <v>TORRIE MICHELS</v>
      </c>
      <c r="C26" s="235" t="str">
        <f>IFERROR(Draw!D26,"")</f>
        <v>INDY</v>
      </c>
      <c r="D26" s="168">
        <v>16.873000000000001</v>
      </c>
      <c r="E26" s="300" t="str">
        <f t="shared" si="2"/>
        <v/>
      </c>
      <c r="F26" s="301">
        <f t="shared" si="3"/>
        <v>16.873000000000001</v>
      </c>
      <c r="G26" s="394">
        <v>2.4999999999999999E-8</v>
      </c>
      <c r="H26" s="399">
        <f t="shared" si="4"/>
        <v>16.873000025</v>
      </c>
      <c r="I26" s="399" t="str">
        <f t="shared" si="5"/>
        <v/>
      </c>
      <c r="J26" s="399">
        <f>IFERROR(VLOOKUP(CONCATENATE(Draw!C26,C26),'Enter Draw'!S:T,2,FALSE),"")</f>
        <v>0</v>
      </c>
      <c r="K26" s="198" t="str">
        <f>IF(A26="yco",VLOOKUP(CONCATENATE(B26,C26),Youth!S:T,2,FALSE),IF(OR(AND(D26&gt;1,D26&lt;1050),D26="nt",D26="",D26="scratch"),"","Not valid"))</f>
        <v/>
      </c>
      <c r="L26" s="199"/>
      <c r="M26" s="199"/>
      <c r="N26" s="199"/>
      <c r="O26" s="495"/>
      <c r="P26" s="317" t="str">
        <f>IF($M$18&lt;"5","",IF(AH32="Tie","Tie",AH32))</f>
        <v/>
      </c>
      <c r="Q26" s="236" t="str">
        <f>IF(P26="","",'1st Run'!AI32)</f>
        <v/>
      </c>
      <c r="R26" s="236" t="str">
        <f>IF(Q26="","",'1st Run'!AJ32)</f>
        <v/>
      </c>
      <c r="S26" s="314" t="str">
        <f>IF(R26="","",'1st Run'!AK32)</f>
        <v/>
      </c>
      <c r="T26" s="315" t="str">
        <f t="shared" si="23"/>
        <v/>
      </c>
      <c r="U26" s="311" t="str">
        <f t="shared" si="9"/>
        <v/>
      </c>
      <c r="V26" s="400" t="str">
        <f t="shared" si="24"/>
        <v/>
      </c>
      <c r="W26" s="398" t="str">
        <f>CONCATENATE(Draw!C26,C26)</f>
        <v>TORRIE MICHELSINDY</v>
      </c>
      <c r="X26" s="399">
        <f t="shared" si="0"/>
        <v>16.873000000000001</v>
      </c>
      <c r="Y26" s="398"/>
      <c r="Z26" s="198" t="str">
        <f>IFERROR(VLOOKUP('1st Run'!H26,$AG$3:$AH$7,2,TRUE),"")</f>
        <v>3D</v>
      </c>
      <c r="AA26" s="303" t="str">
        <f>IFERROR(IF(Z26=$AA$1,'1st Run'!H26,""),"")</f>
        <v/>
      </c>
      <c r="AB26" s="303" t="str">
        <f>IFERROR(IF(Z26=$AB$1,'1st Run'!H26,""),"")</f>
        <v/>
      </c>
      <c r="AC26" s="303">
        <f>IFERROR(IF(Z26=$AC$1,'1st Run'!H26,""),"")</f>
        <v>16.873000025</v>
      </c>
      <c r="AD26" s="303" t="str">
        <f>IFERROR(IF($Z26=$AD$1,'1st Run'!H26,""),"")</f>
        <v/>
      </c>
      <c r="AE26" s="303" t="str">
        <f>IFERROR(IF(Z26=$AE$1,'1st Run'!H26,""),"")</f>
        <v/>
      </c>
      <c r="AF26" s="198" t="s">
        <v>70</v>
      </c>
      <c r="AG26" s="504"/>
      <c r="AH26" s="234" t="str">
        <f t="shared" si="12"/>
        <v>5th</v>
      </c>
      <c r="AI26" s="236" t="str">
        <f t="array" ref="AI26">IFERROR(INDEX('1st Run'!B:H,MATCH(AK26,'1st Run'!H:H,0),1),"-")</f>
        <v>DEBBIE MCCUTCHEON</v>
      </c>
      <c r="AJ26" s="236" t="str">
        <f t="array" ref="AJ26">IFERROR(INDEX('1st Run'!B:H,MATCH(AK26,'1st Run'!H:H,0),2),"-")</f>
        <v>JR</v>
      </c>
      <c r="AK26" s="344">
        <f t="shared" si="25"/>
        <v>16.613000049</v>
      </c>
      <c r="AL26" s="405" t="str">
        <f t="shared" si="26"/>
        <v/>
      </c>
      <c r="AM26" s="199">
        <v>5</v>
      </c>
      <c r="AN26" s="199" t="b">
        <f t="shared" si="27"/>
        <v>0</v>
      </c>
      <c r="AO26" s="223" t="str">
        <f t="shared" si="28"/>
        <v/>
      </c>
      <c r="AP26" s="199" t="str">
        <f>Youth!AL10</f>
        <v># of Runners</v>
      </c>
      <c r="AS26" s="224">
        <f>Youth!AO10</f>
        <v>15</v>
      </c>
      <c r="AU26" s="227"/>
      <c r="AV26" s="227"/>
      <c r="AW26" s="227"/>
      <c r="AX26" s="227"/>
      <c r="BA26" s="398"/>
      <c r="BB26" s="398"/>
    </row>
    <row r="27" spans="1:54" ht="15.75" customHeight="1" thickBot="1">
      <c r="A27" s="234">
        <f>IF(B27="","",Draw!A27)</f>
        <v>22</v>
      </c>
      <c r="B27" s="235" t="str">
        <f>IFERROR(Draw!B27,"")</f>
        <v>VIVIAN JOHNSON (Y)</v>
      </c>
      <c r="C27" s="235" t="str">
        <f>IFERROR(Draw!D27,"")</f>
        <v>MY COYOTE PLAYBOY</v>
      </c>
      <c r="D27" s="166">
        <v>17.882000000000001</v>
      </c>
      <c r="E27" s="300">
        <f t="shared" si="2"/>
        <v>17.882000000000001</v>
      </c>
      <c r="F27" s="301">
        <f t="shared" si="3"/>
        <v>17.882000000000001</v>
      </c>
      <c r="G27" s="394">
        <v>2.6000000000000001E-8</v>
      </c>
      <c r="H27" s="399">
        <f t="shared" si="4"/>
        <v>17.882000026</v>
      </c>
      <c r="I27" s="399">
        <f t="shared" si="5"/>
        <v>17.882000026</v>
      </c>
      <c r="J27" s="399" t="str">
        <f>IFERROR(VLOOKUP(CONCATENATE(Draw!C27,C27),'Enter Draw'!S:T,2,FALSE),"")</f>
        <v>X</v>
      </c>
      <c r="K27" s="198" t="str">
        <f>IF(A27="yco",VLOOKUP(CONCATENATE(B27,C27),Youth!S:T,2,FALSE),IF(OR(AND(D27&gt;1,D27&lt;1050),D27="nt",D27="",D27="scratch"),"","Not valid"))</f>
        <v/>
      </c>
      <c r="L27" s="330"/>
      <c r="M27" s="199"/>
      <c r="N27" s="199"/>
      <c r="O27" s="345"/>
      <c r="P27" s="346"/>
      <c r="Q27" s="347"/>
      <c r="R27" s="347"/>
      <c r="S27" s="348"/>
      <c r="T27" s="349"/>
      <c r="U27" s="311">
        <f t="shared" si="9"/>
        <v>0</v>
      </c>
      <c r="V27" s="400"/>
      <c r="W27" s="398" t="str">
        <f>CONCATENATE(Draw!C27,C27)</f>
        <v>VIVIAN JOHNSONMY COYOTE PLAYBOY</v>
      </c>
      <c r="X27" s="399">
        <f t="shared" si="0"/>
        <v>17.882000000000001</v>
      </c>
      <c r="Y27" s="398"/>
      <c r="Z27" s="198" t="str">
        <f>IFERROR(VLOOKUP('1st Run'!H27,$AG$3:$AH$7,2,TRUE),"")</f>
        <v>5D</v>
      </c>
      <c r="AA27" s="303" t="str">
        <f>IFERROR(IF(Z27=$AA$1,'1st Run'!H27,""),"")</f>
        <v/>
      </c>
      <c r="AB27" s="303" t="str">
        <f>IFERROR(IF(Z27=$AB$1,'1st Run'!H27,""),"")</f>
        <v/>
      </c>
      <c r="AC27" s="303" t="str">
        <f>IFERROR(IF(Z27=$AC$1,'1st Run'!H27,""),"")</f>
        <v/>
      </c>
      <c r="AD27" s="303" t="str">
        <f>IFERROR(IF($Z27=$AD$1,'1st Run'!H27,""),"")</f>
        <v/>
      </c>
      <c r="AE27" s="303">
        <f>IFERROR(IF(Z27=$AE$1,'1st Run'!H27,""),"")</f>
        <v>17.882000026</v>
      </c>
      <c r="AF27" s="198" t="s">
        <v>77</v>
      </c>
      <c r="AG27" s="341"/>
      <c r="AH27" s="234" t="str">
        <f t="shared" si="12"/>
        <v>6th</v>
      </c>
      <c r="AI27" s="236" t="str">
        <f t="array" ref="AI27">IFERROR(INDEX('1st Run'!B:H,MATCH(AK27,'1st Run'!H:H,0),1),"-")</f>
        <v>NICOLE VANWELL</v>
      </c>
      <c r="AJ27" s="236" t="str">
        <f t="array" ref="AJ27">IFERROR(INDEX('1st Run'!B:H,MATCH(AK27,'1st Run'!H:H,0),2),"-")</f>
        <v>SKY</v>
      </c>
      <c r="AK27" s="344">
        <f t="shared" si="25"/>
        <v>16.645000038999999</v>
      </c>
      <c r="AL27" s="343"/>
      <c r="AM27" s="199">
        <v>6</v>
      </c>
      <c r="AO27" s="223" t="str">
        <f>IF(AH26="Tie",IF((AK26-AK25)&lt;0.00001,(AW8+AW9)/2,IF((AK27-AK26)&lt;0.00001,AW9/2,"")),"")</f>
        <v/>
      </c>
      <c r="AP27" s="199" t="str">
        <f>Youth!AL11</f>
        <v>Entry Fee</v>
      </c>
      <c r="AS27" s="227">
        <f>Youth!AO11</f>
        <v>16.5</v>
      </c>
      <c r="BA27" s="398"/>
      <c r="BB27" s="398"/>
    </row>
    <row r="28" spans="1:54" ht="15.75" customHeight="1">
      <c r="A28" s="234">
        <f>IF(B28="","",Draw!A28)</f>
        <v>23</v>
      </c>
      <c r="B28" s="235" t="str">
        <f>IFERROR(Draw!B28,"")</f>
        <v>SOFIA LATINI (Y)</v>
      </c>
      <c r="C28" s="235" t="str">
        <f>IFERROR(Draw!D28,"")</f>
        <v>HONEY</v>
      </c>
      <c r="D28" s="165">
        <v>916.61500000000001</v>
      </c>
      <c r="E28" s="300">
        <f t="shared" si="2"/>
        <v>916.61500000000001</v>
      </c>
      <c r="F28" s="301">
        <f t="shared" si="3"/>
        <v>916.61500000000001</v>
      </c>
      <c r="G28" s="394">
        <v>2.7E-8</v>
      </c>
      <c r="H28" s="399">
        <f t="shared" si="4"/>
        <v>916.61500002700006</v>
      </c>
      <c r="I28" s="399">
        <f t="shared" si="5"/>
        <v>916.61500002700006</v>
      </c>
      <c r="J28" s="399" t="str">
        <f>IFERROR(VLOOKUP(CONCATENATE(Draw!C28,C28),'Enter Draw'!S:T,2,FALSE),"")</f>
        <v>X</v>
      </c>
      <c r="K28" s="198" t="str">
        <f>IF(A28="yco",VLOOKUP(CONCATENATE(B28,C28),Youth!S:T,2,FALSE),IF(OR(AND(D28&gt;1,D28&lt;1050),D28="nt",D28="",D28="scratch"),"","Not valid"))</f>
        <v/>
      </c>
      <c r="L28" s="199"/>
      <c r="M28" s="199"/>
      <c r="N28" s="199"/>
      <c r="O28" s="502" t="s">
        <v>61</v>
      </c>
      <c r="P28" s="350" t="str">
        <f>'1st Run'!AH34</f>
        <v>1st</v>
      </c>
      <c r="Q28" s="351" t="str">
        <f>'1st Run'!AI34</f>
        <v>JACKIE FIEKEMA (Y)</v>
      </c>
      <c r="R28" s="351" t="str">
        <f>'1st Run'!AJ34</f>
        <v>MARKED WITH CHROME</v>
      </c>
      <c r="S28" s="352">
        <f>'1st Run'!AK34</f>
        <v>17.560000079999998</v>
      </c>
      <c r="T28" s="315">
        <f t="shared" ref="T28:T32" si="29">IF(AL34&lt;=0,"",AL34)</f>
        <v>51.480000000000011</v>
      </c>
      <c r="U28" s="311" t="str">
        <f t="shared" si="9"/>
        <v>1st</v>
      </c>
      <c r="V28" s="400" t="str">
        <f t="shared" ref="V28:V32" si="30">IF(P28="Tie",AO35,"")</f>
        <v/>
      </c>
      <c r="W28" s="398" t="str">
        <f>CONCATENATE(Draw!C28,C28)</f>
        <v>SOFIA LATINIHONEY</v>
      </c>
      <c r="X28" s="399">
        <f t="shared" si="0"/>
        <v>916.61500000000001</v>
      </c>
      <c r="Y28" s="398"/>
      <c r="Z28" s="198" t="str">
        <f>IFERROR(VLOOKUP('1st Run'!H28,$AG$3:$AH$7,2,TRUE),"")</f>
        <v>5D</v>
      </c>
      <c r="AA28" s="303" t="str">
        <f>IFERROR(IF(Z28=$AA$1,'1st Run'!H28,""),"")</f>
        <v/>
      </c>
      <c r="AB28" s="303" t="str">
        <f>IFERROR(IF(Z28=$AB$1,'1st Run'!H28,""),"")</f>
        <v/>
      </c>
      <c r="AC28" s="303" t="str">
        <f>IFERROR(IF(Z28=$AC$1,'1st Run'!H28,""),"")</f>
        <v/>
      </c>
      <c r="AD28" s="303" t="str">
        <f>IFERROR(IF($Z28=$AD$1,'1st Run'!H28,""),"")</f>
        <v/>
      </c>
      <c r="AE28" s="303">
        <f>IFERROR(IF(Z28=$AE$1,'1st Run'!H28,""),"")</f>
        <v>916.61500002700006</v>
      </c>
      <c r="AF28" s="198" t="s">
        <v>44</v>
      </c>
      <c r="AG28" s="498" t="s">
        <v>60</v>
      </c>
      <c r="AH28" s="234" t="str">
        <f t="shared" si="12"/>
        <v>1st</v>
      </c>
      <c r="AI28" s="236" t="str">
        <f t="array" ref="AI28">IFERROR(INDEX('1st Run'!B:H,MATCH(AK28,'1st Run'!H:H,0),1),"-")</f>
        <v>BROOKE BRASKAMP</v>
      </c>
      <c r="AJ28" s="236" t="str">
        <f t="array" ref="AJ28">IFERROR(INDEX('1st Run'!B:H,MATCH(AK28,'1st Run'!H:H,0),2),"-")</f>
        <v>CINCH</v>
      </c>
      <c r="AK28" s="344">
        <f t="shared" ref="AK28:AK33" si="31">IFERROR(IF(SMALL($AD$2:$AD$286,AM28)&lt;900,SMALL($AD$2:$AD$286,AM28),"-"),"-")</f>
        <v>17.112000017</v>
      </c>
      <c r="AL28" s="405">
        <f t="shared" ref="AL28:AL32" si="32">IF(AX5&gt;0,AX5,"")</f>
        <v>77.22</v>
      </c>
      <c r="AM28" s="199">
        <v>1</v>
      </c>
      <c r="AN28" s="199" t="b">
        <f>IF(AK29="-","",(AK29-AK28)&lt;0.00001)</f>
        <v>0</v>
      </c>
      <c r="AO28" s="223" t="str">
        <f>IF(AH27="Tie",AW9/2,"")</f>
        <v/>
      </c>
      <c r="AP28" s="199" t="s">
        <v>66</v>
      </c>
      <c r="AS28" s="227">
        <f>Youth!AO12</f>
        <v>247.5</v>
      </c>
      <c r="BA28" s="398"/>
      <c r="BB28" s="398"/>
    </row>
    <row r="29" spans="1:54" ht="15.75" customHeight="1">
      <c r="A29" s="234">
        <f>IF(B29="","",Draw!A29)</f>
        <v>24</v>
      </c>
      <c r="B29" s="235" t="str">
        <f>IFERROR(Draw!B29,"")</f>
        <v>ABBI GRAHAM</v>
      </c>
      <c r="C29" s="235" t="str">
        <f>IFERROR(Draw!D29,"")</f>
        <v>DDD GUYS APOLLO</v>
      </c>
      <c r="D29" s="166">
        <v>16.285</v>
      </c>
      <c r="E29" s="300" t="str">
        <f t="shared" si="2"/>
        <v/>
      </c>
      <c r="F29" s="301">
        <f t="shared" si="3"/>
        <v>16.285</v>
      </c>
      <c r="G29" s="394">
        <v>2.7999999999999999E-8</v>
      </c>
      <c r="H29" s="399">
        <f t="shared" si="4"/>
        <v>16.285000027999999</v>
      </c>
      <c r="I29" s="399" t="str">
        <f t="shared" si="5"/>
        <v/>
      </c>
      <c r="J29" s="399">
        <f>IFERROR(VLOOKUP(CONCATENATE(Draw!C29,C29),'Enter Draw'!S:T,2,FALSE),"")</f>
        <v>0</v>
      </c>
      <c r="K29" s="198" t="str">
        <f>IF(A29="yco",VLOOKUP(CONCATENATE(B29,C29),Youth!S:T,2,FALSE),IF(OR(AND(D29&gt;1,D29&lt;1050),D29="nt",D29="",D29="scratch"),"","Not valid"))</f>
        <v/>
      </c>
      <c r="L29" s="199"/>
      <c r="M29" s="199"/>
      <c r="N29" s="199"/>
      <c r="O29" s="494"/>
      <c r="P29" s="313" t="str">
        <f>IF($M$18&lt;"2","",IF(AH35="Tie","Tie",AH35))</f>
        <v>2nd</v>
      </c>
      <c r="Q29" s="236" t="str">
        <f>IF(P29="","",'1st Run'!AI35)</f>
        <v>JANICE ROEBUCK</v>
      </c>
      <c r="R29" s="236" t="str">
        <f>IF(Q29="","",'1st Run'!AJ35)</f>
        <v>HOLLY</v>
      </c>
      <c r="S29" s="314">
        <f>IF(R29="","",'1st Run'!AK35)</f>
        <v>17.715000074999999</v>
      </c>
      <c r="T29" s="315">
        <f t="shared" si="29"/>
        <v>38.610000000000007</v>
      </c>
      <c r="U29" s="311" t="str">
        <f t="shared" si="9"/>
        <v>2nd</v>
      </c>
      <c r="V29" s="400" t="str">
        <f t="shared" si="30"/>
        <v/>
      </c>
      <c r="W29" s="398" t="str">
        <f>CONCATENATE(Draw!C29,C29)</f>
        <v>ABBI GRAHAMDDD GUYS APOLLO</v>
      </c>
      <c r="X29" s="399">
        <f t="shared" si="0"/>
        <v>16.285</v>
      </c>
      <c r="Y29" s="398"/>
      <c r="Z29" s="198" t="str">
        <f>IFERROR(VLOOKUP('1st Run'!H29,$AG$3:$AH$7,2,TRUE),"")</f>
        <v>2D</v>
      </c>
      <c r="AA29" s="303" t="str">
        <f>IFERROR(IF(Z29=$AA$1,'1st Run'!H29,""),"")</f>
        <v/>
      </c>
      <c r="AB29" s="303">
        <f>IFERROR(IF(Z29=$AB$1,'1st Run'!H29,""),"")</f>
        <v>16.285000027999999</v>
      </c>
      <c r="AC29" s="303" t="str">
        <f>IFERROR(IF(Z29=$AC$1,'1st Run'!H29,""),"")</f>
        <v/>
      </c>
      <c r="AD29" s="303" t="str">
        <f>IFERROR(IF($Z29=$AD$1,'1st Run'!H29,""),"")</f>
        <v/>
      </c>
      <c r="AE29" s="303" t="str">
        <f>IFERROR(IF(Z29=$AE$1,'1st Run'!H29,""),"")</f>
        <v/>
      </c>
      <c r="AF29" s="198" t="s">
        <v>45</v>
      </c>
      <c r="AG29" s="499"/>
      <c r="AH29" s="234" t="str">
        <f t="shared" si="12"/>
        <v>2nd</v>
      </c>
      <c r="AI29" s="236" t="str">
        <f t="array" ref="AI29">IFERROR(INDEX('1st Run'!B:H,MATCH(AK29,'1st Run'!H:H,0),1),"-")</f>
        <v>MAKAYLA CROSS</v>
      </c>
      <c r="AJ29" s="236" t="str">
        <f t="array" ref="AJ29">IFERROR(INDEX('1st Run'!B:H,MATCH(AK29,'1st Run'!H:H,0),2),"-")</f>
        <v>DESTINY</v>
      </c>
      <c r="AK29" s="344">
        <f t="shared" si="31"/>
        <v>17.148000022999998</v>
      </c>
      <c r="AL29" s="405">
        <f t="shared" si="32"/>
        <v>57.914999999999992</v>
      </c>
      <c r="AM29" s="199">
        <v>2</v>
      </c>
      <c r="AN29" s="199" t="b">
        <f t="shared" ref="AN29:AN32" si="33">OR(IFERROR((AK30-AK29)&lt;0.00001,"False"),IFERROR((AK29-AK28)&lt;0.00001,"False"))</f>
        <v>0</v>
      </c>
      <c r="AO29" s="223" t="str">
        <f>IF(AH28="Tie",(AX5+AX6)/2,"")</f>
        <v/>
      </c>
      <c r="AP29" s="199" t="s">
        <v>102</v>
      </c>
      <c r="AS29" s="227">
        <f>(AS26*M7)-(AS28-M4)</f>
        <v>127.5</v>
      </c>
      <c r="BA29" s="398"/>
      <c r="BB29" s="398"/>
    </row>
    <row r="30" spans="1:54" ht="15.75" customHeight="1">
      <c r="A30" s="234">
        <f>IF(B30="","",Draw!A30)</f>
        <v>25</v>
      </c>
      <c r="B30" s="235" t="str">
        <f>IFERROR(Draw!B30,"")</f>
        <v>COURTNEY LOISEAU</v>
      </c>
      <c r="C30" s="235" t="str">
        <f>IFERROR(Draw!D30,"")</f>
        <v>CRUSHER</v>
      </c>
      <c r="D30" s="167">
        <v>16.491</v>
      </c>
      <c r="E30" s="300" t="str">
        <f t="shared" si="2"/>
        <v/>
      </c>
      <c r="F30" s="301">
        <f t="shared" si="3"/>
        <v>16.491</v>
      </c>
      <c r="G30" s="394">
        <v>2.9000000000000002E-8</v>
      </c>
      <c r="H30" s="399">
        <f t="shared" si="4"/>
        <v>16.491000028999999</v>
      </c>
      <c r="I30" s="399" t="str">
        <f t="shared" si="5"/>
        <v/>
      </c>
      <c r="J30" s="399">
        <f>IFERROR(VLOOKUP(CONCATENATE(Draw!C30,C30),'Enter Draw'!S:T,2,FALSE),"")</f>
        <v>0</v>
      </c>
      <c r="K30" s="198" t="str">
        <f>IF(A30="yco",VLOOKUP(CONCATENATE(B30,C30),Youth!S:T,2,FALSE),IF(OR(AND(D30&gt;1,D30&lt;1050),D30="nt",D30="",D30="scratch"),"","Not valid"))</f>
        <v/>
      </c>
      <c r="L30" s="199"/>
      <c r="M30" s="199"/>
      <c r="N30" s="199"/>
      <c r="O30" s="494"/>
      <c r="P30" s="313" t="str">
        <f>IF($M$18&lt;"3","",IF(AH36="Tie","Tie",AH36))</f>
        <v>3rd</v>
      </c>
      <c r="Q30" s="236" t="str">
        <f>IF(P30="","",'1st Run'!AI36)</f>
        <v>MICHELLE HODNE</v>
      </c>
      <c r="R30" s="236" t="str">
        <f>IF(Q30="","",'1st Run'!AJ36)</f>
        <v>UNO SONITA OLENA</v>
      </c>
      <c r="S30" s="314">
        <f>IF(R30="","",'1st Run'!AK36)</f>
        <v>17.724000064000002</v>
      </c>
      <c r="T30" s="315">
        <f t="shared" si="29"/>
        <v>25.740000000000006</v>
      </c>
      <c r="U30" s="311" t="str">
        <f t="shared" si="9"/>
        <v>3rd</v>
      </c>
      <c r="V30" s="400" t="str">
        <f t="shared" si="30"/>
        <v/>
      </c>
      <c r="W30" s="398" t="str">
        <f>CONCATENATE(Draw!C30,C30)</f>
        <v>COURTNEY LOISEAUCRUSHER</v>
      </c>
      <c r="X30" s="399">
        <f t="shared" si="0"/>
        <v>16.491</v>
      </c>
      <c r="Y30" s="398"/>
      <c r="Z30" s="198" t="str">
        <f>IFERROR(VLOOKUP('1st Run'!H30,$AG$3:$AH$7,2,TRUE),"")</f>
        <v>2D</v>
      </c>
      <c r="AA30" s="303" t="str">
        <f>IFERROR(IF(Z30=$AA$1,'1st Run'!H30,""),"")</f>
        <v/>
      </c>
      <c r="AB30" s="303">
        <f>IFERROR(IF(Z30=$AB$1,'1st Run'!H30,""),"")</f>
        <v>16.491000028999999</v>
      </c>
      <c r="AC30" s="303" t="str">
        <f>IFERROR(IF(Z30=$AC$1,'1st Run'!H30,""),"")</f>
        <v/>
      </c>
      <c r="AD30" s="303" t="str">
        <f>IFERROR(IF($Z30=$AD$1,'1st Run'!H30,""),"")</f>
        <v/>
      </c>
      <c r="AE30" s="303" t="str">
        <f>IFERROR(IF(Z30=$AE$1,'1st Run'!H30,""),"")</f>
        <v/>
      </c>
      <c r="AF30" s="198" t="s">
        <v>67</v>
      </c>
      <c r="AG30" s="499"/>
      <c r="AH30" s="234" t="str">
        <f t="shared" si="12"/>
        <v>3rd</v>
      </c>
      <c r="AI30" s="236" t="str">
        <f t="array" ref="AI30">IFERROR(INDEX('1st Run'!B:H,MATCH(AK30,'1st Run'!H:H,0),1),"-")</f>
        <v>KENDRA KANNAS</v>
      </c>
      <c r="AJ30" s="236" t="str">
        <f t="array" ref="AJ30">IFERROR(INDEX('1st Run'!B:H,MATCH(AK30,'1st Run'!H:H,0),2),"-")</f>
        <v>YUBAS FOXY FRECKLES</v>
      </c>
      <c r="AK30" s="344">
        <f t="shared" si="31"/>
        <v>17.268000066999999</v>
      </c>
      <c r="AL30" s="405">
        <f t="shared" si="32"/>
        <v>38.61</v>
      </c>
      <c r="AM30" s="199">
        <v>3</v>
      </c>
      <c r="AN30" s="199" t="b">
        <f t="shared" si="33"/>
        <v>0</v>
      </c>
      <c r="AO30" s="223" t="str">
        <f t="shared" ref="AO30:AO32" si="34">IF(AH29="Tie",IF((AK29-AK28)&lt;0.00001,(AX5+AX6)/2,IF((AK30-AK29)&lt;0.00001,(AX6+AX7)/2,"")),"")</f>
        <v/>
      </c>
      <c r="BA30" s="398"/>
      <c r="BB30" s="398"/>
    </row>
    <row r="31" spans="1:54" ht="15.75" customHeight="1">
      <c r="A31" s="234" t="str">
        <f>IF(B31="","",Draw!A31)</f>
        <v/>
      </c>
      <c r="B31" s="235" t="str">
        <f>IFERROR(Draw!B31,"")</f>
        <v/>
      </c>
      <c r="C31" s="235" t="str">
        <f>IFERROR(Draw!D31,"")</f>
        <v/>
      </c>
      <c r="D31" s="433"/>
      <c r="E31" s="300" t="str">
        <f t="shared" si="2"/>
        <v/>
      </c>
      <c r="F31" s="301" t="str">
        <f t="shared" si="3"/>
        <v/>
      </c>
      <c r="G31" s="394">
        <v>2.9999999999999997E-8</v>
      </c>
      <c r="H31" s="399" t="str">
        <f t="shared" si="4"/>
        <v/>
      </c>
      <c r="I31" s="399" t="str">
        <f t="shared" si="5"/>
        <v/>
      </c>
      <c r="J31" s="399">
        <f>IFERROR(VLOOKUP(CONCATENATE(Draw!C31,C31),'Enter Draw'!S:T,2,FALSE),"")</f>
        <v>0</v>
      </c>
      <c r="K31" s="198" t="str">
        <f>IF(A31="yco",VLOOKUP(CONCATENATE(B31,C31),Youth!S:T,2,FALSE),IF(OR(AND(D31&gt;1,D31&lt;1050),D31="nt",D31="",D31="scratch"),"","Not valid"))</f>
        <v/>
      </c>
      <c r="L31" s="199"/>
      <c r="M31" s="199"/>
      <c r="N31" s="199"/>
      <c r="O31" s="494"/>
      <c r="P31" s="313" t="str">
        <f>IF($M$18&lt;"4","",IF(AH37="Tie","Tie",AH37))</f>
        <v>4th</v>
      </c>
      <c r="Q31" s="236" t="str">
        <f>IF(P31="","",'1st Run'!AI37)</f>
        <v>KAYCE BERGER (Y)</v>
      </c>
      <c r="R31" s="236" t="str">
        <f>IF(Q31="","",'1st Run'!AJ37)</f>
        <v>JAW SMART LITTLESILV</v>
      </c>
      <c r="S31" s="314">
        <f>IF(R31="","",'1st Run'!AK37)</f>
        <v>17.833000009999999</v>
      </c>
      <c r="T31" s="315">
        <f t="shared" si="29"/>
        <v>12.870000000000003</v>
      </c>
      <c r="U31" s="311" t="str">
        <f t="shared" si="9"/>
        <v>4th</v>
      </c>
      <c r="V31" s="400" t="str">
        <f t="shared" si="30"/>
        <v/>
      </c>
      <c r="W31" s="398" t="str">
        <f>CONCATENATE(Draw!C31,C31)</f>
        <v/>
      </c>
      <c r="X31" s="399">
        <f t="shared" si="0"/>
        <v>0</v>
      </c>
      <c r="Y31" s="398"/>
      <c r="Z31" s="198" t="str">
        <f>IFERROR(VLOOKUP('1st Run'!H31,$AG$3:$AH$7,2,TRUE),"")</f>
        <v/>
      </c>
      <c r="AA31" s="303" t="str">
        <f>IFERROR(IF(Z31=$AA$1,'1st Run'!H31,""),"")</f>
        <v/>
      </c>
      <c r="AB31" s="303" t="str">
        <f>IFERROR(IF(Z31=$AB$1,'1st Run'!H31,""),"")</f>
        <v/>
      </c>
      <c r="AC31" s="303" t="str">
        <f>IFERROR(IF(Z31=$AC$1,'1st Run'!H31,""),"")</f>
        <v/>
      </c>
      <c r="AD31" s="303" t="str">
        <f>IFERROR(IF($Z31=$AD$1,'1st Run'!H31,""),"")</f>
        <v/>
      </c>
      <c r="AE31" s="303" t="str">
        <f>IFERROR(IF(Z31=$AE$1,'1st Run'!H31,""),"")</f>
        <v/>
      </c>
      <c r="AF31" s="198" t="s">
        <v>68</v>
      </c>
      <c r="AG31" s="499"/>
      <c r="AH31" s="234" t="str">
        <f t="shared" si="12"/>
        <v>4th</v>
      </c>
      <c r="AI31" s="236" t="str">
        <f t="array" ref="AI31">IFERROR(INDEX('1st Run'!B:H,MATCH(AK31,'1st Run'!H:H,0),1),"-")</f>
        <v>MEGAN ROSENDAHL</v>
      </c>
      <c r="AJ31" s="236" t="str">
        <f t="array" ref="AJ31">IFERROR(INDEX('1st Run'!B:H,MATCH(AK31,'1st Run'!H:H,0),2),"-")</f>
        <v>RL OZZIE CAT</v>
      </c>
      <c r="AK31" s="344">
        <f t="shared" si="31"/>
        <v>17.305000020000001</v>
      </c>
      <c r="AL31" s="405">
        <f t="shared" si="32"/>
        <v>19.305</v>
      </c>
      <c r="AM31" s="199">
        <v>4</v>
      </c>
      <c r="AN31" s="199" t="b">
        <f t="shared" si="33"/>
        <v>0</v>
      </c>
      <c r="AO31" s="223" t="str">
        <f t="shared" si="34"/>
        <v/>
      </c>
      <c r="AP31" s="229"/>
      <c r="BA31" s="398"/>
      <c r="BB31" s="398"/>
    </row>
    <row r="32" spans="1:54" ht="15.75" customHeight="1" thickBot="1">
      <c r="A32" s="234">
        <f>IF(B32="","",Draw!A32)</f>
        <v>26</v>
      </c>
      <c r="B32" s="235" t="str">
        <f>IFERROR(Draw!B32,"")</f>
        <v>HEATHER VELD</v>
      </c>
      <c r="C32" s="235" t="str">
        <f>IFERROR(Draw!D32,"")</f>
        <v>ANGEL</v>
      </c>
      <c r="D32" s="168">
        <v>999.99900000000002</v>
      </c>
      <c r="E32" s="300" t="str">
        <f t="shared" si="2"/>
        <v/>
      </c>
      <c r="F32" s="301">
        <f t="shared" si="3"/>
        <v>999.99900000000002</v>
      </c>
      <c r="G32" s="394">
        <v>3.1E-8</v>
      </c>
      <c r="H32" s="399">
        <f t="shared" si="4"/>
        <v>999.99900003100004</v>
      </c>
      <c r="I32" s="399" t="str">
        <f t="shared" si="5"/>
        <v/>
      </c>
      <c r="J32" s="399">
        <f>IFERROR(VLOOKUP(CONCATENATE(Draw!C32,C32),'Enter Draw'!S:T,2,FALSE),"")</f>
        <v>0</v>
      </c>
      <c r="K32" s="198" t="str">
        <f>IF(A32="yco",VLOOKUP(CONCATENATE(B32,C32),Youth!S:T,2,FALSE),IF(OR(AND(D32&gt;1,D32&lt;1050),D32="nt",D32="",D32="scratch"),"","Not valid"))</f>
        <v/>
      </c>
      <c r="L32" s="199"/>
      <c r="M32" s="199"/>
      <c r="N32" s="199"/>
      <c r="O32" s="495"/>
      <c r="P32" s="317" t="str">
        <f>IF($M$18&lt;"5","",IF(AH38="Tie","Tie",AH38))</f>
        <v/>
      </c>
      <c r="Q32" s="318" t="str">
        <f>IF(P32="","",'1st Run'!AI38)</f>
        <v/>
      </c>
      <c r="R32" s="318" t="str">
        <f>IF(Q32="","",'1st Run'!AJ38)</f>
        <v/>
      </c>
      <c r="S32" s="319" t="str">
        <f>IF(R32="","",'1st Run'!AK38)</f>
        <v/>
      </c>
      <c r="T32" s="406" t="str">
        <f t="shared" si="29"/>
        <v/>
      </c>
      <c r="U32" s="311" t="str">
        <f t="shared" si="9"/>
        <v/>
      </c>
      <c r="V32" s="400" t="str">
        <f t="shared" si="30"/>
        <v/>
      </c>
      <c r="W32" s="398" t="str">
        <f>CONCATENATE(Draw!C32,C32)</f>
        <v>HEATHER VELDANGEL</v>
      </c>
      <c r="X32" s="399">
        <f t="shared" si="0"/>
        <v>999.99900000000002</v>
      </c>
      <c r="Y32" s="398"/>
      <c r="Z32" s="198" t="str">
        <f>IFERROR(VLOOKUP('1st Run'!H32,$AG$3:$AH$7,2,TRUE),"")</f>
        <v>5D</v>
      </c>
      <c r="AA32" s="303" t="str">
        <f>IFERROR(IF(Z32=$AA$1,'1st Run'!H32,""),"")</f>
        <v/>
      </c>
      <c r="AB32" s="303" t="str">
        <f>IFERROR(IF(Z32=$AB$1,'1st Run'!H32,""),"")</f>
        <v/>
      </c>
      <c r="AC32" s="303" t="str">
        <f>IFERROR(IF(Z32=$AC$1,'1st Run'!H32,""),"")</f>
        <v/>
      </c>
      <c r="AD32" s="303" t="str">
        <f>IFERROR(IF($Z32=$AD$1,'1st Run'!H32,""),"")</f>
        <v/>
      </c>
      <c r="AE32" s="303">
        <f>IFERROR(IF(Z32=$AE$1,'1st Run'!H32,""),"")</f>
        <v>999.99900003100004</v>
      </c>
      <c r="AF32" s="198" t="s">
        <v>70</v>
      </c>
      <c r="AG32" s="504"/>
      <c r="AH32" s="234" t="str">
        <f t="shared" si="12"/>
        <v>5th</v>
      </c>
      <c r="AI32" s="236" t="str">
        <f t="array" ref="AI32">IFERROR(INDEX('1st Run'!B:H,MATCH(AK32,'1st Run'!H:H,0),1),"-")</f>
        <v>LISA KANNAS</v>
      </c>
      <c r="AJ32" s="236" t="str">
        <f t="array" ref="AJ32">IFERROR(INDEX('1st Run'!B:H,MATCH(AK32,'1st Run'!H:H,0),2),"-")</f>
        <v>JD LITTLE RICKY</v>
      </c>
      <c r="AK32" s="344">
        <f t="shared" si="31"/>
        <v>17.360000033999999</v>
      </c>
      <c r="AL32" s="405" t="str">
        <f t="shared" si="32"/>
        <v/>
      </c>
      <c r="AM32" s="199">
        <v>5</v>
      </c>
      <c r="AN32" s="199" t="b">
        <f t="shared" si="33"/>
        <v>0</v>
      </c>
      <c r="AO32" s="223" t="str">
        <f t="shared" si="34"/>
        <v/>
      </c>
      <c r="AP32" s="230"/>
      <c r="BA32" s="398"/>
      <c r="BB32" s="398"/>
    </row>
    <row r="33" spans="1:54" ht="15.75" customHeight="1">
      <c r="A33" s="234">
        <f>IF(B33="","",Draw!A33)</f>
        <v>27</v>
      </c>
      <c r="B33" s="235" t="str">
        <f>IFERROR(Draw!B33,"")</f>
        <v>ALLISON BURGAU</v>
      </c>
      <c r="C33" s="235" t="str">
        <f>IFERROR(Draw!D33,"")</f>
        <v>BUG</v>
      </c>
      <c r="D33" s="166">
        <v>16.88</v>
      </c>
      <c r="E33" s="300" t="str">
        <f t="shared" si="2"/>
        <v/>
      </c>
      <c r="F33" s="301">
        <f t="shared" si="3"/>
        <v>16.88</v>
      </c>
      <c r="G33" s="394">
        <v>3.2000000000000002E-8</v>
      </c>
      <c r="H33" s="399">
        <f t="shared" si="4"/>
        <v>16.880000031999998</v>
      </c>
      <c r="I33" s="399" t="str">
        <f t="shared" si="5"/>
        <v/>
      </c>
      <c r="J33" s="399">
        <f>IFERROR(VLOOKUP(CONCATENATE(Draw!C33,C33),'Enter Draw'!S:T,2,FALSE),"")</f>
        <v>0</v>
      </c>
      <c r="K33" s="198" t="str">
        <f>IF(A33="yco",VLOOKUP(CONCATENATE(B33,C33),Youth!S:T,2,FALSE),IF(OR(AND(D33&gt;1,D33&lt;1050),D33="nt",D33="",D33="scratch"),"","Not valid"))</f>
        <v/>
      </c>
      <c r="L33" s="199"/>
      <c r="M33" s="199"/>
      <c r="N33" s="398"/>
      <c r="O33" s="289"/>
      <c r="P33" s="398"/>
      <c r="Q33" s="398"/>
      <c r="R33" s="398"/>
      <c r="S33" s="398"/>
      <c r="T33" s="398"/>
      <c r="U33" s="398"/>
      <c r="V33" s="398"/>
      <c r="W33" s="398" t="str">
        <f>CONCATENATE(Draw!C33,C33)</f>
        <v>ALLISON BURGAUBUG</v>
      </c>
      <c r="X33" s="399">
        <f t="shared" si="0"/>
        <v>16.88</v>
      </c>
      <c r="Y33" s="398"/>
      <c r="Z33" s="198" t="str">
        <f>IFERROR(VLOOKUP('1st Run'!H33,$AG$3:$AH$7,2,TRUE),"")</f>
        <v>3D</v>
      </c>
      <c r="AA33" s="303" t="str">
        <f>IFERROR(IF(Z33=$AA$1,'1st Run'!H33,""),"")</f>
        <v/>
      </c>
      <c r="AB33" s="303" t="str">
        <f>IFERROR(IF(Z33=$AB$1,'1st Run'!H33,""),"")</f>
        <v/>
      </c>
      <c r="AC33" s="303">
        <f>IFERROR(IF(Z33=$AC$1,'1st Run'!H33,""),"")</f>
        <v>16.880000031999998</v>
      </c>
      <c r="AD33" s="303" t="str">
        <f>IFERROR(IF($Z33=$AD$1,'1st Run'!H33,""),"")</f>
        <v/>
      </c>
      <c r="AE33" s="303" t="str">
        <f>IFERROR(IF(Z33=$AE$1,'1st Run'!H33,""),"")</f>
        <v/>
      </c>
      <c r="AF33" s="198" t="s">
        <v>77</v>
      </c>
      <c r="AG33" s="341"/>
      <c r="AH33" s="234" t="str">
        <f t="shared" si="12"/>
        <v>6th</v>
      </c>
      <c r="AI33" s="236" t="str">
        <f t="array" ref="AI33">IFERROR(INDEX('1st Run'!B:H,MATCH(AK33,'1st Run'!H:H,0),1),"-")</f>
        <v>JOSEY FEY</v>
      </c>
      <c r="AJ33" s="236" t="str">
        <f t="array" ref="AJ33">IFERROR(INDEX('1st Run'!B:H,MATCH(AK33,'1st Run'!H:H,0),2),"-")</f>
        <v>GUNNIN FOR FAME</v>
      </c>
      <c r="AK33" s="344">
        <f t="shared" si="31"/>
        <v>17.411000033000001</v>
      </c>
      <c r="AL33" s="343"/>
      <c r="AM33" s="199">
        <v>6</v>
      </c>
      <c r="AO33" s="223" t="str">
        <f>IF(AH32="Tie",IF((AK32-AK31)&lt;0.00001,(AX8+AX9)/2,IF((AK33-AK32)&lt;0.00001,AX9/2,"")),"")</f>
        <v/>
      </c>
      <c r="BA33" s="398"/>
      <c r="BB33" s="398"/>
    </row>
    <row r="34" spans="1:54" ht="15.75" customHeight="1" thickBot="1">
      <c r="A34" s="234">
        <f>IF(B34="","",Draw!A34)</f>
        <v>28</v>
      </c>
      <c r="B34" s="235" t="str">
        <f>IFERROR(Draw!B34,"")</f>
        <v>JOSEY FEY</v>
      </c>
      <c r="C34" s="235" t="str">
        <f>IFERROR(Draw!D34,"")</f>
        <v>GUNNIN FOR FAME</v>
      </c>
      <c r="D34" s="165">
        <v>17.411000000000001</v>
      </c>
      <c r="E34" s="300" t="str">
        <f t="shared" si="2"/>
        <v/>
      </c>
      <c r="F34" s="301">
        <f t="shared" si="3"/>
        <v>17.411000000000001</v>
      </c>
      <c r="G34" s="394">
        <v>3.2999999999999998E-8</v>
      </c>
      <c r="H34" s="399">
        <f t="shared" si="4"/>
        <v>17.411000033000001</v>
      </c>
      <c r="I34" s="399" t="str">
        <f t="shared" si="5"/>
        <v/>
      </c>
      <c r="J34" s="399">
        <f>IFERROR(VLOOKUP(CONCATENATE(Draw!C34,C34),'Enter Draw'!S:T,2,FALSE),"")</f>
        <v>0</v>
      </c>
      <c r="K34" s="198" t="str">
        <f>IF(A34="yco",VLOOKUP(CONCATENATE(B34,C34),Youth!S:T,2,FALSE),IF(OR(AND(D34&gt;1,D34&lt;1050),D34="nt",D34="",D34="scratch"),"","Not valid"))</f>
        <v/>
      </c>
      <c r="L34" s="199"/>
      <c r="M34" s="199"/>
      <c r="N34" s="398"/>
      <c r="O34" s="302" t="s">
        <v>84</v>
      </c>
      <c r="P34" s="398"/>
      <c r="Q34" s="398"/>
      <c r="R34" s="398"/>
      <c r="S34" s="398"/>
      <c r="T34" s="398"/>
      <c r="U34" s="398"/>
      <c r="V34" s="398"/>
      <c r="W34" s="398" t="str">
        <f>CONCATENATE(Draw!C34,C34)</f>
        <v>JOSEY FEYGUNNIN FOR FAME</v>
      </c>
      <c r="X34" s="399">
        <f t="shared" si="0"/>
        <v>17.411000000000001</v>
      </c>
      <c r="Y34" s="398"/>
      <c r="Z34" s="198" t="str">
        <f>IFERROR(VLOOKUP('1st Run'!H34,$AG$3:$AH$7,2,TRUE),"")</f>
        <v>4D</v>
      </c>
      <c r="AA34" s="303" t="str">
        <f>IFERROR(IF(Z34=$AA$1,'1st Run'!H34,""),"")</f>
        <v/>
      </c>
      <c r="AB34" s="303" t="str">
        <f>IFERROR(IF(Z34=$AB$1,'1st Run'!H34,""),"")</f>
        <v/>
      </c>
      <c r="AC34" s="303" t="str">
        <f>IFERROR(IF(Z34=$AC$1,'1st Run'!H34,""),"")</f>
        <v/>
      </c>
      <c r="AD34" s="303">
        <f>IFERROR(IF($Z34=$AD$1,'1st Run'!H34,""),"")</f>
        <v>17.411000033000001</v>
      </c>
      <c r="AE34" s="303" t="str">
        <f>IFERROR(IF(Z34=$AE$1,'1st Run'!H34,""),"")</f>
        <v/>
      </c>
      <c r="AF34" s="198" t="s">
        <v>44</v>
      </c>
      <c r="AG34" s="498" t="s">
        <v>61</v>
      </c>
      <c r="AH34" s="234" t="str">
        <f t="shared" si="12"/>
        <v>1st</v>
      </c>
      <c r="AI34" s="236" t="str">
        <f t="array" ref="AI34">IFERROR(INDEX('1st Run'!B:H,MATCH(AK34,'1st Run'!H:H,0),1),"-")</f>
        <v>JACKIE FIEKEMA (Y)</v>
      </c>
      <c r="AJ34" s="236" t="str">
        <f t="array" ref="AJ34">IFERROR(INDEX('1st Run'!B:H,MATCH(AK34,'1st Run'!H:H,0),2),"-")</f>
        <v>MARKED WITH CHROME</v>
      </c>
      <c r="AK34" s="344">
        <f t="shared" ref="AK34:AK39" si="35">IFERROR(IF(SMALL($AE$2:$AE$286,AM34)&lt;900,SMALL($AE$2:$AE$286,AM34),"-"),"-")</f>
        <v>17.560000079999998</v>
      </c>
      <c r="AL34" s="405">
        <f t="shared" ref="AL34:AL38" si="36">IF(AY5&gt;0,AY5,"")</f>
        <v>51.480000000000011</v>
      </c>
      <c r="AM34" s="199">
        <v>1</v>
      </c>
      <c r="AN34" s="199" t="b">
        <f>IF(AK35="-","",(AK35-AK34)&lt;0.00001)</f>
        <v>0</v>
      </c>
      <c r="AO34" s="223" t="str">
        <f>IF(AH33="Tie",AX9/2,"")</f>
        <v/>
      </c>
      <c r="BA34" s="398"/>
      <c r="BB34" s="398"/>
    </row>
    <row r="35" spans="1:54" ht="15.75" customHeight="1" thickBot="1">
      <c r="A35" s="234">
        <f>IF(B35="","",Draw!A35)</f>
        <v>29</v>
      </c>
      <c r="B35" s="235" t="str">
        <f>IFERROR(Draw!B35,"")</f>
        <v>LISA KANNAS</v>
      </c>
      <c r="C35" s="235" t="str">
        <f>IFERROR(Draw!D35,"")</f>
        <v>JD LITTLE RICKY</v>
      </c>
      <c r="D35" s="166">
        <v>17.36</v>
      </c>
      <c r="E35" s="300" t="str">
        <f t="shared" si="2"/>
        <v/>
      </c>
      <c r="F35" s="301">
        <f t="shared" si="3"/>
        <v>17.36</v>
      </c>
      <c r="G35" s="394">
        <v>3.4E-8</v>
      </c>
      <c r="H35" s="399">
        <f t="shared" si="4"/>
        <v>17.360000033999999</v>
      </c>
      <c r="I35" s="399" t="str">
        <f t="shared" si="5"/>
        <v/>
      </c>
      <c r="J35" s="399">
        <f>IFERROR(VLOOKUP(CONCATENATE(Draw!C35,C35),'Enter Draw'!S:T,2,FALSE),"")</f>
        <v>0</v>
      </c>
      <c r="K35" s="198" t="str">
        <f>IF(A35="yco",VLOOKUP(CONCATENATE(B35,C35),Youth!S:T,2,FALSE),IF(OR(AND(D35&gt;1,D35&lt;1050),D35="nt",D35="",D35="scratch"),"","Not valid"))</f>
        <v/>
      </c>
      <c r="L35" s="199"/>
      <c r="M35" s="199"/>
      <c r="N35" s="398"/>
      <c r="O35" s="277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05"/>
      <c r="V35" s="398"/>
      <c r="W35" s="398" t="str">
        <f>CONCATENATE(Draw!C35,C35)</f>
        <v>LISA KANNASJD LITTLE RICKY</v>
      </c>
      <c r="X35" s="399">
        <f t="shared" si="0"/>
        <v>17.36</v>
      </c>
      <c r="Y35" s="398"/>
      <c r="Z35" s="198" t="str">
        <f>IFERROR(VLOOKUP('1st Run'!H35,$AG$3:$AH$7,2,TRUE),"")</f>
        <v>4D</v>
      </c>
      <c r="AA35" s="303" t="str">
        <f>IFERROR(IF(Z35=$AA$1,'1st Run'!H35,""),"")</f>
        <v/>
      </c>
      <c r="AB35" s="303" t="str">
        <f>IFERROR(IF(Z35=$AB$1,'1st Run'!H35,""),"")</f>
        <v/>
      </c>
      <c r="AC35" s="303" t="str">
        <f>IFERROR(IF(Z35=$AC$1,'1st Run'!H35,""),"")</f>
        <v/>
      </c>
      <c r="AD35" s="303">
        <f>IFERROR(IF($Z35=$AD$1,'1st Run'!H35,""),"")</f>
        <v>17.360000033999999</v>
      </c>
      <c r="AE35" s="303" t="str">
        <f>IFERROR(IF(Z35=$AE$1,'1st Run'!H35,""),"")</f>
        <v/>
      </c>
      <c r="AF35" s="198" t="s">
        <v>45</v>
      </c>
      <c r="AG35" s="499"/>
      <c r="AH35" s="234" t="str">
        <f t="shared" si="12"/>
        <v>2nd</v>
      </c>
      <c r="AI35" s="236" t="str">
        <f t="array" ref="AI35">IFERROR(INDEX('1st Run'!B:H,MATCH(AK35,'1st Run'!H:H,0),1),"-")</f>
        <v>JANICE ROEBUCK</v>
      </c>
      <c r="AJ35" s="236" t="str">
        <f t="array" ref="AJ35">IFERROR(INDEX('1st Run'!B:H,MATCH(AK35,'1st Run'!H:H,0),2),"-")</f>
        <v>HOLLY</v>
      </c>
      <c r="AK35" s="344">
        <f t="shared" si="35"/>
        <v>17.715000074999999</v>
      </c>
      <c r="AL35" s="405">
        <f t="shared" si="36"/>
        <v>38.610000000000007</v>
      </c>
      <c r="AM35" s="199">
        <v>2</v>
      </c>
      <c r="AN35" s="199" t="b">
        <f t="shared" ref="AN35:AN38" si="37">OR(IFERROR((AK36-AK35)&lt;0.00001,"False"),IFERROR((AK35-AK34)&lt;0.00001,"False"))</f>
        <v>0</v>
      </c>
      <c r="AO35" s="223" t="str">
        <f>IF(AH34="Tie",(AY5+AY6)/2,"")</f>
        <v/>
      </c>
      <c r="BA35" s="398"/>
      <c r="BB35" s="398"/>
    </row>
    <row r="36" spans="1:54" ht="15.75" customHeight="1">
      <c r="A36" s="234">
        <f>IF(B36="","",Draw!A36)</f>
        <v>30</v>
      </c>
      <c r="B36" s="235" t="str">
        <f>IFERROR(Draw!B36,"")</f>
        <v>TESSA BUCHER</v>
      </c>
      <c r="C36" s="235" t="str">
        <f>IFERROR(Draw!D36,"")</f>
        <v>REBEL</v>
      </c>
      <c r="D36" s="167">
        <v>16.190000000000001</v>
      </c>
      <c r="E36" s="300" t="str">
        <f t="shared" si="2"/>
        <v/>
      </c>
      <c r="F36" s="301">
        <f t="shared" si="3"/>
        <v>16.190000000000001</v>
      </c>
      <c r="G36" s="394">
        <v>3.5000000000000002E-8</v>
      </c>
      <c r="H36" s="399">
        <f t="shared" si="4"/>
        <v>16.190000035000001</v>
      </c>
      <c r="I36" s="399" t="str">
        <f t="shared" si="5"/>
        <v/>
      </c>
      <c r="J36" s="399">
        <f>IFERROR(VLOOKUP(CONCATENATE(Draw!C36,C36),'Enter Draw'!S:T,2,FALSE),"")</f>
        <v>0</v>
      </c>
      <c r="K36" s="198" t="str">
        <f>IF(A36="yco",VLOOKUP(CONCATENATE(B36,C36),Youth!S:T,2,FALSE),IF(OR(AND(D36&gt;1,D36&lt;1050),D36="nt",D36="",D36="scratch"),"","Not valid"))</f>
        <v/>
      </c>
      <c r="L36" s="199"/>
      <c r="M36" s="199"/>
      <c r="N36" s="398"/>
      <c r="O36" s="497" t="s">
        <v>57</v>
      </c>
      <c r="P36" s="354" t="str">
        <f>Youth!M4</f>
        <v>1st</v>
      </c>
      <c r="Q36" s="234" t="str">
        <f>Youth!N4</f>
        <v>KAILEE BERGER (Y)</v>
      </c>
      <c r="R36" s="234" t="str">
        <f>Youth!O4</f>
        <v>CK LAUGHIN FIRE</v>
      </c>
      <c r="S36" s="309">
        <f>Youth!P4</f>
        <v>16.529000064999998</v>
      </c>
      <c r="T36" s="310">
        <f>Youth!Q4</f>
        <v>51.975000000000001</v>
      </c>
      <c r="U36" s="311" t="str">
        <f>P36</f>
        <v>1st</v>
      </c>
      <c r="V36" s="398"/>
      <c r="W36" s="398" t="str">
        <f>CONCATENATE(Draw!C36,C36)</f>
        <v>TESSA BUCHERREBEL</v>
      </c>
      <c r="X36" s="399">
        <f t="shared" si="0"/>
        <v>16.190000000000001</v>
      </c>
      <c r="Y36" s="398"/>
      <c r="Z36" s="198" t="str">
        <f>IFERROR(VLOOKUP('1st Run'!H36,$AG$3:$AH$7,2,TRUE),"")</f>
        <v>2D</v>
      </c>
      <c r="AA36" s="303" t="str">
        <f>IFERROR(IF(Z36=$AA$1,'1st Run'!H36,""),"")</f>
        <v/>
      </c>
      <c r="AB36" s="303">
        <f>IFERROR(IF(Z36=$AB$1,'1st Run'!H36,""),"")</f>
        <v>16.190000035000001</v>
      </c>
      <c r="AC36" s="303" t="str">
        <f>IFERROR(IF(Z36=$AC$1,'1st Run'!H36,""),"")</f>
        <v/>
      </c>
      <c r="AD36" s="303" t="str">
        <f>IFERROR(IF($Z36=$AD$1,'1st Run'!H36,""),"")</f>
        <v/>
      </c>
      <c r="AE36" s="303" t="str">
        <f>IFERROR(IF(Z36=$AE$1,'1st Run'!H36,""),"")</f>
        <v/>
      </c>
      <c r="AF36" s="198" t="s">
        <v>67</v>
      </c>
      <c r="AG36" s="499"/>
      <c r="AH36" s="234" t="str">
        <f t="shared" si="12"/>
        <v>3rd</v>
      </c>
      <c r="AI36" s="236" t="str">
        <f t="array" ref="AI36">IFERROR(INDEX('1st Run'!B:H,MATCH(AK36,'1st Run'!H:H,0),1),"-")</f>
        <v>MICHELLE HODNE</v>
      </c>
      <c r="AJ36" s="236" t="str">
        <f t="array" ref="AJ36">IFERROR(INDEX('1st Run'!B:H,MATCH(AK36,'1st Run'!H:H,0),2),"-")</f>
        <v>UNO SONITA OLENA</v>
      </c>
      <c r="AK36" s="344">
        <f t="shared" si="35"/>
        <v>17.724000064000002</v>
      </c>
      <c r="AL36" s="405">
        <f t="shared" si="36"/>
        <v>25.740000000000006</v>
      </c>
      <c r="AM36" s="199">
        <v>3</v>
      </c>
      <c r="AN36" s="199" t="b">
        <f t="shared" si="37"/>
        <v>0</v>
      </c>
      <c r="AO36" s="223" t="str">
        <f t="shared" ref="AO36:AO38" si="38">IF(AH35="Tie",IF((AK35-AK34)&lt;0.00001,(AY5+AY6)/2,IF((AK36-AK35)&lt;0.00001,(AY6+AY7)/2,"")),"")</f>
        <v/>
      </c>
      <c r="BA36" s="398"/>
      <c r="BB36" s="398"/>
    </row>
    <row r="37" spans="1:54" ht="15.75" customHeight="1" thickBot="1">
      <c r="A37" s="234" t="str">
        <f>IF(B37="","",Draw!A37)</f>
        <v/>
      </c>
      <c r="B37" s="235" t="str">
        <f>IFERROR(Draw!B37,"")</f>
        <v/>
      </c>
      <c r="C37" s="235" t="str">
        <f>IFERROR(Draw!D37,"")</f>
        <v/>
      </c>
      <c r="D37" s="433"/>
      <c r="E37" s="300" t="str">
        <f t="shared" si="2"/>
        <v/>
      </c>
      <c r="F37" s="301" t="str">
        <f t="shared" si="3"/>
        <v/>
      </c>
      <c r="G37" s="394">
        <v>3.5999999999999998E-8</v>
      </c>
      <c r="H37" s="399" t="str">
        <f t="shared" si="4"/>
        <v/>
      </c>
      <c r="I37" s="399" t="str">
        <f t="shared" si="5"/>
        <v/>
      </c>
      <c r="J37" s="399">
        <f>IFERROR(VLOOKUP(CONCATENATE(Draw!C37,C37),'Enter Draw'!S:T,2,FALSE),"")</f>
        <v>0</v>
      </c>
      <c r="K37" s="198" t="str">
        <f>IF(A37="yco",VLOOKUP(CONCATENATE(B37,C37),Youth!S:T,2,FALSE),IF(OR(AND(D37&gt;1,D37&lt;1050),D37="nt",D37="",D37="scratch"),"","Not valid"))</f>
        <v/>
      </c>
      <c r="L37" s="199"/>
      <c r="M37" s="199"/>
      <c r="N37" s="199"/>
      <c r="O37" s="494"/>
      <c r="P37" s="354" t="str">
        <f>Youth!M5</f>
        <v>-</v>
      </c>
      <c r="Q37" s="234" t="str">
        <f>Youth!N5</f>
        <v>-</v>
      </c>
      <c r="R37" s="234" t="str">
        <f>Youth!O5</f>
        <v>-</v>
      </c>
      <c r="S37" s="309" t="str">
        <f>Youth!P5</f>
        <v>-</v>
      </c>
      <c r="T37" s="407">
        <f>Youth!Q5</f>
        <v>34.65</v>
      </c>
      <c r="U37" s="311" t="str">
        <f t="shared" ref="U37:U58" si="39">P37</f>
        <v>-</v>
      </c>
      <c r="V37" s="398"/>
      <c r="W37" s="398" t="str">
        <f>CONCATENATE(Draw!C37,C37)</f>
        <v/>
      </c>
      <c r="X37" s="399">
        <f t="shared" si="0"/>
        <v>0</v>
      </c>
      <c r="Y37" s="398"/>
      <c r="Z37" s="198" t="str">
        <f>IFERROR(VLOOKUP('1st Run'!H37,$AG$3:$AH$7,2,TRUE),"")</f>
        <v/>
      </c>
      <c r="AA37" s="303" t="str">
        <f>IFERROR(IF(Z37=$AA$1,'1st Run'!H37,""),"")</f>
        <v/>
      </c>
      <c r="AB37" s="303" t="str">
        <f>IFERROR(IF(Z37=$AB$1,'1st Run'!H37,""),"")</f>
        <v/>
      </c>
      <c r="AC37" s="303" t="str">
        <f>IFERROR(IF(Z37=$AC$1,'1st Run'!H37,""),"")</f>
        <v/>
      </c>
      <c r="AD37" s="303" t="str">
        <f>IFERROR(IF($Z37=$AD$1,'1st Run'!H37,""),"")</f>
        <v/>
      </c>
      <c r="AE37" s="303" t="str">
        <f>IFERROR(IF(Z37=$AE$1,'1st Run'!H37,""),"")</f>
        <v/>
      </c>
      <c r="AF37" s="198" t="s">
        <v>68</v>
      </c>
      <c r="AG37" s="499"/>
      <c r="AH37" s="234" t="str">
        <f t="shared" si="12"/>
        <v>4th</v>
      </c>
      <c r="AI37" s="236" t="str">
        <f t="array" ref="AI37">IFERROR(INDEX('1st Run'!B:H,MATCH(AK37,'1st Run'!H:H,0),1),"-")</f>
        <v>KAYCE BERGER (Y)</v>
      </c>
      <c r="AJ37" s="236" t="str">
        <f t="array" ref="AJ37">IFERROR(INDEX('1st Run'!B:H,MATCH(AK37,'1st Run'!H:H,0),2),"-")</f>
        <v>JAW SMART LITTLESILV</v>
      </c>
      <c r="AK37" s="344">
        <f t="shared" si="35"/>
        <v>17.833000009999999</v>
      </c>
      <c r="AL37" s="405">
        <f t="shared" si="36"/>
        <v>12.870000000000003</v>
      </c>
      <c r="AM37" s="199">
        <v>4</v>
      </c>
      <c r="AN37" s="199" t="b">
        <f t="shared" si="37"/>
        <v>0</v>
      </c>
      <c r="AO37" s="223" t="str">
        <f t="shared" si="38"/>
        <v/>
      </c>
      <c r="BA37" s="398"/>
      <c r="BB37" s="398"/>
    </row>
    <row r="38" spans="1:54" ht="15.75" customHeight="1" thickBot="1">
      <c r="A38" s="234">
        <f>IF(B38="","",Draw!A38)</f>
        <v>31</v>
      </c>
      <c r="B38" s="235" t="str">
        <f>IFERROR(Draw!B38,"")</f>
        <v>LISA BRULEY</v>
      </c>
      <c r="C38" s="235" t="str">
        <f>IFERROR(Draw!D38,"")</f>
        <v>FIRE</v>
      </c>
      <c r="D38" s="168">
        <v>16.741</v>
      </c>
      <c r="E38" s="300" t="str">
        <f t="shared" si="2"/>
        <v/>
      </c>
      <c r="F38" s="301">
        <f t="shared" si="3"/>
        <v>16.741</v>
      </c>
      <c r="G38" s="394">
        <v>3.7E-8</v>
      </c>
      <c r="H38" s="399">
        <f t="shared" si="4"/>
        <v>16.741000036999999</v>
      </c>
      <c r="I38" s="399" t="str">
        <f t="shared" si="5"/>
        <v/>
      </c>
      <c r="J38" s="399">
        <f>IFERROR(VLOOKUP(CONCATENATE(Draw!C38,C38),'Enter Draw'!S:T,2,FALSE),"")</f>
        <v>0</v>
      </c>
      <c r="K38" s="198" t="str">
        <f>IF(A38="yco",VLOOKUP(CONCATENATE(B38,C38),Youth!S:T,2,FALSE),IF(OR(AND(D38&gt;1,D38&lt;1050),D38="nt",D38="",D38="scratch"),"","Not valid"))</f>
        <v/>
      </c>
      <c r="L38" s="246" t="s">
        <v>57</v>
      </c>
      <c r="M38" s="247">
        <f>Youth!J5</f>
        <v>16.529</v>
      </c>
      <c r="N38" s="199"/>
      <c r="O38" s="494"/>
      <c r="P38" s="354" t="str">
        <f>Youth!M6</f>
        <v/>
      </c>
      <c r="Q38" s="234" t="str">
        <f>Youth!N6</f>
        <v/>
      </c>
      <c r="R38" s="234" t="str">
        <f>Youth!O6</f>
        <v/>
      </c>
      <c r="S38" s="309" t="str">
        <f>Youth!P6</f>
        <v/>
      </c>
      <c r="T38" s="407" t="str">
        <f>Youth!Q6</f>
        <v/>
      </c>
      <c r="U38" s="311" t="str">
        <f t="shared" si="39"/>
        <v/>
      </c>
      <c r="V38" s="398"/>
      <c r="W38" s="398" t="str">
        <f>CONCATENATE(Draw!C38,C38)</f>
        <v>LISA BRULEYFIRE</v>
      </c>
      <c r="X38" s="399">
        <f t="shared" si="0"/>
        <v>16.741</v>
      </c>
      <c r="Y38" s="398"/>
      <c r="Z38" s="198" t="str">
        <f>IFERROR(VLOOKUP('1st Run'!H38,$AG$3:$AH$7,2,TRUE),"")</f>
        <v>3D</v>
      </c>
      <c r="AA38" s="303" t="str">
        <f>IFERROR(IF(Z38=$AA$1,'1st Run'!H38,""),"")</f>
        <v/>
      </c>
      <c r="AB38" s="303" t="str">
        <f>IFERROR(IF(Z38=$AB$1,'1st Run'!H38,""),"")</f>
        <v/>
      </c>
      <c r="AC38" s="303">
        <f>IFERROR(IF(Z38=$AC$1,'1st Run'!H38,""),"")</f>
        <v>16.741000036999999</v>
      </c>
      <c r="AD38" s="303" t="str">
        <f>IFERROR(IF($Z38=$AD$1,'1st Run'!H38,""),"")</f>
        <v/>
      </c>
      <c r="AE38" s="303" t="str">
        <f>IFERROR(IF(Z38=$AE$1,'1st Run'!H38,""),"")</f>
        <v/>
      </c>
      <c r="AF38" s="198" t="s">
        <v>70</v>
      </c>
      <c r="AG38" s="500"/>
      <c r="AH38" s="408" t="str">
        <f t="shared" si="12"/>
        <v>5th</v>
      </c>
      <c r="AI38" s="318" t="str">
        <f t="array" ref="AI38">IFERROR(INDEX('1st Run'!B:H,MATCH(AK38,'1st Run'!H:H,0),1),"-")</f>
        <v>VIVIAN JOHNSON (Y)</v>
      </c>
      <c r="AJ38" s="318" t="str">
        <f t="array" ref="AJ38">IFERROR(INDEX('1st Run'!B:H,MATCH(AK38,'1st Run'!H:H,0),2),"-")</f>
        <v>MY COYOTE PLAYBOY</v>
      </c>
      <c r="AK38" s="355">
        <f t="shared" si="35"/>
        <v>17.882000026</v>
      </c>
      <c r="AL38" s="409" t="str">
        <f t="shared" si="36"/>
        <v/>
      </c>
      <c r="AM38" s="199">
        <v>5</v>
      </c>
      <c r="AN38" s="199" t="b">
        <f t="shared" si="37"/>
        <v>0</v>
      </c>
      <c r="AO38" s="223" t="str">
        <f t="shared" si="38"/>
        <v/>
      </c>
      <c r="BA38" s="398"/>
      <c r="BB38" s="398"/>
    </row>
    <row r="39" spans="1:54" ht="15.75" customHeight="1" thickBot="1">
      <c r="A39" s="234">
        <f>IF(B39="","",Draw!A39)</f>
        <v>32</v>
      </c>
      <c r="B39" s="235" t="str">
        <f>IFERROR(Draw!B39,"")</f>
        <v>LYVIA BRASKAMP (Y)</v>
      </c>
      <c r="C39" s="235" t="str">
        <f>IFERROR(Draw!D39,"")</f>
        <v>FIREFLY</v>
      </c>
      <c r="D39" s="166">
        <v>999.99900000000002</v>
      </c>
      <c r="E39" s="300">
        <f t="shared" si="2"/>
        <v>999.99900000000002</v>
      </c>
      <c r="F39" s="301">
        <f t="shared" si="3"/>
        <v>999.99900000000002</v>
      </c>
      <c r="G39" s="394">
        <v>3.8000000000000003E-8</v>
      </c>
      <c r="H39" s="399">
        <f t="shared" si="4"/>
        <v>999.99900003800008</v>
      </c>
      <c r="I39" s="399">
        <f t="shared" si="5"/>
        <v>999.99900003800008</v>
      </c>
      <c r="J39" s="399" t="str">
        <f>IFERROR(VLOOKUP(CONCATENATE(Draw!C39,C39),'Enter Draw'!S:T,2,FALSE),"")</f>
        <v>X</v>
      </c>
      <c r="K39" s="198" t="str">
        <f>IF(A39="yco",VLOOKUP(CONCATENATE(B39,C39),Youth!S:T,2,FALSE),IF(OR(AND(D39&gt;1,D39&lt;1050),D39="nt",D39="",D39="scratch"),"","Not valid"))</f>
        <v/>
      </c>
      <c r="L39" s="329" t="s">
        <v>58</v>
      </c>
      <c r="M39" s="247">
        <f>Youth!J6</f>
        <v>17.029</v>
      </c>
      <c r="N39" s="199"/>
      <c r="O39" s="494"/>
      <c r="P39" s="354" t="str">
        <f>Youth!M7</f>
        <v/>
      </c>
      <c r="Q39" s="234" t="str">
        <f>Youth!N7</f>
        <v/>
      </c>
      <c r="R39" s="234" t="str">
        <f>Youth!O7</f>
        <v/>
      </c>
      <c r="S39" s="309" t="str">
        <f>Youth!P7</f>
        <v/>
      </c>
      <c r="T39" s="407" t="str">
        <f>Youth!Q7</f>
        <v/>
      </c>
      <c r="U39" s="311" t="str">
        <f t="shared" si="39"/>
        <v/>
      </c>
      <c r="V39" s="398"/>
      <c r="W39" s="398" t="str">
        <f>CONCATENATE(Draw!C39,C39)</f>
        <v>LYVIA BRASKAMPFIREFLY</v>
      </c>
      <c r="X39" s="399">
        <f t="shared" si="0"/>
        <v>999.99900000000002</v>
      </c>
      <c r="Y39" s="398"/>
      <c r="Z39" s="198" t="str">
        <f>IFERROR(VLOOKUP('1st Run'!H39,$AG$3:$AH$7,2,TRUE),"")</f>
        <v>5D</v>
      </c>
      <c r="AA39" s="303" t="str">
        <f>IFERROR(IF(Z39=$AA$1,'1st Run'!H39,""),"")</f>
        <v/>
      </c>
      <c r="AB39" s="303" t="str">
        <f>IFERROR(IF(Z39=$AB$1,'1st Run'!H39,""),"")</f>
        <v/>
      </c>
      <c r="AC39" s="303" t="str">
        <f>IFERROR(IF(Z39=$AC$1,'1st Run'!H39,""),"")</f>
        <v/>
      </c>
      <c r="AD39" s="303" t="str">
        <f>IFERROR(IF($Z39=$AD$1,'1st Run'!H39,""),"")</f>
        <v/>
      </c>
      <c r="AE39" s="303">
        <f>IFERROR(IF(Z39=$AE$1,'1st Run'!H39,""),"")</f>
        <v>999.99900003800008</v>
      </c>
      <c r="AF39" s="198" t="s">
        <v>77</v>
      </c>
      <c r="AH39" s="408" t="str">
        <f t="shared" si="12"/>
        <v>6th</v>
      </c>
      <c r="AI39" s="318" t="str">
        <f t="array" ref="AI39">IFERROR(INDEX('1st Run'!B:H,MATCH(AK39,'1st Run'!H:H,0),1),"-")</f>
        <v>KAYCE BERGER (Y)</v>
      </c>
      <c r="AJ39" s="318" t="str">
        <f t="array" ref="AJ39">IFERROR(INDEX('1st Run'!B:H,MATCH(AK39,'1st Run'!H:H,0),2),"-")</f>
        <v>WEBBS LUCKY SPIN</v>
      </c>
      <c r="AK39" s="355">
        <f t="shared" si="35"/>
        <v>17.941000052</v>
      </c>
      <c r="AM39" s="199">
        <v>6</v>
      </c>
      <c r="AO39" s="223" t="str">
        <f>IF(AH38="Tie",IF((AK38-AK37)&lt;0.00001,(AY8+AY9)/2,IF((AK39-AK38)&lt;0.00001,AY9/2,"")),"")</f>
        <v/>
      </c>
      <c r="BA39" s="398"/>
      <c r="BB39" s="398"/>
    </row>
    <row r="40" spans="1:54" ht="15.75" customHeight="1" thickBot="1">
      <c r="A40" s="234">
        <f>IF(B40="","",Draw!A40)</f>
        <v>33</v>
      </c>
      <c r="B40" s="235" t="str">
        <f>IFERROR(Draw!B40,"")</f>
        <v>NICOLE VANWELL</v>
      </c>
      <c r="C40" s="235" t="str">
        <f>IFERROR(Draw!D40,"")</f>
        <v>SKY</v>
      </c>
      <c r="D40" s="165">
        <v>16.645</v>
      </c>
      <c r="E40" s="300" t="str">
        <f t="shared" si="2"/>
        <v/>
      </c>
      <c r="F40" s="301">
        <f t="shared" si="3"/>
        <v>16.645</v>
      </c>
      <c r="G40" s="394">
        <v>3.8999999999999998E-8</v>
      </c>
      <c r="H40" s="399">
        <f t="shared" si="4"/>
        <v>16.645000038999999</v>
      </c>
      <c r="I40" s="399" t="str">
        <f t="shared" si="5"/>
        <v/>
      </c>
      <c r="J40" s="399">
        <f>IFERROR(VLOOKUP(CONCATENATE(Draw!C40,C40),'Enter Draw'!S:T,2,FALSE),"")</f>
        <v>0</v>
      </c>
      <c r="K40" s="198" t="str">
        <f>IF(A40="yco",VLOOKUP(CONCATENATE(B40,C40),Youth!S:T,2,FALSE),IF(OR(AND(D40&gt;1,D40&lt;1050),D40="nt",D40="",D40="scratch"),"","Not valid"))</f>
        <v/>
      </c>
      <c r="L40" s="410" t="s">
        <v>59</v>
      </c>
      <c r="M40" s="411">
        <f>Youth!J7</f>
        <v>17.529</v>
      </c>
      <c r="N40" s="199"/>
      <c r="O40" s="495"/>
      <c r="P40" s="414" t="str">
        <f>Youth!M8</f>
        <v/>
      </c>
      <c r="Q40" s="408" t="str">
        <f>Youth!N8</f>
        <v/>
      </c>
      <c r="R40" s="408" t="str">
        <f>Youth!O8</f>
        <v/>
      </c>
      <c r="S40" s="415" t="str">
        <f>Youth!P8</f>
        <v/>
      </c>
      <c r="T40" s="359" t="str">
        <f>Youth!Q8</f>
        <v/>
      </c>
      <c r="U40" s="311" t="str">
        <f t="shared" si="39"/>
        <v/>
      </c>
      <c r="V40" s="398"/>
      <c r="W40" s="398" t="str">
        <f>CONCATENATE(Draw!C40,C40)</f>
        <v>NICOLE VANWELLSKY</v>
      </c>
      <c r="X40" s="399">
        <f t="shared" si="0"/>
        <v>16.645</v>
      </c>
      <c r="Y40" s="398"/>
      <c r="Z40" s="198" t="str">
        <f>IFERROR(VLOOKUP('1st Run'!H40,$AG$3:$AH$7,2,TRUE),"")</f>
        <v>3D</v>
      </c>
      <c r="AA40" s="303" t="str">
        <f>IFERROR(IF(Z40=$AA$1,'1st Run'!H40,""),"")</f>
        <v/>
      </c>
      <c r="AB40" s="303" t="str">
        <f>IFERROR(IF(Z40=$AB$1,'1st Run'!H40,""),"")</f>
        <v/>
      </c>
      <c r="AC40" s="303">
        <f>IFERROR(IF(Z40=$AC$1,'1st Run'!H40,""),"")</f>
        <v>16.645000038999999</v>
      </c>
      <c r="AD40" s="303" t="str">
        <f>IFERROR(IF($Z40=$AD$1,'1st Run'!H40,""),"")</f>
        <v/>
      </c>
      <c r="AE40" s="303" t="str">
        <f>IFERROR(IF(Z40=$AE$1,'1st Run'!H40,""),"")</f>
        <v/>
      </c>
      <c r="AF40" s="198"/>
      <c r="AO40" s="223" t="str">
        <f>IF(AH39="Tie",AY9/2,"")</f>
        <v/>
      </c>
      <c r="BA40" s="398"/>
      <c r="BB40" s="398"/>
    </row>
    <row r="41" spans="1:54" ht="15.75" customHeight="1" thickBot="1">
      <c r="A41" s="234">
        <f>IF(B41="","",Draw!A41)</f>
        <v>34</v>
      </c>
      <c r="B41" s="235" t="str">
        <f>IFERROR(Draw!B41,"")</f>
        <v>CHEYENNE HULSTEIN</v>
      </c>
      <c r="C41" s="235" t="str">
        <f>IFERROR(Draw!D41,"")</f>
        <v>ELITE SHADE OF GREY</v>
      </c>
      <c r="D41" s="166">
        <v>16.734000000000002</v>
      </c>
      <c r="E41" s="300" t="str">
        <f t="shared" si="2"/>
        <v/>
      </c>
      <c r="F41" s="301">
        <f t="shared" si="3"/>
        <v>16.734000000000002</v>
      </c>
      <c r="G41" s="394">
        <v>4.0000000000000001E-8</v>
      </c>
      <c r="H41" s="399">
        <f t="shared" si="4"/>
        <v>16.734000040000002</v>
      </c>
      <c r="I41" s="399" t="str">
        <f t="shared" si="5"/>
        <v/>
      </c>
      <c r="J41" s="399">
        <f>IFERROR(VLOOKUP(CONCATENATE(Draw!C41,C41),'Enter Draw'!S:T,2,FALSE),"")</f>
        <v>0</v>
      </c>
      <c r="K41" s="198" t="str">
        <f>IF(A41="yco",VLOOKUP(CONCATENATE(B41,C41),Youth!S:T,2,FALSE),IF(OR(AND(D41&gt;1,D41&lt;1050),D41="nt",D41="",D41="scratch"),"","Not valid"))</f>
        <v/>
      </c>
      <c r="L41" s="412" t="s">
        <v>60</v>
      </c>
      <c r="M41" s="413">
        <f>Youth!J8</f>
        <v>18.529</v>
      </c>
      <c r="N41" s="199"/>
      <c r="O41" s="134"/>
      <c r="P41" s="416"/>
      <c r="Q41" s="417"/>
      <c r="R41" s="417"/>
      <c r="S41" s="418"/>
      <c r="T41" s="325"/>
      <c r="U41" s="311">
        <f t="shared" si="39"/>
        <v>0</v>
      </c>
      <c r="V41" s="398"/>
      <c r="W41" s="398" t="str">
        <f>CONCATENATE(Draw!C41,C41)</f>
        <v>CHEYENNE HULSTEINELITE SHADE OF GREY</v>
      </c>
      <c r="X41" s="399">
        <f t="shared" si="0"/>
        <v>16.734000000000002</v>
      </c>
      <c r="Y41" s="398"/>
      <c r="Z41" s="198" t="str">
        <f>IFERROR(VLOOKUP('1st Run'!H41,$AG$3:$AH$7,2,TRUE),"")</f>
        <v>3D</v>
      </c>
      <c r="AA41" s="303" t="str">
        <f>IFERROR(IF(Z41=$AA$1,'1st Run'!H41,""),"")</f>
        <v/>
      </c>
      <c r="AB41" s="303" t="str">
        <f>IFERROR(IF(Z41=$AB$1,'1st Run'!H41,""),"")</f>
        <v/>
      </c>
      <c r="AC41" s="303">
        <f>IFERROR(IF(Z41=$AC$1,'1st Run'!H41,""),"")</f>
        <v>16.734000040000002</v>
      </c>
      <c r="AD41" s="303" t="str">
        <f>IFERROR(IF($Z41=$AD$1,'1st Run'!H41,""),"")</f>
        <v/>
      </c>
      <c r="AE41" s="303" t="str">
        <f>IFERROR(IF(Z41=$AE$1,'1st Run'!H41,""),"")</f>
        <v/>
      </c>
      <c r="AF41" s="198"/>
      <c r="BA41" s="398"/>
      <c r="BB41" s="398"/>
    </row>
    <row r="42" spans="1:54" ht="15.75" customHeight="1" thickBot="1">
      <c r="A42" s="234">
        <f>IF(B42="","",Draw!A42)</f>
        <v>35</v>
      </c>
      <c r="B42" s="235" t="str">
        <f>IFERROR(Draw!B42,"")</f>
        <v>MELISSA ROSENDAHL</v>
      </c>
      <c r="C42" s="235" t="str">
        <f>IFERROR(Draw!D42,"")</f>
        <v>A DASH OF JERZY CASH</v>
      </c>
      <c r="D42" s="167">
        <v>16.754000000000001</v>
      </c>
      <c r="E42" s="300" t="str">
        <f t="shared" si="2"/>
        <v/>
      </c>
      <c r="F42" s="301">
        <f t="shared" si="3"/>
        <v>16.754000000000001</v>
      </c>
      <c r="G42" s="394">
        <v>4.1000000000000003E-8</v>
      </c>
      <c r="H42" s="399">
        <f t="shared" si="4"/>
        <v>16.754000041000001</v>
      </c>
      <c r="I42" s="399" t="str">
        <f t="shared" si="5"/>
        <v/>
      </c>
      <c r="J42" s="399">
        <f>IFERROR(VLOOKUP(CONCATENATE(Draw!C42,C42),'Enter Draw'!S:T,2,FALSE),"")</f>
        <v>0</v>
      </c>
      <c r="K42" s="198" t="str">
        <f>IF(A42="yco",VLOOKUP(CONCATENATE(B42,C42),Youth!S:T,2,FALSE),IF(OR(AND(D42&gt;1,D42&lt;1050),D42="nt",D42="",D42="scratch"),"","Not valid"))</f>
        <v/>
      </c>
      <c r="L42" s="199"/>
      <c r="M42" s="199"/>
      <c r="N42" s="199"/>
      <c r="O42" s="493" t="s">
        <v>58</v>
      </c>
      <c r="P42" s="354" t="str">
        <f>Youth!M10</f>
        <v>-</v>
      </c>
      <c r="Q42" s="234" t="str">
        <f>Youth!N10</f>
        <v>-</v>
      </c>
      <c r="R42" s="234" t="str">
        <f>Youth!O10</f>
        <v>-</v>
      </c>
      <c r="S42" s="309" t="str">
        <f>Youth!P10</f>
        <v>-</v>
      </c>
      <c r="T42" s="407">
        <f>Youth!Q10</f>
        <v>44.55</v>
      </c>
      <c r="U42" s="311" t="str">
        <f t="shared" si="39"/>
        <v>-</v>
      </c>
      <c r="V42" s="398"/>
      <c r="W42" s="398" t="str">
        <f>CONCATENATE(Draw!C42,C42)</f>
        <v>MELISSA ROSENDAHLA DASH OF JERZY CASH</v>
      </c>
      <c r="X42" s="399">
        <f t="shared" si="0"/>
        <v>16.754000000000001</v>
      </c>
      <c r="Y42" s="398"/>
      <c r="Z42" s="198" t="str">
        <f>IFERROR(VLOOKUP('1st Run'!H42,$AG$3:$AH$7,2,TRUE),"")</f>
        <v>3D</v>
      </c>
      <c r="AA42" s="303" t="str">
        <f>IFERROR(IF(Z42=$AA$1,'1st Run'!H42,""),"")</f>
        <v/>
      </c>
      <c r="AB42" s="303" t="str">
        <f>IFERROR(IF(Z42=$AB$1,'1st Run'!H42,""),"")</f>
        <v/>
      </c>
      <c r="AC42" s="303">
        <f>IFERROR(IF(Z42=$AC$1,'1st Run'!H42,""),"")</f>
        <v>16.754000041000001</v>
      </c>
      <c r="AD42" s="303" t="str">
        <f>IFERROR(IF($Z42=$AD$1,'1st Run'!H42,""),"")</f>
        <v/>
      </c>
      <c r="AE42" s="303" t="str">
        <f>IFERROR(IF(Z42=$AE$1,'1st Run'!H42,""),"")</f>
        <v/>
      </c>
      <c r="AF42" s="198"/>
      <c r="BA42" s="398"/>
      <c r="BB42" s="398"/>
    </row>
    <row r="43" spans="1:54" ht="15.75" customHeight="1" thickBot="1">
      <c r="A43" s="234" t="str">
        <f>IF(B43="","",Draw!A43)</f>
        <v/>
      </c>
      <c r="B43" s="235" t="str">
        <f>IFERROR(Draw!B43,"")</f>
        <v/>
      </c>
      <c r="C43" s="235" t="str">
        <f>IFERROR(Draw!D43,"")</f>
        <v/>
      </c>
      <c r="D43" s="433"/>
      <c r="E43" s="300" t="str">
        <f t="shared" si="2"/>
        <v/>
      </c>
      <c r="F43" s="301" t="str">
        <f t="shared" si="3"/>
        <v/>
      </c>
      <c r="G43" s="394">
        <v>4.1999999999999999E-8</v>
      </c>
      <c r="H43" s="399" t="str">
        <f t="shared" si="4"/>
        <v/>
      </c>
      <c r="I43" s="399" t="str">
        <f t="shared" si="5"/>
        <v/>
      </c>
      <c r="J43" s="399">
        <f>IFERROR(VLOOKUP(CONCATENATE(Draw!C43,C43),'Enter Draw'!S:T,2,FALSE),"")</f>
        <v>0</v>
      </c>
      <c r="K43" s="198" t="str">
        <f>IF(A43="yco",VLOOKUP(CONCATENATE(B43,C43),Youth!S:T,2,FALSE),IF(OR(AND(D43&gt;1,D43&lt;1050),D43="nt",D43="",D43="scratch"),"","Not valid"))</f>
        <v/>
      </c>
      <c r="L43" s="259" t="s">
        <v>103</v>
      </c>
      <c r="M43" s="419">
        <f>Youth!J10</f>
        <v>15</v>
      </c>
      <c r="N43" s="199"/>
      <c r="O43" s="494"/>
      <c r="P43" s="354" t="str">
        <f>Youth!M11</f>
        <v>-</v>
      </c>
      <c r="Q43" s="234" t="str">
        <f>Youth!N11</f>
        <v>-</v>
      </c>
      <c r="R43" s="234" t="str">
        <f>Youth!O11</f>
        <v>-</v>
      </c>
      <c r="S43" s="309" t="str">
        <f>Youth!P11</f>
        <v>-</v>
      </c>
      <c r="T43" s="407">
        <f>Youth!Q11</f>
        <v>29.700000000000003</v>
      </c>
      <c r="U43" s="311" t="str">
        <f t="shared" si="39"/>
        <v>-</v>
      </c>
      <c r="V43" s="398"/>
      <c r="W43" s="398" t="str">
        <f>CONCATENATE(Draw!C43,C43)</f>
        <v/>
      </c>
      <c r="X43" s="399">
        <f t="shared" si="0"/>
        <v>0</v>
      </c>
      <c r="Y43" s="398"/>
      <c r="Z43" s="198" t="str">
        <f>IFERROR(VLOOKUP('1st Run'!H43,$AG$3:$AH$7,2,TRUE),"")</f>
        <v/>
      </c>
      <c r="AA43" s="303" t="str">
        <f>IFERROR(IF(Z43=$AA$1,'1st Run'!H43,""),"")</f>
        <v/>
      </c>
      <c r="AB43" s="303" t="str">
        <f>IFERROR(IF(Z43=$AB$1,'1st Run'!H43,""),"")</f>
        <v/>
      </c>
      <c r="AC43" s="303" t="str">
        <f>IFERROR(IF(Z43=$AC$1,'1st Run'!H43,""),"")</f>
        <v/>
      </c>
      <c r="AD43" s="303" t="str">
        <f>IFERROR(IF($Z43=$AD$1,'1st Run'!H43,""),"")</f>
        <v/>
      </c>
      <c r="AE43" s="303" t="str">
        <f>IFERROR(IF(Z43=$AE$1,'1st Run'!H43,""),"")</f>
        <v/>
      </c>
      <c r="AF43" s="198"/>
      <c r="BA43" s="398"/>
      <c r="BB43" s="398"/>
    </row>
    <row r="44" spans="1:54" ht="15.75" customHeight="1" thickBot="1">
      <c r="A44" s="234">
        <f>IF(B44="","",Draw!A44)</f>
        <v>36</v>
      </c>
      <c r="B44" s="235" t="str">
        <f>IFERROR(Draw!B44,"")</f>
        <v>HAYLIE DRESBACH</v>
      </c>
      <c r="C44" s="235" t="str">
        <f>IFERROR(Draw!D44,"")</f>
        <v>JACK</v>
      </c>
      <c r="D44" s="168">
        <v>999.99900000000002</v>
      </c>
      <c r="E44" s="300" t="str">
        <f t="shared" si="2"/>
        <v/>
      </c>
      <c r="F44" s="301">
        <f t="shared" si="3"/>
        <v>999.99900000000002</v>
      </c>
      <c r="G44" s="394">
        <v>4.3000000000000001E-8</v>
      </c>
      <c r="H44" s="399">
        <f t="shared" si="4"/>
        <v>999.99900004300002</v>
      </c>
      <c r="I44" s="399" t="str">
        <f t="shared" si="5"/>
        <v/>
      </c>
      <c r="J44" s="399">
        <f>IFERROR(VLOOKUP(CONCATENATE(Draw!C44,C44),'Enter Draw'!S:T,2,FALSE),"")</f>
        <v>0</v>
      </c>
      <c r="K44" s="198" t="str">
        <f>IF(A44="yco",VLOOKUP(CONCATENATE(B44,C44),Youth!S:T,2,FALSE),IF(OR(AND(D44&gt;1,D44&lt;1050),D44="nt",D44="",D44="scratch"),"","Not valid"))</f>
        <v/>
      </c>
      <c r="L44" s="199"/>
      <c r="M44" s="199"/>
      <c r="N44" s="199"/>
      <c r="O44" s="494"/>
      <c r="P44" s="354" t="str">
        <f>Youth!M12</f>
        <v/>
      </c>
      <c r="Q44" s="234" t="str">
        <f>Youth!N12</f>
        <v/>
      </c>
      <c r="R44" s="234" t="str">
        <f>Youth!O12</f>
        <v/>
      </c>
      <c r="S44" s="309" t="str">
        <f>Youth!P12</f>
        <v/>
      </c>
      <c r="T44" s="407" t="str">
        <f>Youth!Q12</f>
        <v/>
      </c>
      <c r="U44" s="311" t="str">
        <f t="shared" si="39"/>
        <v/>
      </c>
      <c r="V44" s="398"/>
      <c r="W44" s="398" t="str">
        <f>CONCATENATE(Draw!C44,C44)</f>
        <v>HAYLIE DRESBACHJACK</v>
      </c>
      <c r="X44" s="399">
        <f t="shared" si="0"/>
        <v>999.99900000000002</v>
      </c>
      <c r="Y44" s="398"/>
      <c r="Z44" s="198" t="str">
        <f>IFERROR(VLOOKUP('1st Run'!H44,$AG$3:$AH$7,2,TRUE),"")</f>
        <v>5D</v>
      </c>
      <c r="AA44" s="303" t="str">
        <f>IFERROR(IF(Z44=$AA$1,'1st Run'!H44,""),"")</f>
        <v/>
      </c>
      <c r="AB44" s="303" t="str">
        <f>IFERROR(IF(Z44=$AB$1,'1st Run'!H44,""),"")</f>
        <v/>
      </c>
      <c r="AC44" s="303" t="str">
        <f>IFERROR(IF(Z44=$AC$1,'1st Run'!H44,""),"")</f>
        <v/>
      </c>
      <c r="AD44" s="303" t="str">
        <f>IFERROR(IF($Z44=$AD$1,'1st Run'!H44,""),"")</f>
        <v/>
      </c>
      <c r="AE44" s="303">
        <f>IFERROR(IF(Z44=$AE$1,'1st Run'!H44,""),"")</f>
        <v>999.99900004300002</v>
      </c>
      <c r="AF44" s="198"/>
      <c r="BA44" s="398"/>
      <c r="BB44" s="398"/>
    </row>
    <row r="45" spans="1:54" ht="15.75" customHeight="1" thickBot="1">
      <c r="A45" s="234">
        <f>IF(B45="","",Draw!A45)</f>
        <v>37</v>
      </c>
      <c r="B45" s="235" t="str">
        <f>IFERROR(Draw!B45,"")</f>
        <v xml:space="preserve">ALLISON RICE </v>
      </c>
      <c r="C45" s="235" t="str">
        <f>IFERROR(Draw!D45,"")</f>
        <v>BIG JOHN</v>
      </c>
      <c r="D45" s="166">
        <v>19.637</v>
      </c>
      <c r="E45" s="300" t="str">
        <f t="shared" si="2"/>
        <v/>
      </c>
      <c r="F45" s="301">
        <f t="shared" si="3"/>
        <v>19.637</v>
      </c>
      <c r="G45" s="394">
        <v>4.3999999999999997E-8</v>
      </c>
      <c r="H45" s="399">
        <f t="shared" si="4"/>
        <v>19.637000044000001</v>
      </c>
      <c r="I45" s="399" t="str">
        <f t="shared" si="5"/>
        <v/>
      </c>
      <c r="J45" s="399">
        <f>IFERROR(VLOOKUP(CONCATENATE(Draw!C45,C45),'Enter Draw'!S:T,2,FALSE),"")</f>
        <v>0</v>
      </c>
      <c r="K45" s="198" t="str">
        <f>IF(A45="yco",VLOOKUP(CONCATENATE(B45,C45),Youth!S:T,2,FALSE),IF(OR(AND(D45&gt;1,D45&lt;1050),D45="nt",D45="",D45="scratch"),"","Not valid"))</f>
        <v/>
      </c>
      <c r="L45" s="266" t="s">
        <v>74</v>
      </c>
      <c r="M45" s="208" t="str">
        <f>Youth!J12</f>
        <v>2</v>
      </c>
      <c r="N45" s="199"/>
      <c r="O45" s="494"/>
      <c r="P45" s="354" t="str">
        <f>Youth!M13</f>
        <v/>
      </c>
      <c r="Q45" s="234" t="str">
        <f>Youth!N13</f>
        <v/>
      </c>
      <c r="R45" s="234" t="str">
        <f>Youth!O13</f>
        <v/>
      </c>
      <c r="S45" s="309" t="str">
        <f>Youth!P13</f>
        <v/>
      </c>
      <c r="T45" s="407" t="str">
        <f>Youth!Q13</f>
        <v/>
      </c>
      <c r="U45" s="311" t="str">
        <f t="shared" si="39"/>
        <v/>
      </c>
      <c r="V45" s="398"/>
      <c r="W45" s="398" t="str">
        <f>CONCATENATE(Draw!C45,C45)</f>
        <v>ALLISON RICE BIG JOHN</v>
      </c>
      <c r="X45" s="399">
        <f t="shared" si="0"/>
        <v>19.637</v>
      </c>
      <c r="Y45" s="398"/>
      <c r="Z45" s="198" t="str">
        <f>IFERROR(VLOOKUP('1st Run'!H45,$AG$3:$AH$7,2,TRUE),"")</f>
        <v>5D</v>
      </c>
      <c r="AA45" s="303" t="str">
        <f>IFERROR(IF(Z45=$AA$1,'1st Run'!H45,""),"")</f>
        <v/>
      </c>
      <c r="AB45" s="303" t="str">
        <f>IFERROR(IF(Z45=$AB$1,'1st Run'!H45,""),"")</f>
        <v/>
      </c>
      <c r="AC45" s="303" t="str">
        <f>IFERROR(IF(Z45=$AC$1,'1st Run'!H45,""),"")</f>
        <v/>
      </c>
      <c r="AD45" s="303" t="str">
        <f>IFERROR(IF($Z45=$AD$1,'1st Run'!H45,""),"")</f>
        <v/>
      </c>
      <c r="AE45" s="303">
        <f>IFERROR(IF(Z45=$AE$1,'1st Run'!H45,""),"")</f>
        <v>19.637000044000001</v>
      </c>
      <c r="AF45" s="198"/>
      <c r="BA45" s="398"/>
      <c r="BB45" s="398"/>
    </row>
    <row r="46" spans="1:54" ht="15.75" customHeight="1" thickBot="1">
      <c r="A46" s="234">
        <f>IF(B46="","",Draw!A46)</f>
        <v>38</v>
      </c>
      <c r="B46" s="235" t="str">
        <f>IFERROR(Draw!B46,"")</f>
        <v>KRISTEN ZANCANELLA</v>
      </c>
      <c r="C46" s="235" t="str">
        <f>IFERROR(Draw!D46,"")</f>
        <v>VIPER</v>
      </c>
      <c r="D46" s="165">
        <v>16.911999999999999</v>
      </c>
      <c r="E46" s="300" t="str">
        <f t="shared" si="2"/>
        <v/>
      </c>
      <c r="F46" s="301">
        <f t="shared" si="3"/>
        <v>16.911999999999999</v>
      </c>
      <c r="G46" s="394">
        <v>4.4999999999999999E-8</v>
      </c>
      <c r="H46" s="399">
        <f t="shared" si="4"/>
        <v>16.912000044999999</v>
      </c>
      <c r="I46" s="399" t="str">
        <f t="shared" si="5"/>
        <v/>
      </c>
      <c r="J46" s="399">
        <f>IFERROR(VLOOKUP(CONCATENATE(Draw!C46,C46),'Enter Draw'!S:T,2,FALSE),"")</f>
        <v>0</v>
      </c>
      <c r="K46" s="198" t="str">
        <f>IF(A46="yco",VLOOKUP(CONCATENATE(B46,C46),Youth!S:T,2,FALSE),IF(OR(AND(D46&gt;1,D46&lt;1050),D46="nt",D46="",D46="scratch"),"","Not valid"))</f>
        <v/>
      </c>
      <c r="L46" s="199"/>
      <c r="M46" s="199"/>
      <c r="N46" s="199"/>
      <c r="O46" s="495"/>
      <c r="P46" s="354" t="str">
        <f>Youth!M14</f>
        <v/>
      </c>
      <c r="Q46" s="234" t="str">
        <f>Youth!N14</f>
        <v/>
      </c>
      <c r="R46" s="234" t="str">
        <f>Youth!O14</f>
        <v/>
      </c>
      <c r="S46" s="309" t="str">
        <f>Youth!P14</f>
        <v/>
      </c>
      <c r="T46" s="407" t="str">
        <f>Youth!Q14</f>
        <v/>
      </c>
      <c r="U46" s="311" t="str">
        <f t="shared" si="39"/>
        <v/>
      </c>
      <c r="V46" s="398"/>
      <c r="W46" s="398" t="str">
        <f>CONCATENATE(Draw!C46,C46)</f>
        <v>KRISTEN ZANCANELLAVIPER</v>
      </c>
      <c r="X46" s="399">
        <f t="shared" si="0"/>
        <v>16.911999999999999</v>
      </c>
      <c r="Y46" s="398"/>
      <c r="Z46" s="198" t="str">
        <f>IFERROR(VLOOKUP('1st Run'!H46,$AG$3:$AH$7,2,TRUE),"")</f>
        <v>3D</v>
      </c>
      <c r="AA46" s="303" t="str">
        <f>IFERROR(IF(Z46=$AA$1,'1st Run'!H46,""),"")</f>
        <v/>
      </c>
      <c r="AB46" s="303" t="str">
        <f>IFERROR(IF(Z46=$AB$1,'1st Run'!H46,""),"")</f>
        <v/>
      </c>
      <c r="AC46" s="303">
        <f>IFERROR(IF(Z46=$AC$1,'1st Run'!H46,""),"")</f>
        <v>16.912000044999999</v>
      </c>
      <c r="AD46" s="303" t="str">
        <f>IFERROR(IF($Z46=$AD$1,'1st Run'!H46,""),"")</f>
        <v/>
      </c>
      <c r="AE46" s="303" t="str">
        <f>IFERROR(IF(Z46=$AE$1,'1st Run'!H46,""),"")</f>
        <v/>
      </c>
      <c r="AF46" s="198"/>
      <c r="BA46" s="398"/>
      <c r="BB46" s="398"/>
    </row>
    <row r="47" spans="1:54" ht="15.75" customHeight="1" thickBot="1">
      <c r="A47" s="234">
        <f>IF(B47="","",Draw!A47)</f>
        <v>39</v>
      </c>
      <c r="B47" s="235" t="str">
        <f>IFERROR(Draw!B47,"")</f>
        <v>GATLIN WIENK (YO)</v>
      </c>
      <c r="C47" s="235" t="str">
        <f>IFERROR(Draw!D47,"")</f>
        <v>MEMPHIS</v>
      </c>
      <c r="D47" s="166">
        <v>999.99900000000002</v>
      </c>
      <c r="E47" s="300">
        <f t="shared" si="2"/>
        <v>999.99900000000002</v>
      </c>
      <c r="F47" s="301" t="str">
        <f t="shared" si="3"/>
        <v/>
      </c>
      <c r="G47" s="394">
        <v>4.6000000000000002E-8</v>
      </c>
      <c r="H47" s="399" t="str">
        <f t="shared" si="4"/>
        <v/>
      </c>
      <c r="I47" s="399">
        <f t="shared" si="5"/>
        <v>999.99900004599999</v>
      </c>
      <c r="J47" s="399" t="str">
        <f>IFERROR(VLOOKUP(CONCATENATE(Draw!C47,C47),'Enter Draw'!S:T,2,FALSE),"")</f>
        <v>O</v>
      </c>
      <c r="K47" s="198" t="str">
        <f>IF(A47="yco",VLOOKUP(CONCATENATE(B47,C47),Youth!S:T,2,FALSE),IF(OR(AND(D47&gt;1,D47&lt;1050),D47="nt",D47="",D47="scratch"),"","Not valid"))</f>
        <v/>
      </c>
      <c r="L47" s="199"/>
      <c r="M47" s="199"/>
      <c r="N47" s="199"/>
      <c r="O47" s="134"/>
      <c r="P47" s="338"/>
      <c r="Q47" s="339"/>
      <c r="R47" s="339"/>
      <c r="S47" s="340"/>
      <c r="T47" s="325"/>
      <c r="U47" s="311">
        <f t="shared" si="39"/>
        <v>0</v>
      </c>
      <c r="V47" s="398"/>
      <c r="W47" s="398" t="str">
        <f>CONCATENATE(Draw!C47,C47)</f>
        <v>GATLIN WIENKMEMPHIS</v>
      </c>
      <c r="X47" s="399">
        <f t="shared" si="0"/>
        <v>999.99900000000002</v>
      </c>
      <c r="Y47" s="398"/>
      <c r="Z47" s="198" t="str">
        <f>IFERROR(VLOOKUP('1st Run'!H47,$AG$3:$AH$7,2,TRUE),"")</f>
        <v/>
      </c>
      <c r="AA47" s="303" t="str">
        <f>IFERROR(IF(Z47=$AA$1,'1st Run'!H47,""),"")</f>
        <v/>
      </c>
      <c r="AB47" s="303" t="str">
        <f>IFERROR(IF(Z47=$AB$1,'1st Run'!H47,""),"")</f>
        <v/>
      </c>
      <c r="AC47" s="303" t="str">
        <f>IFERROR(IF(Z47=$AC$1,'1st Run'!H47,""),"")</f>
        <v/>
      </c>
      <c r="AD47" s="303" t="str">
        <f>IFERROR(IF($Z47=$AD$1,'1st Run'!H47,""),"")</f>
        <v/>
      </c>
      <c r="AE47" s="303" t="str">
        <f>IFERROR(IF(Z47=$AE$1,'1st Run'!H47,""),"")</f>
        <v/>
      </c>
      <c r="AF47" s="198"/>
      <c r="BA47" s="398"/>
      <c r="BB47" s="398"/>
    </row>
    <row r="48" spans="1:54" ht="15.75" customHeight="1">
      <c r="A48" s="234">
        <f>IF(B48="","",Draw!A48)</f>
        <v>40</v>
      </c>
      <c r="B48" s="235" t="str">
        <f>IFERROR(Draw!B48,"")</f>
        <v>FAITH ASPLIN</v>
      </c>
      <c r="C48" s="235" t="str">
        <f>IFERROR(Draw!D48,"")</f>
        <v>GOOD MEDAL RIGGS</v>
      </c>
      <c r="D48" s="167" t="s">
        <v>278</v>
      </c>
      <c r="E48" s="300" t="str">
        <f t="shared" si="2"/>
        <v/>
      </c>
      <c r="F48" s="301" t="str">
        <f t="shared" si="3"/>
        <v>SCRATCH</v>
      </c>
      <c r="G48" s="394">
        <v>4.6999999999999997E-8</v>
      </c>
      <c r="H48" s="399">
        <f t="shared" si="4"/>
        <v>3000.000000047</v>
      </c>
      <c r="I48" s="399" t="str">
        <f t="shared" si="5"/>
        <v/>
      </c>
      <c r="J48" s="399">
        <f>IFERROR(VLOOKUP(CONCATENATE(Draw!C48,C48),'Enter Draw'!S:T,2,FALSE),"")</f>
        <v>0</v>
      </c>
      <c r="K48" s="198" t="str">
        <f>IF(A48="yco",VLOOKUP(CONCATENATE(B48,C48),Youth!S:T,2,FALSE),IF(OR(AND(D48&gt;1,D48&lt;1050),D48="nt",D48="",D48="scratch"),"","Not valid"))</f>
        <v/>
      </c>
      <c r="L48" s="199"/>
      <c r="M48" s="199"/>
      <c r="N48" s="199"/>
      <c r="O48" s="496" t="s">
        <v>59</v>
      </c>
      <c r="P48" s="354" t="str">
        <f>Youth!M16</f>
        <v>1st</v>
      </c>
      <c r="Q48" s="234" t="str">
        <f>Youth!N16</f>
        <v>JACKIE FIEKEMA (Y)</v>
      </c>
      <c r="R48" s="234" t="str">
        <f>Youth!O16</f>
        <v>MARKED WITH CHROME</v>
      </c>
      <c r="S48" s="309">
        <f>Youth!P16</f>
        <v>17.560000079999998</v>
      </c>
      <c r="T48" s="407">
        <f>Youth!Q16</f>
        <v>29.7</v>
      </c>
      <c r="U48" s="311" t="str">
        <f t="shared" si="39"/>
        <v>1st</v>
      </c>
      <c r="V48" s="398"/>
      <c r="W48" s="398" t="str">
        <f>CONCATENATE(Draw!C48,C48)</f>
        <v>FAITH ASPLINGOOD MEDAL RIGGS</v>
      </c>
      <c r="X48" s="399" t="str">
        <f t="shared" si="0"/>
        <v>SCRATCH</v>
      </c>
      <c r="Y48" s="398"/>
      <c r="Z48" s="198" t="str">
        <f>IFERROR(VLOOKUP('1st Run'!H48,$AG$3:$AH$7,2,TRUE),"")</f>
        <v>5D</v>
      </c>
      <c r="AA48" s="303" t="str">
        <f>IFERROR(IF(Z48=$AA$1,'1st Run'!H48,""),"")</f>
        <v/>
      </c>
      <c r="AB48" s="303" t="str">
        <f>IFERROR(IF(Z48=$AB$1,'1st Run'!H48,""),"")</f>
        <v/>
      </c>
      <c r="AC48" s="303" t="str">
        <f>IFERROR(IF(Z48=$AC$1,'1st Run'!H48,""),"")</f>
        <v/>
      </c>
      <c r="AD48" s="303" t="str">
        <f>IFERROR(IF($Z48=$AD$1,'1st Run'!H48,""),"")</f>
        <v/>
      </c>
      <c r="AE48" s="303">
        <f>IFERROR(IF(Z48=$AE$1,'1st Run'!H48,""),"")</f>
        <v>3000.000000047</v>
      </c>
      <c r="AF48" s="198"/>
      <c r="BA48" s="398"/>
      <c r="BB48" s="398"/>
    </row>
    <row r="49" spans="1:54" ht="15.75" customHeight="1">
      <c r="A49" s="234" t="str">
        <f>IF(B49="","",Draw!A49)</f>
        <v/>
      </c>
      <c r="B49" s="235" t="str">
        <f>IFERROR(Draw!B49,"")</f>
        <v/>
      </c>
      <c r="C49" s="235" t="str">
        <f>IFERROR(Draw!D49,"")</f>
        <v/>
      </c>
      <c r="D49" s="433"/>
      <c r="E49" s="300" t="str">
        <f t="shared" si="2"/>
        <v/>
      </c>
      <c r="F49" s="301" t="str">
        <f t="shared" si="3"/>
        <v/>
      </c>
      <c r="G49" s="394">
        <v>4.8E-8</v>
      </c>
      <c r="H49" s="399" t="str">
        <f t="shared" si="4"/>
        <v/>
      </c>
      <c r="I49" s="399" t="str">
        <f t="shared" si="5"/>
        <v/>
      </c>
      <c r="J49" s="399">
        <f>IFERROR(VLOOKUP(CONCATENATE(Draw!C49,C49),'Enter Draw'!S:T,2,FALSE),"")</f>
        <v>0</v>
      </c>
      <c r="K49" s="198" t="str">
        <f>IF(A49="yco",VLOOKUP(CONCATENATE(B49,C49),Youth!S:T,2,FALSE),IF(OR(AND(D49&gt;1,D49&lt;1050),D49="nt",D49="",D49="scratch"),"","Not valid"))</f>
        <v/>
      </c>
      <c r="L49" s="199"/>
      <c r="M49" s="199"/>
      <c r="N49" s="199"/>
      <c r="O49" s="494"/>
      <c r="P49" s="354" t="str">
        <f>Youth!M17</f>
        <v>2nd</v>
      </c>
      <c r="Q49" s="234" t="str">
        <f>Youth!N17</f>
        <v>JENNA SPRANG (YO)</v>
      </c>
      <c r="R49" s="234" t="str">
        <f>Youth!O17</f>
        <v>VEGAS</v>
      </c>
      <c r="S49" s="309">
        <f>Youth!P17</f>
        <v>17.771000062000002</v>
      </c>
      <c r="T49" s="407">
        <f>Youth!Q17</f>
        <v>19.8</v>
      </c>
      <c r="U49" s="311" t="str">
        <f t="shared" si="39"/>
        <v>2nd</v>
      </c>
      <c r="V49" s="398"/>
      <c r="W49" s="398" t="str">
        <f>CONCATENATE(Draw!C49,C49)</f>
        <v/>
      </c>
      <c r="X49" s="399">
        <f t="shared" si="0"/>
        <v>0</v>
      </c>
      <c r="Y49" s="398"/>
      <c r="Z49" s="198" t="str">
        <f>IFERROR(VLOOKUP('1st Run'!H49,$AG$3:$AH$7,2,TRUE),"")</f>
        <v/>
      </c>
      <c r="AA49" s="303" t="str">
        <f>IFERROR(IF(Z49=$AA$1,'1st Run'!H49,""),"")</f>
        <v/>
      </c>
      <c r="AB49" s="303" t="str">
        <f>IFERROR(IF(Z49=$AB$1,'1st Run'!H49,""),"")</f>
        <v/>
      </c>
      <c r="AC49" s="303" t="str">
        <f>IFERROR(IF(Z49=$AC$1,'1st Run'!H49,""),"")</f>
        <v/>
      </c>
      <c r="AD49" s="303" t="str">
        <f>IFERROR(IF($Z49=$AD$1,'1st Run'!H49,""),"")</f>
        <v/>
      </c>
      <c r="AE49" s="303" t="str">
        <f>IFERROR(IF(Z49=$AE$1,'1st Run'!H49,""),"")</f>
        <v/>
      </c>
      <c r="AF49" s="198"/>
      <c r="BA49" s="398"/>
      <c r="BB49" s="398"/>
    </row>
    <row r="50" spans="1:54" ht="15.75" customHeight="1">
      <c r="A50" s="234">
        <f>IF(B50="","",Draw!A50)</f>
        <v>41</v>
      </c>
      <c r="B50" s="235" t="str">
        <f>IFERROR(Draw!B50,"")</f>
        <v>DEBBIE MCCUTCHEON</v>
      </c>
      <c r="C50" s="235" t="str">
        <f>IFERROR(Draw!D50,"")</f>
        <v>JR</v>
      </c>
      <c r="D50" s="168">
        <v>16.613</v>
      </c>
      <c r="E50" s="300" t="str">
        <f t="shared" si="2"/>
        <v/>
      </c>
      <c r="F50" s="301">
        <f t="shared" si="3"/>
        <v>16.613</v>
      </c>
      <c r="G50" s="394">
        <v>4.9000000000000002E-8</v>
      </c>
      <c r="H50" s="399">
        <f t="shared" si="4"/>
        <v>16.613000049</v>
      </c>
      <c r="I50" s="399" t="str">
        <f t="shared" si="5"/>
        <v/>
      </c>
      <c r="J50" s="399">
        <f>IFERROR(VLOOKUP(CONCATENATE(Draw!C50,C50),'Enter Draw'!S:T,2,FALSE),"")</f>
        <v>0</v>
      </c>
      <c r="K50" s="198" t="str">
        <f>IF(A50="yco",VLOOKUP(CONCATENATE(B50,C50),Youth!S:T,2,FALSE),IF(OR(AND(D50&gt;1,D50&lt;1050),D50="nt",D50="",D50="scratch"),"","Not valid"))</f>
        <v/>
      </c>
      <c r="L50" s="199"/>
      <c r="M50" s="199"/>
      <c r="N50" s="199"/>
      <c r="O50" s="494"/>
      <c r="P50" s="354" t="str">
        <f>Youth!M18</f>
        <v/>
      </c>
      <c r="Q50" s="234" t="str">
        <f>Youth!N18</f>
        <v/>
      </c>
      <c r="R50" s="234" t="str">
        <f>Youth!O18</f>
        <v/>
      </c>
      <c r="S50" s="309" t="str">
        <f>Youth!P18</f>
        <v/>
      </c>
      <c r="T50" s="407" t="str">
        <f>Youth!Q18</f>
        <v/>
      </c>
      <c r="U50" s="311" t="str">
        <f t="shared" si="39"/>
        <v/>
      </c>
      <c r="V50" s="398"/>
      <c r="W50" s="398" t="str">
        <f>CONCATENATE(Draw!C50,C50)</f>
        <v>DEBBIE MCCUTCHEONJR</v>
      </c>
      <c r="X50" s="399">
        <f t="shared" si="0"/>
        <v>16.613</v>
      </c>
      <c r="Y50" s="398"/>
      <c r="Z50" s="198" t="str">
        <f>IFERROR(VLOOKUP('1st Run'!H50,$AG$3:$AH$7,2,TRUE),"")</f>
        <v>3D</v>
      </c>
      <c r="AA50" s="303" t="str">
        <f>IFERROR(IF(Z50=$AA$1,'1st Run'!H50,""),"")</f>
        <v/>
      </c>
      <c r="AB50" s="303" t="str">
        <f>IFERROR(IF(Z50=$AB$1,'1st Run'!H50,""),"")</f>
        <v/>
      </c>
      <c r="AC50" s="303">
        <f>IFERROR(IF(Z50=$AC$1,'1st Run'!H50,""),"")</f>
        <v>16.613000049</v>
      </c>
      <c r="AD50" s="303" t="str">
        <f>IFERROR(IF($Z50=$AD$1,'1st Run'!H50,""),"")</f>
        <v/>
      </c>
      <c r="AE50" s="303" t="str">
        <f>IFERROR(IF(Z50=$AE$1,'1st Run'!H50,""),"")</f>
        <v/>
      </c>
      <c r="AF50" s="198"/>
      <c r="BA50" s="398"/>
      <c r="BB50" s="398"/>
    </row>
    <row r="51" spans="1:54" ht="15.75" customHeight="1">
      <c r="A51" s="234">
        <f>IF(B51="","",Draw!A51)</f>
        <v>42</v>
      </c>
      <c r="B51" s="235" t="str">
        <f>IFERROR(Draw!B51,"")</f>
        <v>ANDREA HANSEN (YO)</v>
      </c>
      <c r="C51" s="235" t="str">
        <f>IFERROR(Draw!D51,"")</f>
        <v>BUCKLEY</v>
      </c>
      <c r="D51" s="166">
        <v>22.155000000000001</v>
      </c>
      <c r="E51" s="300">
        <f t="shared" si="2"/>
        <v>22.155000000000001</v>
      </c>
      <c r="F51" s="301" t="str">
        <f t="shared" si="3"/>
        <v/>
      </c>
      <c r="G51" s="394">
        <v>4.9999999999999998E-8</v>
      </c>
      <c r="H51" s="399" t="str">
        <f t="shared" si="4"/>
        <v/>
      </c>
      <c r="I51" s="399">
        <f t="shared" si="5"/>
        <v>22.155000050000002</v>
      </c>
      <c r="J51" s="399" t="str">
        <f>IFERROR(VLOOKUP(CONCATENATE(Draw!C51,C51),'Enter Draw'!S:T,2,FALSE),"")</f>
        <v>O</v>
      </c>
      <c r="K51" s="198" t="str">
        <f>IF(A51="yco",VLOOKUP(CONCATENATE(B51,C51),Youth!S:T,2,FALSE),IF(OR(AND(D51&gt;1,D51&lt;1050),D51="nt",D51="",D51="scratch"),"","Not valid"))</f>
        <v/>
      </c>
      <c r="L51" s="199"/>
      <c r="M51" s="199"/>
      <c r="N51" s="199"/>
      <c r="O51" s="494"/>
      <c r="P51" s="354" t="str">
        <f>Youth!M19</f>
        <v/>
      </c>
      <c r="Q51" s="234" t="str">
        <f>Youth!N19</f>
        <v/>
      </c>
      <c r="R51" s="234" t="str">
        <f>Youth!O19</f>
        <v/>
      </c>
      <c r="S51" s="309" t="str">
        <f>Youth!P19</f>
        <v/>
      </c>
      <c r="T51" s="407" t="str">
        <f>Youth!Q19</f>
        <v/>
      </c>
      <c r="U51" s="311" t="str">
        <f t="shared" si="39"/>
        <v/>
      </c>
      <c r="V51" s="398"/>
      <c r="W51" s="398" t="str">
        <f>CONCATENATE(Draw!C51,C51)</f>
        <v>ANDREA HANSENBUCKLEY</v>
      </c>
      <c r="X51" s="399">
        <f t="shared" si="0"/>
        <v>22.155000000000001</v>
      </c>
      <c r="Y51" s="398"/>
      <c r="Z51" s="198" t="str">
        <f>IFERROR(VLOOKUP('1st Run'!H51,$AG$3:$AH$7,2,TRUE),"")</f>
        <v/>
      </c>
      <c r="AA51" s="303" t="str">
        <f>IFERROR(IF(Z51=$AA$1,'1st Run'!H51,""),"")</f>
        <v/>
      </c>
      <c r="AB51" s="303" t="str">
        <f>IFERROR(IF(Z51=$AB$1,'1st Run'!H51,""),"")</f>
        <v/>
      </c>
      <c r="AC51" s="303" t="str">
        <f>IFERROR(IF(Z51=$AC$1,'1st Run'!H51,""),"")</f>
        <v/>
      </c>
      <c r="AD51" s="303" t="str">
        <f>IFERROR(IF($Z51=$AD$1,'1st Run'!H51,""),"")</f>
        <v/>
      </c>
      <c r="AE51" s="303" t="str">
        <f>IFERROR(IF(Z51=$AE$1,'1st Run'!H51,""),"")</f>
        <v/>
      </c>
      <c r="AF51" s="198"/>
      <c r="BA51" s="398"/>
      <c r="BB51" s="398"/>
    </row>
    <row r="52" spans="1:54" ht="15.75" customHeight="1" thickBot="1">
      <c r="A52" s="234">
        <f>IF(B52="","",Draw!A52)</f>
        <v>43</v>
      </c>
      <c r="B52" s="235" t="str">
        <f>IFERROR(Draw!B52,"")</f>
        <v>MARRIEL BADGEROW</v>
      </c>
      <c r="C52" s="235" t="str">
        <f>IFERROR(Draw!D52,"")</f>
        <v>CHARLIE</v>
      </c>
      <c r="D52" s="165">
        <v>16.995000000000001</v>
      </c>
      <c r="E52" s="300" t="str">
        <f t="shared" si="2"/>
        <v/>
      </c>
      <c r="F52" s="301">
        <f t="shared" si="3"/>
        <v>16.995000000000001</v>
      </c>
      <c r="G52" s="394">
        <v>5.1E-8</v>
      </c>
      <c r="H52" s="399">
        <f t="shared" si="4"/>
        <v>16.995000051000002</v>
      </c>
      <c r="I52" s="399" t="str">
        <f t="shared" si="5"/>
        <v/>
      </c>
      <c r="J52" s="399">
        <f>IFERROR(VLOOKUP(CONCATENATE(Draw!C52,C52),'Enter Draw'!S:T,2,FALSE),"")</f>
        <v>0</v>
      </c>
      <c r="K52" s="198" t="str">
        <f>IF(A52="yco",VLOOKUP(CONCATENATE(B52,C52),Youth!S:T,2,FALSE),IF(OR(AND(D52&gt;1,D52&lt;1050),D52="nt",D52="",D52="scratch"),"","Not valid"))</f>
        <v/>
      </c>
      <c r="L52" s="199"/>
      <c r="M52" s="199"/>
      <c r="N52" s="199"/>
      <c r="O52" s="495"/>
      <c r="P52" s="414" t="str">
        <f>Youth!M20</f>
        <v/>
      </c>
      <c r="Q52" s="408" t="str">
        <f>Youth!N20</f>
        <v/>
      </c>
      <c r="R52" s="408" t="str">
        <f>Youth!O20</f>
        <v/>
      </c>
      <c r="S52" s="415" t="str">
        <f>Youth!P20</f>
        <v/>
      </c>
      <c r="T52" s="359" t="str">
        <f>Youth!Q20</f>
        <v/>
      </c>
      <c r="U52" s="311" t="str">
        <f t="shared" si="39"/>
        <v/>
      </c>
      <c r="V52" s="398"/>
      <c r="W52" s="398" t="str">
        <f>CONCATENATE(Draw!C52,C52)</f>
        <v>MARRIEL BADGEROWCHARLIE</v>
      </c>
      <c r="X52" s="399">
        <f t="shared" si="0"/>
        <v>16.995000000000001</v>
      </c>
      <c r="Y52" s="398"/>
      <c r="Z52" s="198" t="str">
        <f>IFERROR(VLOOKUP('1st Run'!H52,$AG$3:$AH$7,2,TRUE),"")</f>
        <v>3D</v>
      </c>
      <c r="AA52" s="303" t="str">
        <f>IFERROR(IF(Z52=$AA$1,'1st Run'!H52,""),"")</f>
        <v/>
      </c>
      <c r="AB52" s="303" t="str">
        <f>IFERROR(IF(Z52=$AB$1,'1st Run'!H52,""),"")</f>
        <v/>
      </c>
      <c r="AC52" s="303">
        <f>IFERROR(IF(Z52=$AC$1,'1st Run'!H52,""),"")</f>
        <v>16.995000051000002</v>
      </c>
      <c r="AD52" s="303" t="str">
        <f>IFERROR(IF($Z52=$AD$1,'1st Run'!H52,""),"")</f>
        <v/>
      </c>
      <c r="AE52" s="303" t="str">
        <f>IFERROR(IF(Z52=$AE$1,'1st Run'!H52,""),"")</f>
        <v/>
      </c>
      <c r="AF52" s="198"/>
      <c r="BA52" s="398"/>
      <c r="BB52" s="398"/>
    </row>
    <row r="53" spans="1:54" ht="15.75" customHeight="1" thickBot="1">
      <c r="A53" s="234">
        <f>IF(B53="","",Draw!A53)</f>
        <v>44</v>
      </c>
      <c r="B53" s="235" t="str">
        <f>IFERROR(Draw!B53,"")</f>
        <v>KAYCE BERGER (Y)</v>
      </c>
      <c r="C53" s="235" t="str">
        <f>IFERROR(Draw!D53,"")</f>
        <v>WEBBS LUCKY SPIN</v>
      </c>
      <c r="D53" s="166">
        <v>17.940999999999999</v>
      </c>
      <c r="E53" s="300">
        <f t="shared" si="2"/>
        <v>17.940999999999999</v>
      </c>
      <c r="F53" s="301">
        <f t="shared" si="3"/>
        <v>17.940999999999999</v>
      </c>
      <c r="G53" s="394">
        <v>5.2000000000000002E-8</v>
      </c>
      <c r="H53" s="399">
        <f t="shared" si="4"/>
        <v>17.941000052</v>
      </c>
      <c r="I53" s="399">
        <f t="shared" si="5"/>
        <v>17.941000052</v>
      </c>
      <c r="J53" s="399" t="str">
        <f>IFERROR(VLOOKUP(CONCATENATE(Draw!C53,C53),'Enter Draw'!S:T,2,FALSE),"")</f>
        <v>X</v>
      </c>
      <c r="K53" s="198" t="str">
        <f>IF(A53="yco",VLOOKUP(CONCATENATE(B53,C53),Youth!S:T,2,FALSE),IF(OR(AND(D53&gt;1,D53&lt;1050),D53="nt",D53="",D53="scratch"),"","Not valid"))</f>
        <v/>
      </c>
      <c r="L53" s="199"/>
      <c r="M53" s="199"/>
      <c r="N53" s="199"/>
      <c r="O53" s="134"/>
      <c r="P53" s="338"/>
      <c r="Q53" s="339"/>
      <c r="R53" s="339"/>
      <c r="S53" s="340"/>
      <c r="T53" s="325"/>
      <c r="U53" s="311">
        <f t="shared" si="39"/>
        <v>0</v>
      </c>
      <c r="V53" s="398"/>
      <c r="W53" s="398" t="str">
        <f>CONCATENATE(Draw!C53,C53)</f>
        <v>KAYCE BERGERWEBBS LUCKY SPIN</v>
      </c>
      <c r="X53" s="399">
        <f t="shared" si="0"/>
        <v>17.940999999999999</v>
      </c>
      <c r="Y53" s="398"/>
      <c r="Z53" s="198" t="str">
        <f>IFERROR(VLOOKUP('1st Run'!H53,$AG$3:$AH$7,2,TRUE),"")</f>
        <v>5D</v>
      </c>
      <c r="AA53" s="303" t="str">
        <f>IFERROR(IF(Z53=$AA$1,'1st Run'!H53,""),"")</f>
        <v/>
      </c>
      <c r="AB53" s="303" t="str">
        <f>IFERROR(IF(Z53=$AB$1,'1st Run'!H53,""),"")</f>
        <v/>
      </c>
      <c r="AC53" s="303" t="str">
        <f>IFERROR(IF(Z53=$AC$1,'1st Run'!H53,""),"")</f>
        <v/>
      </c>
      <c r="AD53" s="303" t="str">
        <f>IFERROR(IF($Z53=$AD$1,'1st Run'!H53,""),"")</f>
        <v/>
      </c>
      <c r="AE53" s="303">
        <f>IFERROR(IF(Z53=$AE$1,'1st Run'!H53,""),"")</f>
        <v>17.941000052</v>
      </c>
      <c r="AF53" s="198"/>
      <c r="BA53" s="398"/>
      <c r="BB53" s="398"/>
    </row>
    <row r="54" spans="1:54" ht="15.75" customHeight="1">
      <c r="A54" s="234">
        <f>IF(B54="","",Draw!A54)</f>
        <v>45</v>
      </c>
      <c r="B54" s="235" t="str">
        <f>IFERROR(Draw!B54,"")</f>
        <v>EMMA POSTMA</v>
      </c>
      <c r="C54" s="235" t="str">
        <f>IFERROR(Draw!D54,"")</f>
        <v>THIS LIL LITE O MINE</v>
      </c>
      <c r="D54" s="167">
        <v>18.827000000000002</v>
      </c>
      <c r="E54" s="300" t="str">
        <f t="shared" si="2"/>
        <v/>
      </c>
      <c r="F54" s="301">
        <f t="shared" si="3"/>
        <v>18.827000000000002</v>
      </c>
      <c r="G54" s="394">
        <v>5.2999999999999998E-8</v>
      </c>
      <c r="H54" s="399">
        <f t="shared" si="4"/>
        <v>18.827000053000003</v>
      </c>
      <c r="I54" s="399" t="str">
        <f t="shared" si="5"/>
        <v/>
      </c>
      <c r="J54" s="399">
        <f>IFERROR(VLOOKUP(CONCATENATE(Draw!C54,C54),'Enter Draw'!S:T,2,FALSE),"")</f>
        <v>0</v>
      </c>
      <c r="K54" s="198" t="str">
        <f>IF(A54="yco",VLOOKUP(CONCATENATE(B54,C54),Youth!S:T,2,FALSE),IF(OR(AND(D54&gt;1,D54&lt;1050),D54="nt",D54="",D54="scratch"),"","Not valid"))</f>
        <v/>
      </c>
      <c r="L54" s="199"/>
      <c r="M54" s="199"/>
      <c r="N54" s="398"/>
      <c r="O54" s="486" t="s">
        <v>60</v>
      </c>
      <c r="P54" s="354" t="str">
        <f>Youth!M22</f>
        <v>1st</v>
      </c>
      <c r="Q54" s="234" t="str">
        <f>Youth!N22</f>
        <v>HATTY FEY (YO)</v>
      </c>
      <c r="R54" s="234" t="str">
        <f>Youth!O22</f>
        <v>MAUDE</v>
      </c>
      <c r="S54" s="309">
        <f>Youth!P22</f>
        <v>18.591000021000003</v>
      </c>
      <c r="T54" s="407">
        <f>Youth!Q22</f>
        <v>22.274999999999999</v>
      </c>
      <c r="U54" s="311" t="str">
        <f t="shared" si="39"/>
        <v>1st</v>
      </c>
      <c r="V54" s="398"/>
      <c r="W54" s="398" t="str">
        <f>CONCATENATE(Draw!C54,C54)</f>
        <v>EMMA POSTMATHIS LIL LITE O MINE</v>
      </c>
      <c r="X54" s="399">
        <f t="shared" si="0"/>
        <v>18.827000000000002</v>
      </c>
      <c r="Y54" s="398"/>
      <c r="Z54" s="198" t="str">
        <f>IFERROR(VLOOKUP('1st Run'!H54,$AG$3:$AH$7,2,TRUE),"")</f>
        <v>5D</v>
      </c>
      <c r="AA54" s="303" t="str">
        <f>IFERROR(IF(Z54=$AA$1,'1st Run'!H54,""),"")</f>
        <v/>
      </c>
      <c r="AB54" s="303" t="str">
        <f>IFERROR(IF(Z54=$AB$1,'1st Run'!H54,""),"")</f>
        <v/>
      </c>
      <c r="AC54" s="303" t="str">
        <f>IFERROR(IF(Z54=$AC$1,'1st Run'!H54,""),"")</f>
        <v/>
      </c>
      <c r="AD54" s="303" t="str">
        <f>IFERROR(IF($Z54=$AD$1,'1st Run'!H54,""),"")</f>
        <v/>
      </c>
      <c r="AE54" s="303">
        <f>IFERROR(IF(Z54=$AE$1,'1st Run'!H54,""),"")</f>
        <v>18.827000053000003</v>
      </c>
      <c r="AF54" s="198"/>
      <c r="BA54" s="398"/>
      <c r="BB54" s="398"/>
    </row>
    <row r="55" spans="1:54" ht="15.75" customHeight="1">
      <c r="A55" s="234" t="str">
        <f>IF(B55="","",Draw!A55)</f>
        <v/>
      </c>
      <c r="B55" s="235" t="str">
        <f>IFERROR(Draw!B55,"")</f>
        <v/>
      </c>
      <c r="C55" s="235" t="str">
        <f>IFERROR(Draw!D55,"")</f>
        <v/>
      </c>
      <c r="D55" s="433"/>
      <c r="E55" s="300" t="str">
        <f t="shared" si="2"/>
        <v/>
      </c>
      <c r="F55" s="301" t="str">
        <f t="shared" si="3"/>
        <v/>
      </c>
      <c r="G55" s="394">
        <v>5.4E-8</v>
      </c>
      <c r="H55" s="399" t="str">
        <f t="shared" si="4"/>
        <v/>
      </c>
      <c r="I55" s="399" t="str">
        <f t="shared" si="5"/>
        <v/>
      </c>
      <c r="J55" s="399">
        <f>IFERROR(VLOOKUP(CONCATENATE(Draw!C55,C55),'Enter Draw'!S:T,2,FALSE),"")</f>
        <v>0</v>
      </c>
      <c r="K55" s="198" t="str">
        <f>IF(A55="yco",VLOOKUP(CONCATENATE(B55,C55),Youth!S:T,2,FALSE),IF(OR(AND(D55&gt;1,D55&lt;1050),D55="nt",D55="",D55="scratch"),"","Not valid"))</f>
        <v/>
      </c>
      <c r="L55" s="398"/>
      <c r="M55" s="398"/>
      <c r="N55" s="398"/>
      <c r="O55" s="487"/>
      <c r="P55" s="354" t="str">
        <f>Youth!M23</f>
        <v>2nd</v>
      </c>
      <c r="Q55" s="234" t="str">
        <f>Youth!N23</f>
        <v>TABITHA SANDERSON (YO)</v>
      </c>
      <c r="R55" s="234" t="str">
        <f>Youth!O23</f>
        <v>DOLLY</v>
      </c>
      <c r="S55" s="309">
        <f>Youth!P23</f>
        <v>18.892000080999999</v>
      </c>
      <c r="T55" s="407">
        <f>Youth!Q23</f>
        <v>14.850000000000001</v>
      </c>
      <c r="U55" s="311" t="str">
        <f t="shared" si="39"/>
        <v>2nd</v>
      </c>
      <c r="V55" s="398"/>
      <c r="W55" s="398" t="str">
        <f>CONCATENATE(Draw!C55,C55)</f>
        <v/>
      </c>
      <c r="X55" s="399">
        <f t="shared" si="0"/>
        <v>0</v>
      </c>
      <c r="Y55" s="398"/>
      <c r="Z55" s="198" t="str">
        <f>IFERROR(VLOOKUP('1st Run'!H55,$AG$3:$AH$7,2,TRUE),"")</f>
        <v/>
      </c>
      <c r="AA55" s="303" t="str">
        <f>IFERROR(IF(Z55=$AA$1,'1st Run'!H55,""),"")</f>
        <v/>
      </c>
      <c r="AB55" s="303" t="str">
        <f>IFERROR(IF(Z55=$AB$1,'1st Run'!H55,""),"")</f>
        <v/>
      </c>
      <c r="AC55" s="303" t="str">
        <f>IFERROR(IF(Z55=$AC$1,'1st Run'!H55,""),"")</f>
        <v/>
      </c>
      <c r="AD55" s="303" t="str">
        <f>IFERROR(IF($Z55=$AD$1,'1st Run'!H55,""),"")</f>
        <v/>
      </c>
      <c r="AE55" s="303" t="str">
        <f>IFERROR(IF(Z55=$AE$1,'1st Run'!H55,""),"")</f>
        <v/>
      </c>
      <c r="AF55" s="198"/>
      <c r="BA55" s="398"/>
      <c r="BB55" s="398"/>
    </row>
    <row r="56" spans="1:54" ht="15.75" customHeight="1">
      <c r="A56" s="234">
        <f>IF(B56="","",Draw!A56)</f>
        <v>46</v>
      </c>
      <c r="B56" s="235" t="str">
        <f>IFERROR(Draw!B56,"")</f>
        <v>DIANA BUCHER</v>
      </c>
      <c r="C56" s="235" t="str">
        <f>IFERROR(Draw!D56,"")</f>
        <v>KC SHADY CASH</v>
      </c>
      <c r="D56" s="168">
        <v>16.818000000000001</v>
      </c>
      <c r="E56" s="300" t="str">
        <f t="shared" si="2"/>
        <v/>
      </c>
      <c r="F56" s="301">
        <f t="shared" si="3"/>
        <v>16.818000000000001</v>
      </c>
      <c r="G56" s="394">
        <v>5.5000000000000003E-8</v>
      </c>
      <c r="H56" s="399">
        <f t="shared" si="4"/>
        <v>16.818000055000002</v>
      </c>
      <c r="I56" s="399" t="str">
        <f t="shared" si="5"/>
        <v/>
      </c>
      <c r="J56" s="399">
        <f>IFERROR(VLOOKUP(CONCATENATE(Draw!C56,C56),'Enter Draw'!S:T,2,FALSE),"")</f>
        <v>0</v>
      </c>
      <c r="K56" s="198" t="str">
        <f>IF(A56="yco",VLOOKUP(CONCATENATE(B56,C56),Youth!S:T,2,FALSE),IF(OR(AND(D56&gt;1,D56&lt;1050),D56="nt",D56="",D56="scratch"),"","Not valid"))</f>
        <v/>
      </c>
      <c r="L56" s="398"/>
      <c r="M56" s="398"/>
      <c r="N56" s="398"/>
      <c r="O56" s="487"/>
      <c r="P56" s="354" t="str">
        <f>Youth!M24</f>
        <v/>
      </c>
      <c r="Q56" s="234" t="str">
        <f>Youth!N24</f>
        <v/>
      </c>
      <c r="R56" s="234" t="str">
        <f>Youth!O24</f>
        <v/>
      </c>
      <c r="S56" s="309" t="str">
        <f>Youth!P24</f>
        <v/>
      </c>
      <c r="T56" s="407" t="str">
        <f>Youth!Q24</f>
        <v/>
      </c>
      <c r="U56" s="311" t="str">
        <f t="shared" si="39"/>
        <v/>
      </c>
      <c r="V56" s="398"/>
      <c r="W56" s="398" t="str">
        <f>CONCATENATE(Draw!C56,C56)</f>
        <v>DIANA BUCHERKC SHADY CASH</v>
      </c>
      <c r="X56" s="399">
        <f t="shared" si="0"/>
        <v>16.818000000000001</v>
      </c>
      <c r="Y56" s="398"/>
      <c r="Z56" s="198" t="str">
        <f>IFERROR(VLOOKUP('1st Run'!H56,$AG$3:$AH$7,2,TRUE),"")</f>
        <v>3D</v>
      </c>
      <c r="AA56" s="303" t="str">
        <f>IFERROR(IF(Z56=$AA$1,'1st Run'!H56,""),"")</f>
        <v/>
      </c>
      <c r="AB56" s="303" t="str">
        <f>IFERROR(IF(Z56=$AB$1,'1st Run'!H56,""),"")</f>
        <v/>
      </c>
      <c r="AC56" s="303">
        <f>IFERROR(IF(Z56=$AC$1,'1st Run'!H56,""),"")</f>
        <v>16.818000055000002</v>
      </c>
      <c r="AD56" s="303" t="str">
        <f>IFERROR(IF($Z56=$AD$1,'1st Run'!H56,""),"")</f>
        <v/>
      </c>
      <c r="AE56" s="303" t="str">
        <f>IFERROR(IF(Z56=$AE$1,'1st Run'!H56,""),"")</f>
        <v/>
      </c>
      <c r="AF56" s="198"/>
      <c r="BA56" s="398"/>
      <c r="BB56" s="398"/>
    </row>
    <row r="57" spans="1:54" ht="15.75" customHeight="1">
      <c r="A57" s="234">
        <f>IF(B57="","",Draw!A57)</f>
        <v>47</v>
      </c>
      <c r="B57" s="235" t="str">
        <f>IFERROR(Draw!B57,"")</f>
        <v xml:space="preserve">MORGAN MAHLEN </v>
      </c>
      <c r="C57" s="235" t="str">
        <f>IFERROR(Draw!D57,"")</f>
        <v>BACARDI</v>
      </c>
      <c r="D57" s="166">
        <v>16.398</v>
      </c>
      <c r="E57" s="300" t="str">
        <f t="shared" si="2"/>
        <v/>
      </c>
      <c r="F57" s="301">
        <f t="shared" si="3"/>
        <v>16.398</v>
      </c>
      <c r="G57" s="394">
        <v>5.5999999999999999E-8</v>
      </c>
      <c r="H57" s="399">
        <f t="shared" si="4"/>
        <v>16.398000056000001</v>
      </c>
      <c r="I57" s="399" t="str">
        <f t="shared" si="5"/>
        <v/>
      </c>
      <c r="J57" s="399">
        <f>IFERROR(VLOOKUP(CONCATENATE(Draw!C57,C57),'Enter Draw'!S:T,2,FALSE),"")</f>
        <v>0</v>
      </c>
      <c r="K57" s="198" t="str">
        <f>IF(A57="yco",VLOOKUP(CONCATENATE(B57,C57),Youth!S:T,2,FALSE),IF(OR(AND(D57&gt;1,D57&lt;1050),D57="nt",D57="",D57="scratch"),"","Not valid"))</f>
        <v/>
      </c>
      <c r="L57" s="398"/>
      <c r="M57" s="398"/>
      <c r="N57" s="398"/>
      <c r="O57" s="487"/>
      <c r="P57" s="354" t="str">
        <f>Youth!M25</f>
        <v/>
      </c>
      <c r="Q57" s="234" t="str">
        <f>Youth!N25</f>
        <v/>
      </c>
      <c r="R57" s="234" t="str">
        <f>Youth!O25</f>
        <v/>
      </c>
      <c r="S57" s="309" t="str">
        <f>Youth!P25</f>
        <v/>
      </c>
      <c r="T57" s="407" t="str">
        <f>Youth!Q25</f>
        <v/>
      </c>
      <c r="U57" s="311" t="str">
        <f t="shared" si="39"/>
        <v/>
      </c>
      <c r="V57" s="398"/>
      <c r="W57" s="398" t="str">
        <f>CONCATENATE(Draw!C57,C57)</f>
        <v>MORGAN MAHLEN BACARDI</v>
      </c>
      <c r="X57" s="399">
        <f t="shared" si="0"/>
        <v>16.398</v>
      </c>
      <c r="Y57" s="398"/>
      <c r="Z57" s="198" t="str">
        <f>IFERROR(VLOOKUP('1st Run'!H57,$AG$3:$AH$7,2,TRUE),"")</f>
        <v>2D</v>
      </c>
      <c r="AA57" s="303" t="str">
        <f>IFERROR(IF(Z57=$AA$1,'1st Run'!H57,""),"")</f>
        <v/>
      </c>
      <c r="AB57" s="303">
        <f>IFERROR(IF(Z57=$AB$1,'1st Run'!H57,""),"")</f>
        <v>16.398000056000001</v>
      </c>
      <c r="AC57" s="303" t="str">
        <f>IFERROR(IF(Z57=$AC$1,'1st Run'!H57,""),"")</f>
        <v/>
      </c>
      <c r="AD57" s="303" t="str">
        <f>IFERROR(IF($Z57=$AD$1,'1st Run'!H57,""),"")</f>
        <v/>
      </c>
      <c r="AE57" s="303" t="str">
        <f>IFERROR(IF(Z57=$AE$1,'1st Run'!H57,""),"")</f>
        <v/>
      </c>
      <c r="AF57" s="198"/>
      <c r="BA57" s="398"/>
      <c r="BB57" s="398"/>
    </row>
    <row r="58" spans="1:54" ht="15.75" customHeight="1" thickBot="1">
      <c r="A58" s="234">
        <f>IF(B58="","",Draw!A58)</f>
        <v>48</v>
      </c>
      <c r="B58" s="235" t="str">
        <f>IFERROR(Draw!B58,"")</f>
        <v>REIS BRULEY</v>
      </c>
      <c r="C58" s="235" t="str">
        <f>IFERROR(Draw!D58,"")</f>
        <v>TARZAN</v>
      </c>
      <c r="D58" s="165">
        <v>16.396999999999998</v>
      </c>
      <c r="E58" s="300" t="str">
        <f t="shared" si="2"/>
        <v/>
      </c>
      <c r="F58" s="301">
        <f t="shared" si="3"/>
        <v>16.396999999999998</v>
      </c>
      <c r="G58" s="394">
        <v>5.7000000000000001E-8</v>
      </c>
      <c r="H58" s="399">
        <f t="shared" si="4"/>
        <v>16.397000057</v>
      </c>
      <c r="I58" s="399" t="str">
        <f t="shared" si="5"/>
        <v/>
      </c>
      <c r="J58" s="399">
        <f>IFERROR(VLOOKUP(CONCATENATE(Draw!C58,C58),'Enter Draw'!S:T,2,FALSE),"")</f>
        <v>0</v>
      </c>
      <c r="K58" s="198" t="str">
        <f>IF(A58="yco",VLOOKUP(CONCATENATE(B58,C58),Youth!S:T,2,FALSE),IF(OR(AND(D58&gt;1,D58&lt;1050),D58="nt",D58="",D58="scratch"),"","Not valid"))</f>
        <v/>
      </c>
      <c r="L58" s="398"/>
      <c r="M58" s="398"/>
      <c r="N58" s="398"/>
      <c r="O58" s="488"/>
      <c r="P58" s="414" t="str">
        <f>Youth!M26</f>
        <v/>
      </c>
      <c r="Q58" s="408" t="str">
        <f>Youth!N26</f>
        <v/>
      </c>
      <c r="R58" s="408" t="str">
        <f>Youth!O26</f>
        <v/>
      </c>
      <c r="S58" s="415" t="str">
        <f>Youth!P26</f>
        <v/>
      </c>
      <c r="T58" s="359" t="str">
        <f>Youth!Q26</f>
        <v/>
      </c>
      <c r="U58" s="311" t="str">
        <f t="shared" si="39"/>
        <v/>
      </c>
      <c r="V58" s="398"/>
      <c r="W58" s="398" t="str">
        <f>CONCATENATE(Draw!C58,C58)</f>
        <v>REIS BRULEYTARZAN</v>
      </c>
      <c r="X58" s="399">
        <f t="shared" si="0"/>
        <v>16.396999999999998</v>
      </c>
      <c r="Y58" s="398"/>
      <c r="Z58" s="198" t="str">
        <f>IFERROR(VLOOKUP('1st Run'!H58,$AG$3:$AH$7,2,TRUE),"")</f>
        <v>2D</v>
      </c>
      <c r="AA58" s="303" t="str">
        <f>IFERROR(IF(Z58=$AA$1,'1st Run'!H58,""),"")</f>
        <v/>
      </c>
      <c r="AB58" s="303">
        <f>IFERROR(IF(Z58=$AB$1,'1st Run'!H58,""),"")</f>
        <v>16.397000057</v>
      </c>
      <c r="AC58" s="303" t="str">
        <f>IFERROR(IF(Z58=$AC$1,'1st Run'!H58,""),"")</f>
        <v/>
      </c>
      <c r="AD58" s="303" t="str">
        <f>IFERROR(IF($Z58=$AD$1,'1st Run'!H58,""),"")</f>
        <v/>
      </c>
      <c r="AE58" s="303" t="str">
        <f>IFERROR(IF(Z58=$AE$1,'1st Run'!H58,""),"")</f>
        <v/>
      </c>
      <c r="AF58" s="198"/>
      <c r="BA58" s="398"/>
      <c r="BB58" s="398"/>
    </row>
    <row r="59" spans="1:54" ht="15.75" customHeight="1">
      <c r="A59" s="234">
        <f>IF(B59="","",Draw!A59)</f>
        <v>49</v>
      </c>
      <c r="B59" s="235" t="str">
        <f>IFERROR(Draw!B59,"")</f>
        <v>KAYDI ANDERSON</v>
      </c>
      <c r="C59" s="235" t="str">
        <f>IFERROR(Draw!D59,"")</f>
        <v>KB JET BLACK CUERVO</v>
      </c>
      <c r="D59" s="166">
        <v>917.8</v>
      </c>
      <c r="E59" s="300" t="str">
        <f t="shared" si="2"/>
        <v/>
      </c>
      <c r="F59" s="301">
        <f t="shared" si="3"/>
        <v>917.8</v>
      </c>
      <c r="G59" s="394">
        <v>5.8000000000000003E-8</v>
      </c>
      <c r="H59" s="399">
        <f t="shared" si="4"/>
        <v>917.80000005799991</v>
      </c>
      <c r="I59" s="399" t="str">
        <f t="shared" si="5"/>
        <v/>
      </c>
      <c r="J59" s="399">
        <f>IFERROR(VLOOKUP(CONCATENATE(Draw!C59,C59),'Enter Draw'!S:T,2,FALSE),"")</f>
        <v>0</v>
      </c>
      <c r="K59" s="198" t="str">
        <f>IF(A59="yco",VLOOKUP(CONCATENATE(B59,C59),Youth!S:T,2,FALSE),IF(OR(AND(D59&gt;1,D59&lt;1050),D59="nt",D59="",D59="scratch"),"","Not valid"))</f>
        <v/>
      </c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 t="str">
        <f>CONCATENATE(Draw!C59,C59)</f>
        <v>KAYDI ANDERSONKB JET BLACK CUERVO</v>
      </c>
      <c r="X59" s="399">
        <f t="shared" si="0"/>
        <v>917.8</v>
      </c>
      <c r="Y59" s="398"/>
      <c r="Z59" s="198" t="str">
        <f>IFERROR(VLOOKUP('1st Run'!H59,$AG$3:$AH$7,2,TRUE),"")</f>
        <v>5D</v>
      </c>
      <c r="AA59" s="303" t="str">
        <f>IFERROR(IF(Z59=$AA$1,'1st Run'!H59,""),"")</f>
        <v/>
      </c>
      <c r="AB59" s="303" t="str">
        <f>IFERROR(IF(Z59=$AB$1,'1st Run'!H59,""),"")</f>
        <v/>
      </c>
      <c r="AC59" s="303" t="str">
        <f>IFERROR(IF(Z59=$AC$1,'1st Run'!H59,""),"")</f>
        <v/>
      </c>
      <c r="AD59" s="303" t="str">
        <f>IFERROR(IF($Z59=$AD$1,'1st Run'!H59,""),"")</f>
        <v/>
      </c>
      <c r="AE59" s="303">
        <f>IFERROR(IF(Z59=$AE$1,'1st Run'!H59,""),"")</f>
        <v>917.80000005799991</v>
      </c>
      <c r="AF59" s="198"/>
      <c r="BA59" s="398"/>
      <c r="BB59" s="398"/>
    </row>
    <row r="60" spans="1:54" ht="15.75" customHeight="1">
      <c r="A60" s="234">
        <f>IF(B60="","",Draw!A60)</f>
        <v>50</v>
      </c>
      <c r="B60" s="235" t="str">
        <f>IFERROR(Draw!B60,"")</f>
        <v>KIM MAAS</v>
      </c>
      <c r="C60" s="235" t="str">
        <f>IFERROR(Draw!D60,"")</f>
        <v>FLASH</v>
      </c>
      <c r="D60" s="167">
        <v>19.286000000000001</v>
      </c>
      <c r="E60" s="300" t="str">
        <f t="shared" si="2"/>
        <v/>
      </c>
      <c r="F60" s="301">
        <f t="shared" si="3"/>
        <v>19.286000000000001</v>
      </c>
      <c r="G60" s="394">
        <v>5.8999999999999999E-8</v>
      </c>
      <c r="H60" s="399">
        <f t="shared" si="4"/>
        <v>19.286000059000003</v>
      </c>
      <c r="I60" s="399" t="str">
        <f t="shared" si="5"/>
        <v/>
      </c>
      <c r="J60" s="399">
        <f>IFERROR(VLOOKUP(CONCATENATE(Draw!C60,C60),'Enter Draw'!S:T,2,FALSE),"")</f>
        <v>0</v>
      </c>
      <c r="K60" s="198" t="str">
        <f>IF(A60="yco",VLOOKUP(CONCATENATE(B60,C60),Youth!S:T,2,FALSE),IF(OR(AND(D60&gt;1,D60&lt;1050),D60="nt",D60="",D60="scratch"),"","Not valid"))</f>
        <v/>
      </c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 t="str">
        <f>CONCATENATE(Draw!C60,C60)</f>
        <v>KIM MAASFLASH</v>
      </c>
      <c r="X60" s="399">
        <f t="shared" si="0"/>
        <v>19.286000000000001</v>
      </c>
      <c r="Y60" s="398"/>
      <c r="Z60" s="198" t="str">
        <f>IFERROR(VLOOKUP('1st Run'!H60,$AG$3:$AH$7,2,TRUE),"")</f>
        <v>5D</v>
      </c>
      <c r="AA60" s="303" t="str">
        <f>IFERROR(IF(Z60=$AA$1,'1st Run'!H60,""),"")</f>
        <v/>
      </c>
      <c r="AB60" s="303" t="str">
        <f>IFERROR(IF(Z60=$AB$1,'1st Run'!H60,""),"")</f>
        <v/>
      </c>
      <c r="AC60" s="303" t="str">
        <f>IFERROR(IF(Z60=$AC$1,'1st Run'!H60,""),"")</f>
        <v/>
      </c>
      <c r="AD60" s="303" t="str">
        <f>IFERROR(IF($Z60=$AD$1,'1st Run'!H60,""),"")</f>
        <v/>
      </c>
      <c r="AE60" s="303">
        <f>IFERROR(IF(Z60=$AE$1,'1st Run'!H60,""),"")</f>
        <v>19.286000059000003</v>
      </c>
      <c r="AF60" s="198"/>
      <c r="BA60" s="398"/>
      <c r="BB60" s="398"/>
    </row>
    <row r="61" spans="1:54" ht="15.75" customHeight="1">
      <c r="A61" s="234" t="str">
        <f>IF(B61="","",Draw!A61)</f>
        <v/>
      </c>
      <c r="B61" s="235" t="str">
        <f>IFERROR(Draw!B61,"")</f>
        <v/>
      </c>
      <c r="C61" s="235" t="str">
        <f>IFERROR(Draw!D61,"")</f>
        <v/>
      </c>
      <c r="D61" s="433"/>
      <c r="E61" s="300" t="str">
        <f t="shared" si="2"/>
        <v/>
      </c>
      <c r="F61" s="301" t="str">
        <f t="shared" si="3"/>
        <v/>
      </c>
      <c r="G61" s="394">
        <v>5.9999999999999995E-8</v>
      </c>
      <c r="H61" s="399" t="str">
        <f t="shared" si="4"/>
        <v/>
      </c>
      <c r="I61" s="399" t="str">
        <f t="shared" si="5"/>
        <v/>
      </c>
      <c r="J61" s="399">
        <f>IFERROR(VLOOKUP(CONCATENATE(Draw!C61,C61),'Enter Draw'!S:T,2,FALSE),"")</f>
        <v>0</v>
      </c>
      <c r="K61" s="198" t="str">
        <f>IF(A61="yco",VLOOKUP(CONCATENATE(B61,C61),Youth!S:T,2,FALSE),IF(OR(AND(D61&gt;1,D61&lt;1050),D61="nt",D61="",D61="scratch"),"","Not valid"))</f>
        <v/>
      </c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 t="str">
        <f>CONCATENATE(Draw!C61,C61)</f>
        <v/>
      </c>
      <c r="X61" s="399">
        <f t="shared" si="0"/>
        <v>0</v>
      </c>
      <c r="Y61" s="398"/>
      <c r="Z61" s="198" t="str">
        <f>IFERROR(VLOOKUP('1st Run'!H61,$AG$3:$AH$7,2,TRUE),"")</f>
        <v/>
      </c>
      <c r="AA61" s="303" t="str">
        <f>IFERROR(IF(Z61=$AA$1,'1st Run'!H61,""),"")</f>
        <v/>
      </c>
      <c r="AB61" s="303" t="str">
        <f>IFERROR(IF(Z61=$AB$1,'1st Run'!H61,""),"")</f>
        <v/>
      </c>
      <c r="AC61" s="303" t="str">
        <f>IFERROR(IF(Z61=$AC$1,'1st Run'!H61,""),"")</f>
        <v/>
      </c>
      <c r="AD61" s="303" t="str">
        <f>IFERROR(IF($Z61=$AD$1,'1st Run'!H61,""),"")</f>
        <v/>
      </c>
      <c r="AE61" s="303" t="str">
        <f>IFERROR(IF(Z61=$AE$1,'1st Run'!H61,""),"")</f>
        <v/>
      </c>
      <c r="AF61" s="198"/>
      <c r="BA61" s="398"/>
      <c r="BB61" s="398"/>
    </row>
    <row r="62" spans="1:54" ht="15.75" customHeight="1">
      <c r="A62" s="234">
        <f>IF(B62="","",Draw!A62)</f>
        <v>51</v>
      </c>
      <c r="B62" s="235" t="str">
        <f>IFERROR(Draw!B62,"")</f>
        <v>CARLEE NELSON</v>
      </c>
      <c r="C62" s="235" t="str">
        <f>IFERROR(Draw!D62,"")</f>
        <v>CLIFFORD</v>
      </c>
      <c r="D62" s="168">
        <v>16.298999999999999</v>
      </c>
      <c r="E62" s="300" t="str">
        <f t="shared" si="2"/>
        <v/>
      </c>
      <c r="F62" s="301">
        <f t="shared" si="3"/>
        <v>16.298999999999999</v>
      </c>
      <c r="G62" s="394">
        <v>6.1000000000000004E-8</v>
      </c>
      <c r="H62" s="399">
        <f t="shared" si="4"/>
        <v>16.299000061000001</v>
      </c>
      <c r="I62" s="399" t="str">
        <f t="shared" si="5"/>
        <v/>
      </c>
      <c r="J62" s="399">
        <f>IFERROR(VLOOKUP(CONCATENATE(Draw!C62,C62),'Enter Draw'!S:T,2,FALSE),"")</f>
        <v>0</v>
      </c>
      <c r="K62" s="198" t="str">
        <f>IF(A62="yco",VLOOKUP(CONCATENATE(B62,C62),Youth!S:T,2,FALSE),IF(OR(AND(D62&gt;1,D62&lt;1050),D62="nt",D62="",D62="scratch"),"","Not valid"))</f>
        <v/>
      </c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 t="str">
        <f>CONCATENATE(Draw!C62,C62)</f>
        <v>CARLEE NELSONCLIFFORD</v>
      </c>
      <c r="X62" s="399">
        <f t="shared" si="0"/>
        <v>16.298999999999999</v>
      </c>
      <c r="Y62" s="398"/>
      <c r="Z62" s="198" t="str">
        <f>IFERROR(VLOOKUP('1st Run'!H62,$AG$3:$AH$7,2,TRUE),"")</f>
        <v>2D</v>
      </c>
      <c r="AA62" s="303" t="str">
        <f>IFERROR(IF(Z62=$AA$1,'1st Run'!H62,""),"")</f>
        <v/>
      </c>
      <c r="AB62" s="303">
        <f>IFERROR(IF(Z62=$AB$1,'1st Run'!H62,""),"")</f>
        <v>16.299000061000001</v>
      </c>
      <c r="AC62" s="303" t="str">
        <f>IFERROR(IF(Z62=$AC$1,'1st Run'!H62,""),"")</f>
        <v/>
      </c>
      <c r="AD62" s="303" t="str">
        <f>IFERROR(IF($Z62=$AD$1,'1st Run'!H62,""),"")</f>
        <v/>
      </c>
      <c r="AE62" s="303" t="str">
        <f>IFERROR(IF(Z62=$AE$1,'1st Run'!H62,""),"")</f>
        <v/>
      </c>
      <c r="AF62" s="198"/>
      <c r="BA62" s="398"/>
      <c r="BB62" s="398"/>
    </row>
    <row r="63" spans="1:54" ht="15.75" customHeight="1">
      <c r="A63" s="234">
        <f>IF(B63="","",Draw!A63)</f>
        <v>52</v>
      </c>
      <c r="B63" s="235" t="str">
        <f>IFERROR(Draw!B63,"")</f>
        <v>JENNA SPRANG (YO)</v>
      </c>
      <c r="C63" s="235" t="str">
        <f>IFERROR(Draw!D63,"")</f>
        <v>VEGAS</v>
      </c>
      <c r="D63" s="166">
        <v>17.771000000000001</v>
      </c>
      <c r="E63" s="300">
        <f t="shared" si="2"/>
        <v>17.771000000000001</v>
      </c>
      <c r="F63" s="301" t="str">
        <f t="shared" si="3"/>
        <v/>
      </c>
      <c r="G63" s="394">
        <v>6.1999999999999999E-8</v>
      </c>
      <c r="H63" s="399" t="str">
        <f t="shared" si="4"/>
        <v/>
      </c>
      <c r="I63" s="399">
        <f t="shared" si="5"/>
        <v>17.771000062000002</v>
      </c>
      <c r="J63" s="399" t="str">
        <f>IFERROR(VLOOKUP(CONCATENATE(Draw!C63,C63),'Enter Draw'!S:T,2,FALSE),"")</f>
        <v>O</v>
      </c>
      <c r="K63" s="198" t="str">
        <f>IF(A63="yco",VLOOKUP(CONCATENATE(B63,C63),Youth!S:T,2,FALSE),IF(OR(AND(D63&gt;1,D63&lt;1050),D63="nt",D63="",D63="scratch"),"","Not valid"))</f>
        <v/>
      </c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 t="str">
        <f>CONCATENATE(Draw!C63,C63)</f>
        <v>JENNA SPRANGVEGAS</v>
      </c>
      <c r="X63" s="399">
        <f t="shared" si="0"/>
        <v>17.771000000000001</v>
      </c>
      <c r="Y63" s="398"/>
      <c r="Z63" s="198" t="str">
        <f>IFERROR(VLOOKUP('1st Run'!H63,$AG$3:$AH$7,2,TRUE),"")</f>
        <v/>
      </c>
      <c r="AA63" s="303" t="str">
        <f>IFERROR(IF(Z63=$AA$1,'1st Run'!H63,""),"")</f>
        <v/>
      </c>
      <c r="AB63" s="303" t="str">
        <f>IFERROR(IF(Z63=$AB$1,'1st Run'!H63,""),"")</f>
        <v/>
      </c>
      <c r="AC63" s="303" t="str">
        <f>IFERROR(IF(Z63=$AC$1,'1st Run'!H63,""),"")</f>
        <v/>
      </c>
      <c r="AD63" s="303" t="str">
        <f>IFERROR(IF($Z63=$AD$1,'1st Run'!H63,""),"")</f>
        <v/>
      </c>
      <c r="AE63" s="303" t="str">
        <f>IFERROR(IF(Z63=$AE$1,'1st Run'!H63,""),"")</f>
        <v/>
      </c>
      <c r="AF63" s="198"/>
      <c r="BA63" s="398"/>
      <c r="BB63" s="398"/>
    </row>
    <row r="64" spans="1:54" ht="15.75" customHeight="1">
      <c r="A64" s="234">
        <f>IF(B64="","",Draw!A64)</f>
        <v>53</v>
      </c>
      <c r="B64" s="235" t="str">
        <f>IFERROR(Draw!B64,"")</f>
        <v>KAYCE ENGEN</v>
      </c>
      <c r="C64" s="235" t="str">
        <f>IFERROR(Draw!D64,"")</f>
        <v>WYNN</v>
      </c>
      <c r="D64" s="165">
        <v>16.751999999999999</v>
      </c>
      <c r="E64" s="300" t="str">
        <f t="shared" si="2"/>
        <v/>
      </c>
      <c r="F64" s="301">
        <f t="shared" si="3"/>
        <v>16.751999999999999</v>
      </c>
      <c r="G64" s="394">
        <v>6.2999999999999995E-8</v>
      </c>
      <c r="H64" s="399">
        <f t="shared" si="4"/>
        <v>16.752000063000001</v>
      </c>
      <c r="I64" s="399" t="str">
        <f t="shared" si="5"/>
        <v/>
      </c>
      <c r="J64" s="399">
        <f>IFERROR(VLOOKUP(CONCATENATE(Draw!C64,C64),'Enter Draw'!S:T,2,FALSE),"")</f>
        <v>0</v>
      </c>
      <c r="K64" s="198" t="str">
        <f>IF(A64="yco",VLOOKUP(CONCATENATE(B64,C64),Youth!S:T,2,FALSE),IF(OR(AND(D64&gt;1,D64&lt;1050),D64="nt",D64="",D64="scratch"),"","Not valid"))</f>
        <v/>
      </c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 t="str">
        <f>CONCATENATE(Draw!C64,C64)</f>
        <v>KAYCE ENGENWYNN</v>
      </c>
      <c r="X64" s="399">
        <f t="shared" si="0"/>
        <v>16.751999999999999</v>
      </c>
      <c r="Y64" s="398"/>
      <c r="Z64" s="198" t="str">
        <f>IFERROR(VLOOKUP('1st Run'!H64,$AG$3:$AH$7,2,TRUE),"")</f>
        <v>3D</v>
      </c>
      <c r="AA64" s="303" t="str">
        <f>IFERROR(IF(Z64=$AA$1,'1st Run'!H64,""),"")</f>
        <v/>
      </c>
      <c r="AB64" s="303" t="str">
        <f>IFERROR(IF(Z64=$AB$1,'1st Run'!H64,""),"")</f>
        <v/>
      </c>
      <c r="AC64" s="303">
        <f>IFERROR(IF(Z64=$AC$1,'1st Run'!H64,""),"")</f>
        <v>16.752000063000001</v>
      </c>
      <c r="AD64" s="303" t="str">
        <f>IFERROR(IF($Z64=$AD$1,'1st Run'!H64,""),"")</f>
        <v/>
      </c>
      <c r="AE64" s="303" t="str">
        <f>IFERROR(IF(Z64=$AE$1,'1st Run'!H64,""),"")</f>
        <v/>
      </c>
      <c r="AF64" s="198"/>
      <c r="BA64" s="398"/>
      <c r="BB64" s="398"/>
    </row>
    <row r="65" spans="1:54" ht="15.75" customHeight="1">
      <c r="A65" s="234">
        <f>IF(B65="","",Draw!A65)</f>
        <v>54</v>
      </c>
      <c r="B65" s="235" t="str">
        <f>IFERROR(Draw!B65,"")</f>
        <v>MICHELLE HODNE</v>
      </c>
      <c r="C65" s="235" t="str">
        <f>IFERROR(Draw!D65,"")</f>
        <v>UNO SONITA OLENA</v>
      </c>
      <c r="D65" s="166">
        <v>17.724</v>
      </c>
      <c r="E65" s="300" t="str">
        <f t="shared" si="2"/>
        <v/>
      </c>
      <c r="F65" s="301">
        <f t="shared" si="3"/>
        <v>17.724</v>
      </c>
      <c r="G65" s="394">
        <v>6.4000000000000004E-8</v>
      </c>
      <c r="H65" s="399">
        <f t="shared" si="4"/>
        <v>17.724000064000002</v>
      </c>
      <c r="I65" s="399" t="str">
        <f t="shared" si="5"/>
        <v/>
      </c>
      <c r="J65" s="399">
        <f>IFERROR(VLOOKUP(CONCATENATE(Draw!C65,C65),'Enter Draw'!S:T,2,FALSE),"")</f>
        <v>0</v>
      </c>
      <c r="K65" s="198" t="str">
        <f>IF(A65="yco",VLOOKUP(CONCATENATE(B65,C65),Youth!S:T,2,FALSE),IF(OR(AND(D65&gt;1,D65&lt;1050),D65="nt",D65="",D65="scratch"),"","Not valid"))</f>
        <v/>
      </c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 t="str">
        <f>CONCATENATE(Draw!C65,C65)</f>
        <v>MICHELLE HODNEUNO SONITA OLENA</v>
      </c>
      <c r="X65" s="399">
        <f t="shared" si="0"/>
        <v>17.724</v>
      </c>
      <c r="Y65" s="398"/>
      <c r="Z65" s="198" t="str">
        <f>IFERROR(VLOOKUP('1st Run'!H65,$AG$3:$AH$7,2,TRUE),"")</f>
        <v>5D</v>
      </c>
      <c r="AA65" s="303" t="str">
        <f>IFERROR(IF(Z65=$AA$1,'1st Run'!H65,""),"")</f>
        <v/>
      </c>
      <c r="AB65" s="303" t="str">
        <f>IFERROR(IF(Z65=$AB$1,'1st Run'!H65,""),"")</f>
        <v/>
      </c>
      <c r="AC65" s="303" t="str">
        <f>IFERROR(IF(Z65=$AC$1,'1st Run'!H65,""),"")</f>
        <v/>
      </c>
      <c r="AD65" s="303" t="str">
        <f>IFERROR(IF($Z65=$AD$1,'1st Run'!H65,""),"")</f>
        <v/>
      </c>
      <c r="AE65" s="303">
        <f>IFERROR(IF(Z65=$AE$1,'1st Run'!H65,""),"")</f>
        <v>17.724000064000002</v>
      </c>
      <c r="AF65" s="198"/>
      <c r="BA65" s="398"/>
      <c r="BB65" s="398"/>
    </row>
    <row r="66" spans="1:54" ht="15.75" customHeight="1">
      <c r="A66" s="234">
        <f>IF(B66="","",Draw!A66)</f>
        <v>55</v>
      </c>
      <c r="B66" s="235" t="str">
        <f>IFERROR(Draw!B66,"")</f>
        <v>KAILEE BERGER (Y)</v>
      </c>
      <c r="C66" s="235" t="str">
        <f>IFERROR(Draw!D66,"")</f>
        <v>CK LAUGHIN FIRE</v>
      </c>
      <c r="D66" s="167">
        <v>16.529</v>
      </c>
      <c r="E66" s="300">
        <f t="shared" si="2"/>
        <v>16.529</v>
      </c>
      <c r="F66" s="301">
        <f t="shared" si="3"/>
        <v>16.529</v>
      </c>
      <c r="G66" s="394">
        <v>6.5E-8</v>
      </c>
      <c r="H66" s="399">
        <f t="shared" si="4"/>
        <v>16.529000064999998</v>
      </c>
      <c r="I66" s="399">
        <f t="shared" si="5"/>
        <v>16.529000064999998</v>
      </c>
      <c r="J66" s="399" t="str">
        <f>IFERROR(VLOOKUP(CONCATENATE(Draw!C66,C66),'Enter Draw'!S:T,2,FALSE),"")</f>
        <v>X</v>
      </c>
      <c r="K66" s="198" t="str">
        <f>IF(A66="yco",VLOOKUP(CONCATENATE(B66,C66),Youth!S:T,2,FALSE),IF(OR(AND(D66&gt;1,D66&lt;1050),D66="nt",D66="",D66="scratch"),"","Not valid"))</f>
        <v/>
      </c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 t="str">
        <f>CONCATENATE(Draw!C66,C66)</f>
        <v>KAILEE BERGERCK LAUGHIN FIRE</v>
      </c>
      <c r="X66" s="399">
        <f t="shared" ref="X66:X129" si="40">D66</f>
        <v>16.529</v>
      </c>
      <c r="Y66" s="398"/>
      <c r="Z66" s="198" t="str">
        <f>IFERROR(VLOOKUP('1st Run'!H66,$AG$3:$AH$7,2,TRUE),"")</f>
        <v>3D</v>
      </c>
      <c r="AA66" s="303" t="str">
        <f>IFERROR(IF(Z66=$AA$1,'1st Run'!H66,""),"")</f>
        <v/>
      </c>
      <c r="AB66" s="303" t="str">
        <f>IFERROR(IF(Z66=$AB$1,'1st Run'!H66,""),"")</f>
        <v/>
      </c>
      <c r="AC66" s="303">
        <f>IFERROR(IF(Z66=$AC$1,'1st Run'!H66,""),"")</f>
        <v>16.529000064999998</v>
      </c>
      <c r="AD66" s="303" t="str">
        <f>IFERROR(IF($Z66=$AD$1,'1st Run'!H66,""),"")</f>
        <v/>
      </c>
      <c r="AE66" s="303" t="str">
        <f>IFERROR(IF(Z66=$AE$1,'1st Run'!H66,""),"")</f>
        <v/>
      </c>
      <c r="AF66" s="198"/>
      <c r="BA66" s="398"/>
      <c r="BB66" s="398"/>
    </row>
    <row r="67" spans="1:54" ht="15.75" customHeight="1">
      <c r="A67" s="234" t="str">
        <f>IF(B67="","",Draw!A67)</f>
        <v/>
      </c>
      <c r="B67" s="235" t="str">
        <f>IFERROR(Draw!B67,"")</f>
        <v/>
      </c>
      <c r="C67" s="235" t="str">
        <f>IFERROR(Draw!D67,"")</f>
        <v/>
      </c>
      <c r="D67" s="433"/>
      <c r="E67" s="300" t="str">
        <f t="shared" ref="E67:E130" si="41">IF(AND(D67&gt;0,OR(J67="o",J67="x")),D67,"")</f>
        <v/>
      </c>
      <c r="F67" s="301" t="str">
        <f t="shared" ref="F67:F130" si="42">IF(J67="o","",IF(D67=0,"",D67))</f>
        <v/>
      </c>
      <c r="G67" s="394">
        <v>6.5999999999999995E-8</v>
      </c>
      <c r="H67" s="399" t="str">
        <f t="shared" ref="H67:H130" si="43">IF(J67="o","",IF(D67="scratch",3000+G67,IF(D67="nt",1000+G67,IF((D67+G67)&gt;5,D67+G67,""))))</f>
        <v/>
      </c>
      <c r="I67" s="399" t="str">
        <f t="shared" ref="I67:I130" si="44">IF(OR(J67="x",J67="o"),IF(D67="scratch",3000+G67,IF(D67="nt",1000+G67,IF((D67+G67)&gt;5,D67+G67,""))),"")</f>
        <v/>
      </c>
      <c r="J67" s="399">
        <f>IFERROR(VLOOKUP(CONCATENATE(Draw!C67,C67),'Enter Draw'!S:T,2,FALSE),"")</f>
        <v>0</v>
      </c>
      <c r="K67" s="198" t="str">
        <f>IF(A67="yco",VLOOKUP(CONCATENATE(B67,C67),Youth!S:T,2,FALSE),IF(OR(AND(D67&gt;1,D67&lt;1050),D67="nt",D67="",D67="scratch"),"","Not valid"))</f>
        <v/>
      </c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 t="str">
        <f>CONCATENATE(Draw!C67,C67)</f>
        <v/>
      </c>
      <c r="X67" s="399">
        <f t="shared" si="40"/>
        <v>0</v>
      </c>
      <c r="Y67" s="398"/>
      <c r="Z67" s="198" t="str">
        <f>IFERROR(VLOOKUP('1st Run'!H67,$AG$3:$AH$7,2,TRUE),"")</f>
        <v/>
      </c>
      <c r="AA67" s="303" t="str">
        <f>IFERROR(IF(Z67=$AA$1,'1st Run'!H67,""),"")</f>
        <v/>
      </c>
      <c r="AB67" s="303" t="str">
        <f>IFERROR(IF(Z67=$AB$1,'1st Run'!H67,""),"")</f>
        <v/>
      </c>
      <c r="AC67" s="303" t="str">
        <f>IFERROR(IF(Z67=$AC$1,'1st Run'!H67,""),"")</f>
        <v/>
      </c>
      <c r="AD67" s="303" t="str">
        <f>IFERROR(IF($Z67=$AD$1,'1st Run'!H67,""),"")</f>
        <v/>
      </c>
      <c r="AE67" s="303" t="str">
        <f>IFERROR(IF(Z67=$AE$1,'1st Run'!H67,""),"")</f>
        <v/>
      </c>
      <c r="AF67" s="198"/>
      <c r="BA67" s="398"/>
      <c r="BB67" s="398"/>
    </row>
    <row r="68" spans="1:54" ht="15.75" customHeight="1">
      <c r="A68" s="234">
        <f>IF(B68="","",Draw!A68)</f>
        <v>56</v>
      </c>
      <c r="B68" s="235" t="str">
        <f>IFERROR(Draw!B68,"")</f>
        <v>KENDRA KANNAS</v>
      </c>
      <c r="C68" s="235" t="str">
        <f>IFERROR(Draw!D68,"")</f>
        <v>YUBAS FOXY FRECKLES</v>
      </c>
      <c r="D68" s="168">
        <v>17.268000000000001</v>
      </c>
      <c r="E68" s="300" t="str">
        <f t="shared" si="41"/>
        <v/>
      </c>
      <c r="F68" s="301">
        <f t="shared" si="42"/>
        <v>17.268000000000001</v>
      </c>
      <c r="G68" s="394">
        <v>6.7000000000000004E-8</v>
      </c>
      <c r="H68" s="399">
        <f t="shared" si="43"/>
        <v>17.268000066999999</v>
      </c>
      <c r="I68" s="399" t="str">
        <f t="shared" si="44"/>
        <v/>
      </c>
      <c r="J68" s="399">
        <f>IFERROR(VLOOKUP(CONCATENATE(Draw!C68,C68),'Enter Draw'!S:T,2,FALSE),"")</f>
        <v>0</v>
      </c>
      <c r="K68" s="198" t="str">
        <f>IF(A68="yco",VLOOKUP(CONCATENATE(B68,C68),Youth!S:T,2,FALSE),IF(OR(AND(D68&gt;1,D68&lt;1050),D68="nt",D68="",D68="scratch"),"","Not valid"))</f>
        <v/>
      </c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 t="str">
        <f>CONCATENATE(Draw!C68,C68)</f>
        <v>KENDRA KANNASYUBAS FOXY FRECKLES</v>
      </c>
      <c r="X68" s="399">
        <f t="shared" si="40"/>
        <v>17.268000000000001</v>
      </c>
      <c r="Y68" s="398"/>
      <c r="Z68" s="198" t="str">
        <f>IFERROR(VLOOKUP('1st Run'!H68,$AG$3:$AH$7,2,TRUE),"")</f>
        <v>4D</v>
      </c>
      <c r="AA68" s="303" t="str">
        <f>IFERROR(IF(Z68=$AA$1,'1st Run'!H68,""),"")</f>
        <v/>
      </c>
      <c r="AB68" s="303" t="str">
        <f>IFERROR(IF(Z68=$AB$1,'1st Run'!H68,""),"")</f>
        <v/>
      </c>
      <c r="AC68" s="303" t="str">
        <f>IFERROR(IF(Z68=$AC$1,'1st Run'!H68,""),"")</f>
        <v/>
      </c>
      <c r="AD68" s="303">
        <f>IFERROR(IF($Z68=$AD$1,'1st Run'!H68,""),"")</f>
        <v>17.268000066999999</v>
      </c>
      <c r="AE68" s="303" t="str">
        <f>IFERROR(IF(Z68=$AE$1,'1st Run'!H68,""),"")</f>
        <v/>
      </c>
      <c r="AF68" s="198"/>
      <c r="BA68" s="398"/>
      <c r="BB68" s="398"/>
    </row>
    <row r="69" spans="1:54" ht="15.75" customHeight="1">
      <c r="A69" s="234">
        <f>IF(B69="","",Draw!A69)</f>
        <v>57</v>
      </c>
      <c r="B69" s="235" t="str">
        <f>IFERROR(Draw!B69,"")</f>
        <v>TRACY HAASETH</v>
      </c>
      <c r="C69" s="235" t="str">
        <f>IFERROR(Draw!D69,"")</f>
        <v>SOPHIE</v>
      </c>
      <c r="D69" s="166">
        <v>19.780999999999999</v>
      </c>
      <c r="E69" s="300" t="str">
        <f t="shared" si="41"/>
        <v/>
      </c>
      <c r="F69" s="301">
        <f t="shared" si="42"/>
        <v>19.780999999999999</v>
      </c>
      <c r="G69" s="394">
        <v>6.8E-8</v>
      </c>
      <c r="H69" s="399">
        <f t="shared" si="43"/>
        <v>19.781000067999997</v>
      </c>
      <c r="I69" s="399" t="str">
        <f t="shared" si="44"/>
        <v/>
      </c>
      <c r="J69" s="399">
        <f>IFERROR(VLOOKUP(CONCATENATE(Draw!C69,C69),'Enter Draw'!S:T,2,FALSE),"")</f>
        <v>0</v>
      </c>
      <c r="K69" s="198" t="str">
        <f>IF(A69="yco",VLOOKUP(CONCATENATE(B69,C69),Youth!S:T,2,FALSE),IF(OR(AND(D69&gt;1,D69&lt;1050),D69="nt",D69="",D69="scratch"),"","Not valid"))</f>
        <v/>
      </c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 t="str">
        <f>CONCATENATE(Draw!C69,C69)</f>
        <v>TRACY HAASETHSOPHIE</v>
      </c>
      <c r="X69" s="399">
        <f t="shared" si="40"/>
        <v>19.780999999999999</v>
      </c>
      <c r="Y69" s="398"/>
      <c r="Z69" s="198" t="str">
        <f>IFERROR(VLOOKUP('1st Run'!H69,$AG$3:$AH$7,2,TRUE),"")</f>
        <v>5D</v>
      </c>
      <c r="AA69" s="303" t="str">
        <f>IFERROR(IF(Z69=$AA$1,'1st Run'!H69,""),"")</f>
        <v/>
      </c>
      <c r="AB69" s="303" t="str">
        <f>IFERROR(IF(Z69=$AB$1,'1st Run'!H69,""),"")</f>
        <v/>
      </c>
      <c r="AC69" s="303" t="str">
        <f>IFERROR(IF(Z69=$AC$1,'1st Run'!H69,""),"")</f>
        <v/>
      </c>
      <c r="AD69" s="303" t="str">
        <f>IFERROR(IF($Z69=$AD$1,'1st Run'!H69,""),"")</f>
        <v/>
      </c>
      <c r="AE69" s="303">
        <f>IFERROR(IF(Z69=$AE$1,'1st Run'!H69,""),"")</f>
        <v>19.781000067999997</v>
      </c>
      <c r="AF69" s="198"/>
      <c r="BA69" s="398"/>
      <c r="BB69" s="398"/>
    </row>
    <row r="70" spans="1:54" ht="15.75" customHeight="1">
      <c r="A70" s="234">
        <f>IF(B70="","",Draw!A70)</f>
        <v>58</v>
      </c>
      <c r="B70" s="235" t="str">
        <f>IFERROR(Draw!B70,"")</f>
        <v>DEB KRUGER</v>
      </c>
      <c r="C70" s="235" t="str">
        <f>IFERROR(Draw!D70,"")</f>
        <v>SNORT</v>
      </c>
      <c r="D70" s="165">
        <v>16.379000000000001</v>
      </c>
      <c r="E70" s="300" t="str">
        <f t="shared" si="41"/>
        <v/>
      </c>
      <c r="F70" s="301">
        <f t="shared" si="42"/>
        <v>16.379000000000001</v>
      </c>
      <c r="G70" s="394">
        <v>6.8999999999999996E-8</v>
      </c>
      <c r="H70" s="399">
        <f t="shared" si="43"/>
        <v>16.379000069</v>
      </c>
      <c r="I70" s="399" t="str">
        <f t="shared" si="44"/>
        <v/>
      </c>
      <c r="J70" s="399">
        <f>IFERROR(VLOOKUP(CONCATENATE(Draw!C70,C70),'Enter Draw'!S:T,2,FALSE),"")</f>
        <v>0</v>
      </c>
      <c r="K70" s="198" t="str">
        <f>IF(A70="yco",VLOOKUP(CONCATENATE(B70,C70),Youth!S:T,2,FALSE),IF(OR(AND(D70&gt;1,D70&lt;1050),D70="nt",D70="",D70="scratch"),"","Not valid"))</f>
        <v/>
      </c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 t="str">
        <f>CONCATENATE(Draw!C70,C70)</f>
        <v>DEB KRUGERSNORT</v>
      </c>
      <c r="X70" s="399">
        <f t="shared" si="40"/>
        <v>16.379000000000001</v>
      </c>
      <c r="Y70" s="398"/>
      <c r="Z70" s="198" t="str">
        <f>IFERROR(VLOOKUP('1st Run'!H70,$AG$3:$AH$7,2,TRUE),"")</f>
        <v>2D</v>
      </c>
      <c r="AA70" s="303" t="str">
        <f>IFERROR(IF(Z70=$AA$1,'1st Run'!H70,""),"")</f>
        <v/>
      </c>
      <c r="AB70" s="303">
        <f>IFERROR(IF(Z70=$AB$1,'1st Run'!H70,""),"")</f>
        <v>16.379000069</v>
      </c>
      <c r="AC70" s="303" t="str">
        <f>IFERROR(IF(Z70=$AC$1,'1st Run'!H70,""),"")</f>
        <v/>
      </c>
      <c r="AD70" s="303" t="str">
        <f>IFERROR(IF($Z70=$AD$1,'1st Run'!H70,""),"")</f>
        <v/>
      </c>
      <c r="AE70" s="303" t="str">
        <f>IFERROR(IF(Z70=$AE$1,'1st Run'!H70,""),"")</f>
        <v/>
      </c>
      <c r="AF70" s="198"/>
      <c r="BA70" s="398"/>
      <c r="BB70" s="398"/>
    </row>
    <row r="71" spans="1:54" ht="15.75" customHeight="1">
      <c r="A71" s="234">
        <f>IF(B71="","",Draw!A71)</f>
        <v>59</v>
      </c>
      <c r="B71" s="235" t="str">
        <f>IFERROR(Draw!B71,"")</f>
        <v>MAKAYLA CROSS (Y)</v>
      </c>
      <c r="C71" s="235" t="str">
        <f>IFERROR(Draw!D71,"")</f>
        <v>RIO</v>
      </c>
      <c r="D71" s="166">
        <v>916.81399999999996</v>
      </c>
      <c r="E71" s="300">
        <f t="shared" si="41"/>
        <v>916.81399999999996</v>
      </c>
      <c r="F71" s="301">
        <f t="shared" si="42"/>
        <v>916.81399999999996</v>
      </c>
      <c r="G71" s="394">
        <v>7.0000000000000005E-8</v>
      </c>
      <c r="H71" s="399">
        <f t="shared" si="43"/>
        <v>916.81400007000002</v>
      </c>
      <c r="I71" s="399">
        <f t="shared" si="44"/>
        <v>916.81400007000002</v>
      </c>
      <c r="J71" s="399" t="str">
        <f>IFERROR(VLOOKUP(CONCATENATE(Draw!C71,C71),'Enter Draw'!S:T,2,FALSE),"")</f>
        <v>X</v>
      </c>
      <c r="K71" s="198" t="str">
        <f>IF(A71="yco",VLOOKUP(CONCATENATE(B71,C71),Youth!S:T,2,FALSE),IF(OR(AND(D71&gt;1,D71&lt;1050),D71="nt",D71="",D71="scratch"),"","Not valid"))</f>
        <v/>
      </c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 t="str">
        <f>CONCATENATE(Draw!C71,C71)</f>
        <v>MAKAYLA CROSSRIO</v>
      </c>
      <c r="X71" s="399">
        <f t="shared" si="40"/>
        <v>916.81399999999996</v>
      </c>
      <c r="Y71" s="398"/>
      <c r="Z71" s="198" t="str">
        <f>IFERROR(VLOOKUP('1st Run'!H71,$AG$3:$AH$7,2,TRUE),"")</f>
        <v>5D</v>
      </c>
      <c r="AA71" s="303" t="str">
        <f>IFERROR(IF(Z71=$AA$1,'1st Run'!H71,""),"")</f>
        <v/>
      </c>
      <c r="AB71" s="303" t="str">
        <f>IFERROR(IF(Z71=$AB$1,'1st Run'!H71,""),"")</f>
        <v/>
      </c>
      <c r="AC71" s="303" t="str">
        <f>IFERROR(IF(Z71=$AC$1,'1st Run'!H71,""),"")</f>
        <v/>
      </c>
      <c r="AD71" s="303" t="str">
        <f>IFERROR(IF($Z71=$AD$1,'1st Run'!H71,""),"")</f>
        <v/>
      </c>
      <c r="AE71" s="303">
        <f>IFERROR(IF(Z71=$AE$1,'1st Run'!H71,""),"")</f>
        <v>916.81400007000002</v>
      </c>
      <c r="AF71" s="198"/>
      <c r="BA71" s="398"/>
      <c r="BB71" s="398"/>
    </row>
    <row r="72" spans="1:54" ht="15.75" customHeight="1">
      <c r="A72" s="234">
        <f>IF(B72="","",Draw!A72)</f>
        <v>60</v>
      </c>
      <c r="B72" s="235" t="str">
        <f>IFERROR(Draw!B72,"")</f>
        <v>ARABELLA COOK</v>
      </c>
      <c r="C72" s="235" t="str">
        <f>IFERROR(Draw!D72,"")</f>
        <v>CHARGE IT TO SERRINA</v>
      </c>
      <c r="D72" s="167">
        <v>15.686</v>
      </c>
      <c r="E72" s="300" t="str">
        <f t="shared" si="41"/>
        <v/>
      </c>
      <c r="F72" s="301">
        <f t="shared" si="42"/>
        <v>15.686</v>
      </c>
      <c r="G72" s="394">
        <v>7.1E-8</v>
      </c>
      <c r="H72" s="399">
        <f t="shared" si="43"/>
        <v>15.686000071</v>
      </c>
      <c r="I72" s="399" t="str">
        <f t="shared" si="44"/>
        <v/>
      </c>
      <c r="J72" s="399">
        <f>IFERROR(VLOOKUP(CONCATENATE(Draw!C72,C72),'Enter Draw'!S:T,2,FALSE),"")</f>
        <v>0</v>
      </c>
      <c r="K72" s="198" t="str">
        <f>IF(A72="yco",VLOOKUP(CONCATENATE(B72,C72),Youth!S:T,2,FALSE),IF(OR(AND(D72&gt;1,D72&lt;1050),D72="nt",D72="",D72="scratch"),"","Not valid"))</f>
        <v/>
      </c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 t="str">
        <f>CONCATENATE(Draw!C72,C72)</f>
        <v>ARABELLA COOKCHARGE IT TO SERRINA</v>
      </c>
      <c r="X72" s="399">
        <f t="shared" si="40"/>
        <v>15.686</v>
      </c>
      <c r="Y72" s="398"/>
      <c r="Z72" s="198" t="str">
        <f>IFERROR(VLOOKUP('1st Run'!H72,$AG$3:$AH$7,2,TRUE),"")</f>
        <v>1D</v>
      </c>
      <c r="AA72" s="303">
        <f>IFERROR(IF(Z72=$AA$1,'1st Run'!H72,""),"")</f>
        <v>15.686000071</v>
      </c>
      <c r="AB72" s="303" t="str">
        <f>IFERROR(IF(Z72=$AB$1,'1st Run'!H72,""),"")</f>
        <v/>
      </c>
      <c r="AC72" s="303" t="str">
        <f>IFERROR(IF(Z72=$AC$1,'1st Run'!H72,""),"")</f>
        <v/>
      </c>
      <c r="AD72" s="303" t="str">
        <f>IFERROR(IF($Z72=$AD$1,'1st Run'!H72,""),"")</f>
        <v/>
      </c>
      <c r="AE72" s="303" t="str">
        <f>IFERROR(IF(Z72=$AE$1,'1st Run'!H72,""),"")</f>
        <v/>
      </c>
      <c r="AF72" s="198"/>
      <c r="BA72" s="398"/>
      <c r="BB72" s="398"/>
    </row>
    <row r="73" spans="1:54" ht="15.75" customHeight="1">
      <c r="A73" s="234" t="str">
        <f>IF(B73="","",Draw!A73)</f>
        <v/>
      </c>
      <c r="B73" s="235" t="str">
        <f>IFERROR(Draw!B73,"")</f>
        <v/>
      </c>
      <c r="C73" s="235" t="str">
        <f>IFERROR(Draw!D73,"")</f>
        <v/>
      </c>
      <c r="D73" s="433"/>
      <c r="E73" s="300" t="str">
        <f t="shared" si="41"/>
        <v/>
      </c>
      <c r="F73" s="301" t="str">
        <f t="shared" si="42"/>
        <v/>
      </c>
      <c r="G73" s="394">
        <v>7.1999999999999996E-8</v>
      </c>
      <c r="H73" s="399" t="str">
        <f t="shared" si="43"/>
        <v/>
      </c>
      <c r="I73" s="399" t="str">
        <f t="shared" si="44"/>
        <v/>
      </c>
      <c r="J73" s="399">
        <f>IFERROR(VLOOKUP(CONCATENATE(Draw!C73,C73),'Enter Draw'!S:T,2,FALSE),"")</f>
        <v>0</v>
      </c>
      <c r="K73" s="198" t="str">
        <f>IF(A73="yco",VLOOKUP(CONCATENATE(B73,C73),Youth!S:T,2,FALSE),IF(OR(AND(D73&gt;1,D73&lt;1050),D73="nt",D73="",D73="scratch"),"","Not valid"))</f>
        <v/>
      </c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 t="str">
        <f>CONCATENATE(Draw!C73,C73)</f>
        <v/>
      </c>
      <c r="X73" s="399">
        <f t="shared" si="40"/>
        <v>0</v>
      </c>
      <c r="Y73" s="398"/>
      <c r="Z73" s="198" t="str">
        <f>IFERROR(VLOOKUP('1st Run'!H73,$AG$3:$AH$7,2,TRUE),"")</f>
        <v/>
      </c>
      <c r="AA73" s="303" t="str">
        <f>IFERROR(IF(Z73=$AA$1,'1st Run'!H73,""),"")</f>
        <v/>
      </c>
      <c r="AB73" s="303" t="str">
        <f>IFERROR(IF(Z73=$AB$1,'1st Run'!H73,""),"")</f>
        <v/>
      </c>
      <c r="AC73" s="303" t="str">
        <f>IFERROR(IF(Z73=$AC$1,'1st Run'!H73,""),"")</f>
        <v/>
      </c>
      <c r="AD73" s="303" t="str">
        <f>IFERROR(IF($Z73=$AD$1,'1st Run'!H73,""),"")</f>
        <v/>
      </c>
      <c r="AE73" s="303" t="str">
        <f>IFERROR(IF(Z73=$AE$1,'1st Run'!H73,""),"")</f>
        <v/>
      </c>
      <c r="AF73" s="198"/>
      <c r="BA73" s="398"/>
      <c r="BB73" s="398"/>
    </row>
    <row r="74" spans="1:54" ht="15.75" customHeight="1">
      <c r="A74" s="234">
        <f>IF(B74="","",Draw!A74)</f>
        <v>61</v>
      </c>
      <c r="B74" s="235" t="str">
        <f>IFERROR(Draw!B74,"")</f>
        <v xml:space="preserve">CINDY LOISEAU </v>
      </c>
      <c r="C74" s="235">
        <f>IFERROR(Draw!D74,"")</f>
        <v>1</v>
      </c>
      <c r="D74" s="168">
        <v>16.367000000000001</v>
      </c>
      <c r="E74" s="300" t="str">
        <f t="shared" si="41"/>
        <v/>
      </c>
      <c r="F74" s="301">
        <f t="shared" si="42"/>
        <v>16.367000000000001</v>
      </c>
      <c r="G74" s="394">
        <v>7.3000000000000005E-8</v>
      </c>
      <c r="H74" s="399">
        <f t="shared" si="43"/>
        <v>16.367000073</v>
      </c>
      <c r="I74" s="399" t="str">
        <f t="shared" si="44"/>
        <v/>
      </c>
      <c r="J74" s="399">
        <f>IFERROR(VLOOKUP(CONCATENATE(Draw!C74,C74),'Enter Draw'!S:T,2,FALSE),"")</f>
        <v>0</v>
      </c>
      <c r="K74" s="198" t="str">
        <f>IF(A74="yco",VLOOKUP(CONCATENATE(B74,C74),Youth!S:T,2,FALSE),IF(OR(AND(D74&gt;1,D74&lt;1050),D74="nt",D74="",D74="scratch"),"","Not valid"))</f>
        <v/>
      </c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 t="str">
        <f>CONCATENATE(Draw!C74,C74)</f>
        <v>CINDY LOISEAU 1</v>
      </c>
      <c r="X74" s="399">
        <f t="shared" si="40"/>
        <v>16.367000000000001</v>
      </c>
      <c r="Y74" s="398"/>
      <c r="Z74" s="198" t="str">
        <f>IFERROR(VLOOKUP('1st Run'!H74,$AG$3:$AH$7,2,TRUE),"")</f>
        <v>2D</v>
      </c>
      <c r="AA74" s="303" t="str">
        <f>IFERROR(IF(Z74=$AA$1,'1st Run'!H74,""),"")</f>
        <v/>
      </c>
      <c r="AB74" s="303">
        <f>IFERROR(IF(Z74=$AB$1,'1st Run'!H74,""),"")</f>
        <v>16.367000073</v>
      </c>
      <c r="AC74" s="303" t="str">
        <f>IFERROR(IF(Z74=$AC$1,'1st Run'!H74,""),"")</f>
        <v/>
      </c>
      <c r="AD74" s="303" t="str">
        <f>IFERROR(IF($Z74=$AD$1,'1st Run'!H74,""),"")</f>
        <v/>
      </c>
      <c r="AE74" s="303" t="str">
        <f>IFERROR(IF(Z74=$AE$1,'1st Run'!H74,""),"")</f>
        <v/>
      </c>
      <c r="AF74" s="198"/>
      <c r="BA74" s="398"/>
      <c r="BB74" s="398"/>
    </row>
    <row r="75" spans="1:54" ht="15.75" customHeight="1">
      <c r="A75" s="234">
        <f>IF(B75="","",Draw!A75)</f>
        <v>62</v>
      </c>
      <c r="B75" s="235" t="str">
        <f>IFERROR(Draw!B75,"")</f>
        <v>JOSEY FEY</v>
      </c>
      <c r="C75" s="235" t="str">
        <f>IFERROR(Draw!D75,"")</f>
        <v>O SO COUNTRY</v>
      </c>
      <c r="D75" s="166">
        <v>16.129000000000001</v>
      </c>
      <c r="E75" s="300" t="str">
        <f t="shared" si="41"/>
        <v/>
      </c>
      <c r="F75" s="301">
        <f t="shared" si="42"/>
        <v>16.129000000000001</v>
      </c>
      <c r="G75" s="394">
        <v>7.4000000000000001E-8</v>
      </c>
      <c r="H75" s="399">
        <f t="shared" si="43"/>
        <v>16.129000074</v>
      </c>
      <c r="I75" s="399" t="str">
        <f t="shared" si="44"/>
        <v/>
      </c>
      <c r="J75" s="399">
        <f>IFERROR(VLOOKUP(CONCATENATE(Draw!C75,C75),'Enter Draw'!S:T,2,FALSE),"")</f>
        <v>0</v>
      </c>
      <c r="K75" s="198" t="str">
        <f>IF(A75="yco",VLOOKUP(CONCATENATE(B75,C75),Youth!S:T,2,FALSE),IF(OR(AND(D75&gt;1,D75&lt;1050),D75="nt",D75="",D75="scratch"),"","Not valid"))</f>
        <v/>
      </c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 t="str">
        <f>CONCATENATE(Draw!C75,C75)</f>
        <v>JOSEY FEYO SO COUNTRY</v>
      </c>
      <c r="X75" s="399">
        <f t="shared" si="40"/>
        <v>16.129000000000001</v>
      </c>
      <c r="Y75" s="398"/>
      <c r="Z75" s="198" t="str">
        <f>IFERROR(VLOOKUP('1st Run'!H75,$AG$3:$AH$7,2,TRUE),"")</f>
        <v>2D</v>
      </c>
      <c r="AA75" s="303" t="str">
        <f>IFERROR(IF(Z75=$AA$1,'1st Run'!H75,""),"")</f>
        <v/>
      </c>
      <c r="AB75" s="303">
        <f>IFERROR(IF(Z75=$AB$1,'1st Run'!H75,""),"")</f>
        <v>16.129000074</v>
      </c>
      <c r="AC75" s="303" t="str">
        <f>IFERROR(IF(Z75=$AC$1,'1st Run'!H75,""),"")</f>
        <v/>
      </c>
      <c r="AD75" s="303" t="str">
        <f>IFERROR(IF($Z75=$AD$1,'1st Run'!H75,""),"")</f>
        <v/>
      </c>
      <c r="AE75" s="303" t="str">
        <f>IFERROR(IF(Z75=$AE$1,'1st Run'!H75,""),"")</f>
        <v/>
      </c>
      <c r="AF75" s="198"/>
      <c r="BA75" s="398"/>
      <c r="BB75" s="398"/>
    </row>
    <row r="76" spans="1:54" ht="15.75" customHeight="1">
      <c r="A76" s="234">
        <f>IF(B76="","",Draw!A76)</f>
        <v>63</v>
      </c>
      <c r="B76" s="235" t="str">
        <f>IFERROR(Draw!B76,"")</f>
        <v>JANICE ROEBUCK</v>
      </c>
      <c r="C76" s="235" t="str">
        <f>IFERROR(Draw!D76,"")</f>
        <v>HOLLY</v>
      </c>
      <c r="D76" s="165">
        <v>17.715</v>
      </c>
      <c r="E76" s="300" t="str">
        <f t="shared" si="41"/>
        <v/>
      </c>
      <c r="F76" s="301">
        <f t="shared" si="42"/>
        <v>17.715</v>
      </c>
      <c r="G76" s="394">
        <v>7.4999999999999997E-8</v>
      </c>
      <c r="H76" s="399">
        <f t="shared" si="43"/>
        <v>17.715000074999999</v>
      </c>
      <c r="I76" s="399" t="str">
        <f t="shared" si="44"/>
        <v/>
      </c>
      <c r="J76" s="399">
        <f>IFERROR(VLOOKUP(CONCATENATE(Draw!C76,C76),'Enter Draw'!S:T,2,FALSE),"")</f>
        <v>0</v>
      </c>
      <c r="K76" s="198" t="str">
        <f>IF(A76="yco",VLOOKUP(CONCATENATE(B76,C76),Youth!S:T,2,FALSE),IF(OR(AND(D76&gt;1,D76&lt;1050),D76="nt",D76="",D76="scratch"),"","Not valid"))</f>
        <v/>
      </c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 t="str">
        <f>CONCATENATE(Draw!C76,C76)</f>
        <v>JANICE ROEBUCKHOLLY</v>
      </c>
      <c r="X76" s="399">
        <f t="shared" si="40"/>
        <v>17.715</v>
      </c>
      <c r="Y76" s="398"/>
      <c r="Z76" s="198" t="str">
        <f>IFERROR(VLOOKUP('1st Run'!H76,$AG$3:$AH$7,2,TRUE),"")</f>
        <v>5D</v>
      </c>
      <c r="AA76" s="303" t="str">
        <f>IFERROR(IF(Z76=$AA$1,'1st Run'!H76,""),"")</f>
        <v/>
      </c>
      <c r="AB76" s="303" t="str">
        <f>IFERROR(IF(Z76=$AB$1,'1st Run'!H76,""),"")</f>
        <v/>
      </c>
      <c r="AC76" s="303" t="str">
        <f>IFERROR(IF(Z76=$AC$1,'1st Run'!H76,""),"")</f>
        <v/>
      </c>
      <c r="AD76" s="303" t="str">
        <f>IFERROR(IF($Z76=$AD$1,'1st Run'!H76,""),"")</f>
        <v/>
      </c>
      <c r="AE76" s="303">
        <f>IFERROR(IF(Z76=$AE$1,'1st Run'!H76,""),"")</f>
        <v>17.715000074999999</v>
      </c>
      <c r="AF76" s="198"/>
      <c r="BA76" s="398"/>
      <c r="BB76" s="398"/>
    </row>
    <row r="77" spans="1:54" ht="15.75" customHeight="1">
      <c r="A77" s="234">
        <f>IF(B77="","",Draw!A77)</f>
        <v>64</v>
      </c>
      <c r="B77" s="235" t="str">
        <f>IFERROR(Draw!B77,"")</f>
        <v>SANDRA SCHAACK</v>
      </c>
      <c r="C77" s="235" t="str">
        <f>IFERROR(Draw!D77,"")</f>
        <v>JOSIE</v>
      </c>
      <c r="D77" s="166">
        <v>18.617000000000001</v>
      </c>
      <c r="E77" s="300" t="str">
        <f t="shared" si="41"/>
        <v/>
      </c>
      <c r="F77" s="301">
        <f t="shared" si="42"/>
        <v>18.617000000000001</v>
      </c>
      <c r="G77" s="394">
        <v>7.6000000000000006E-8</v>
      </c>
      <c r="H77" s="399">
        <f t="shared" si="43"/>
        <v>18.617000076</v>
      </c>
      <c r="I77" s="399" t="str">
        <f t="shared" si="44"/>
        <v/>
      </c>
      <c r="J77" s="399">
        <f>IFERROR(VLOOKUP(CONCATENATE(Draw!C77,C77),'Enter Draw'!S:T,2,FALSE),"")</f>
        <v>0</v>
      </c>
      <c r="K77" s="198" t="str">
        <f>IF(A77="yco",VLOOKUP(CONCATENATE(B77,C77),Youth!S:T,2,FALSE),IF(OR(AND(D77&gt;1,D77&lt;1050),D77="nt",D77="",D77="scratch"),"","Not valid"))</f>
        <v/>
      </c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 t="str">
        <f>CONCATENATE(Draw!C77,C77)</f>
        <v>SANDRA SCHAACKJOSIE</v>
      </c>
      <c r="X77" s="399">
        <f t="shared" si="40"/>
        <v>18.617000000000001</v>
      </c>
      <c r="Y77" s="398"/>
      <c r="Z77" s="198" t="str">
        <f>IFERROR(VLOOKUP('1st Run'!H77,$AG$3:$AH$7,2,TRUE),"")</f>
        <v>5D</v>
      </c>
      <c r="AA77" s="303" t="str">
        <f>IFERROR(IF(Z77=$AA$1,'1st Run'!H77,""),"")</f>
        <v/>
      </c>
      <c r="AB77" s="303" t="str">
        <f>IFERROR(IF(Z77=$AB$1,'1st Run'!H77,""),"")</f>
        <v/>
      </c>
      <c r="AC77" s="303" t="str">
        <f>IFERROR(IF(Z77=$AC$1,'1st Run'!H77,""),"")</f>
        <v/>
      </c>
      <c r="AD77" s="303" t="str">
        <f>IFERROR(IF($Z77=$AD$1,'1st Run'!H77,""),"")</f>
        <v/>
      </c>
      <c r="AE77" s="303">
        <f>IFERROR(IF(Z77=$AE$1,'1st Run'!H77,""),"")</f>
        <v>18.617000076</v>
      </c>
      <c r="AF77" s="198"/>
      <c r="BA77" s="398"/>
      <c r="BB77" s="398"/>
    </row>
    <row r="78" spans="1:54" ht="15.75" customHeight="1">
      <c r="A78" s="234">
        <f>IF(B78="","",Draw!A78)</f>
        <v>65</v>
      </c>
      <c r="B78" s="235" t="str">
        <f>IFERROR(Draw!B78,"")</f>
        <v>PAM EKERN</v>
      </c>
      <c r="C78" s="235" t="str">
        <f>IFERROR(Draw!D78,"")</f>
        <v>TJS CHOICE</v>
      </c>
      <c r="D78" s="167">
        <v>916.18100000000004</v>
      </c>
      <c r="E78" s="300" t="str">
        <f t="shared" si="41"/>
        <v/>
      </c>
      <c r="F78" s="301">
        <f t="shared" si="42"/>
        <v>916.18100000000004</v>
      </c>
      <c r="G78" s="394">
        <v>7.7000000000000001E-8</v>
      </c>
      <c r="H78" s="399">
        <f t="shared" si="43"/>
        <v>916.18100007700002</v>
      </c>
      <c r="I78" s="399" t="str">
        <f t="shared" si="44"/>
        <v/>
      </c>
      <c r="J78" s="399">
        <f>IFERROR(VLOOKUP(CONCATENATE(Draw!C78,C78),'Enter Draw'!S:T,2,FALSE),"")</f>
        <v>0</v>
      </c>
      <c r="K78" s="198" t="str">
        <f>IF(A78="yco",VLOOKUP(CONCATENATE(B78,C78),Youth!S:T,2,FALSE),IF(OR(AND(D78&gt;1,D78&lt;1050),D78="nt",D78="",D78="scratch"),"","Not valid"))</f>
        <v/>
      </c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 t="str">
        <f>CONCATENATE(Draw!C78,C78)</f>
        <v>PAM EKERNTJS CHOICE</v>
      </c>
      <c r="X78" s="399">
        <f t="shared" si="40"/>
        <v>916.18100000000004</v>
      </c>
      <c r="Y78" s="398"/>
      <c r="Z78" s="198" t="str">
        <f>IFERROR(VLOOKUP('1st Run'!H78,$AG$3:$AH$7,2,TRUE),"")</f>
        <v>5D</v>
      </c>
      <c r="AA78" s="303" t="str">
        <f>IFERROR(IF(Z78=$AA$1,'1st Run'!H78,""),"")</f>
        <v/>
      </c>
      <c r="AB78" s="303" t="str">
        <f>IFERROR(IF(Z78=$AB$1,'1st Run'!H78,""),"")</f>
        <v/>
      </c>
      <c r="AC78" s="303" t="str">
        <f>IFERROR(IF(Z78=$AC$1,'1st Run'!H78,""),"")</f>
        <v/>
      </c>
      <c r="AD78" s="303" t="str">
        <f>IFERROR(IF($Z78=$AD$1,'1st Run'!H78,""),"")</f>
        <v/>
      </c>
      <c r="AE78" s="303">
        <f>IFERROR(IF(Z78=$AE$1,'1st Run'!H78,""),"")</f>
        <v>916.18100007700002</v>
      </c>
      <c r="AF78" s="198"/>
      <c r="BA78" s="398"/>
      <c r="BB78" s="398"/>
    </row>
    <row r="79" spans="1:54" ht="15.75" customHeight="1">
      <c r="A79" s="234" t="str">
        <f>IF(B79="","",Draw!A79)</f>
        <v/>
      </c>
      <c r="B79" s="235" t="str">
        <f>IFERROR(Draw!B79,"")</f>
        <v/>
      </c>
      <c r="C79" s="235" t="str">
        <f>IFERROR(Draw!D79,"")</f>
        <v/>
      </c>
      <c r="D79" s="433"/>
      <c r="E79" s="300" t="str">
        <f t="shared" si="41"/>
        <v/>
      </c>
      <c r="F79" s="301" t="str">
        <f t="shared" si="42"/>
        <v/>
      </c>
      <c r="G79" s="394">
        <v>7.7999999999999997E-8</v>
      </c>
      <c r="H79" s="399" t="str">
        <f t="shared" si="43"/>
        <v/>
      </c>
      <c r="I79" s="399" t="str">
        <f t="shared" si="44"/>
        <v/>
      </c>
      <c r="J79" s="399">
        <f>IFERROR(VLOOKUP(CONCATENATE(Draw!C79,C79),'Enter Draw'!S:T,2,FALSE),"")</f>
        <v>0</v>
      </c>
      <c r="K79" s="198" t="str">
        <f>IF(A79="yco",VLOOKUP(CONCATENATE(B79,C79),Youth!S:T,2,FALSE),IF(OR(AND(D79&gt;1,D79&lt;1050),D79="nt",D79="",D79="scratch"),"","Not valid"))</f>
        <v/>
      </c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 t="str">
        <f>CONCATENATE(Draw!C79,C79)</f>
        <v/>
      </c>
      <c r="X79" s="399">
        <f t="shared" si="40"/>
        <v>0</v>
      </c>
      <c r="Y79" s="398"/>
      <c r="Z79" s="198" t="str">
        <f>IFERROR(VLOOKUP('1st Run'!H79,$AG$3:$AH$7,2,TRUE),"")</f>
        <v/>
      </c>
      <c r="AA79" s="303" t="str">
        <f>IFERROR(IF(Z79=$AA$1,'1st Run'!H79,""),"")</f>
        <v/>
      </c>
      <c r="AB79" s="303" t="str">
        <f>IFERROR(IF(Z79=$AB$1,'1st Run'!H79,""),"")</f>
        <v/>
      </c>
      <c r="AC79" s="303" t="str">
        <f>IFERROR(IF(Z79=$AC$1,'1st Run'!H79,""),"")</f>
        <v/>
      </c>
      <c r="AD79" s="303" t="str">
        <f>IFERROR(IF($Z79=$AD$1,'1st Run'!H79,""),"")</f>
        <v/>
      </c>
      <c r="AE79" s="303" t="str">
        <f>IFERROR(IF(Z79=$AE$1,'1st Run'!H79,""),"")</f>
        <v/>
      </c>
      <c r="AF79" s="198"/>
      <c r="BA79" s="398"/>
      <c r="BB79" s="398"/>
    </row>
    <row r="80" spans="1:54" ht="15.75" customHeight="1">
      <c r="A80" s="234">
        <f>IF(B80="","",Draw!A80)</f>
        <v>66</v>
      </c>
      <c r="B80" s="235" t="str">
        <f>IFERROR(Draw!B80,"")</f>
        <v>MELISSA ANDERSON</v>
      </c>
      <c r="C80" s="235" t="str">
        <f>IFERROR(Draw!D80,"")</f>
        <v>LUCY</v>
      </c>
      <c r="D80" s="168">
        <v>20.712</v>
      </c>
      <c r="E80" s="300" t="str">
        <f t="shared" si="41"/>
        <v/>
      </c>
      <c r="F80" s="301">
        <f t="shared" si="42"/>
        <v>20.712</v>
      </c>
      <c r="G80" s="394">
        <v>7.9000000000000006E-8</v>
      </c>
      <c r="H80" s="399">
        <f t="shared" si="43"/>
        <v>20.712000078999999</v>
      </c>
      <c r="I80" s="399" t="str">
        <f t="shared" si="44"/>
        <v/>
      </c>
      <c r="J80" s="399">
        <f>IFERROR(VLOOKUP(CONCATENATE(Draw!C80,C80),'Enter Draw'!S:T,2,FALSE),"")</f>
        <v>0</v>
      </c>
      <c r="K80" s="198" t="str">
        <f>IF(A80="yco",VLOOKUP(CONCATENATE(B80,C80),Youth!S:T,2,FALSE),IF(OR(AND(D80&gt;1,D80&lt;1050),D80="nt",D80="",D80="scratch"),"","Not valid"))</f>
        <v/>
      </c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 t="str">
        <f>CONCATENATE(Draw!C80,C80)</f>
        <v>MELISSA ANDERSONLUCY</v>
      </c>
      <c r="X80" s="399">
        <f t="shared" si="40"/>
        <v>20.712</v>
      </c>
      <c r="Y80" s="398"/>
      <c r="Z80" s="198" t="str">
        <f>IFERROR(VLOOKUP('1st Run'!H80,$AG$3:$AH$7,2,TRUE),"")</f>
        <v>5D</v>
      </c>
      <c r="AA80" s="303" t="str">
        <f>IFERROR(IF(Z80=$AA$1,'1st Run'!H80,""),"")</f>
        <v/>
      </c>
      <c r="AB80" s="303" t="str">
        <f>IFERROR(IF(Z80=$AB$1,'1st Run'!H80,""),"")</f>
        <v/>
      </c>
      <c r="AC80" s="303" t="str">
        <f>IFERROR(IF(Z80=$AC$1,'1st Run'!H80,""),"")</f>
        <v/>
      </c>
      <c r="AD80" s="303" t="str">
        <f>IFERROR(IF($Z80=$AD$1,'1st Run'!H80,""),"")</f>
        <v/>
      </c>
      <c r="AE80" s="303">
        <f>IFERROR(IF(Z80=$AE$1,'1st Run'!H80,""),"")</f>
        <v>20.712000078999999</v>
      </c>
      <c r="AF80" s="198"/>
      <c r="BA80" s="398"/>
      <c r="BB80" s="398"/>
    </row>
    <row r="81" spans="1:54" ht="15.75" customHeight="1">
      <c r="A81" s="234">
        <f>IF(B81="","",Draw!A81)</f>
        <v>67</v>
      </c>
      <c r="B81" s="235" t="str">
        <f>IFERROR(Draw!B81,"")</f>
        <v>JACKIE FIEKEMA (Y)</v>
      </c>
      <c r="C81" s="235" t="str">
        <f>IFERROR(Draw!D81,"")</f>
        <v>MARKED WITH CHROME</v>
      </c>
      <c r="D81" s="166">
        <v>17.559999999999999</v>
      </c>
      <c r="E81" s="300">
        <f t="shared" si="41"/>
        <v>17.559999999999999</v>
      </c>
      <c r="F81" s="301">
        <f t="shared" si="42"/>
        <v>17.559999999999999</v>
      </c>
      <c r="G81" s="394">
        <v>8.0000000000000002E-8</v>
      </c>
      <c r="H81" s="399">
        <f t="shared" si="43"/>
        <v>17.560000079999998</v>
      </c>
      <c r="I81" s="399">
        <f t="shared" si="44"/>
        <v>17.560000079999998</v>
      </c>
      <c r="J81" s="399" t="str">
        <f>IFERROR(VLOOKUP(CONCATENATE(Draw!C81,C81),'Enter Draw'!S:T,2,FALSE),"")</f>
        <v>X</v>
      </c>
      <c r="K81" s="198" t="str">
        <f>IF(A81="yco",VLOOKUP(CONCATENATE(B81,C81),Youth!S:T,2,FALSE),IF(OR(AND(D81&gt;1,D81&lt;1050),D81="nt",D81="",D81="scratch"),"","Not valid"))</f>
        <v/>
      </c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 t="str">
        <f>CONCATENATE(Draw!C81,C81)</f>
        <v>JACKIE FIEKEMAMARKED WITH CHROME</v>
      </c>
      <c r="X81" s="399">
        <f t="shared" si="40"/>
        <v>17.559999999999999</v>
      </c>
      <c r="Y81" s="398"/>
      <c r="Z81" s="198" t="str">
        <f>IFERROR(VLOOKUP('1st Run'!H81,$AG$3:$AH$7,2,TRUE),"")</f>
        <v>5D</v>
      </c>
      <c r="AA81" s="303" t="str">
        <f>IFERROR(IF(Z81=$AA$1,'1st Run'!H81,""),"")</f>
        <v/>
      </c>
      <c r="AB81" s="303" t="str">
        <f>IFERROR(IF(Z81=$AB$1,'1st Run'!H81,""),"")</f>
        <v/>
      </c>
      <c r="AC81" s="303" t="str">
        <f>IFERROR(IF(Z81=$AC$1,'1st Run'!H81,""),"")</f>
        <v/>
      </c>
      <c r="AD81" s="303" t="str">
        <f>IFERROR(IF($Z81=$AD$1,'1st Run'!H81,""),"")</f>
        <v/>
      </c>
      <c r="AE81" s="303">
        <f>IFERROR(IF(Z81=$AE$1,'1st Run'!H81,""),"")</f>
        <v>17.560000079999998</v>
      </c>
      <c r="AF81" s="198"/>
      <c r="BA81" s="398"/>
      <c r="BB81" s="398"/>
    </row>
    <row r="82" spans="1:54" ht="15.75" customHeight="1">
      <c r="A82" s="234">
        <f>IF(B82="","",Draw!A82)</f>
        <v>68</v>
      </c>
      <c r="B82" s="235" t="str">
        <f>IFERROR(Draw!B82,"")</f>
        <v>TABITHA SANDERSON (YO)</v>
      </c>
      <c r="C82" s="235" t="str">
        <f>IFERROR(Draw!D82,"")</f>
        <v>DOLLY</v>
      </c>
      <c r="D82" s="165">
        <v>18.891999999999999</v>
      </c>
      <c r="E82" s="300">
        <f t="shared" si="41"/>
        <v>18.891999999999999</v>
      </c>
      <c r="F82" s="301" t="str">
        <f t="shared" si="42"/>
        <v/>
      </c>
      <c r="G82" s="394">
        <v>8.0999999999999997E-8</v>
      </c>
      <c r="H82" s="399" t="str">
        <f t="shared" si="43"/>
        <v/>
      </c>
      <c r="I82" s="399">
        <f t="shared" si="44"/>
        <v>18.892000080999999</v>
      </c>
      <c r="J82" s="399" t="str">
        <f>IFERROR(VLOOKUP(CONCATENATE(Draw!C82,C82),'Enter Draw'!S:T,2,FALSE),"")</f>
        <v>O</v>
      </c>
      <c r="K82" s="198" t="str">
        <f>IF(A82="yco",VLOOKUP(CONCATENATE(B82,C82),Youth!S:T,2,FALSE),IF(OR(AND(D82&gt;1,D82&lt;1050),D82="nt",D82="",D82="scratch"),"","Not valid"))</f>
        <v/>
      </c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 t="str">
        <f>CONCATENATE(Draw!C82,C82)</f>
        <v>TABITHA SANDERSONDOLLY</v>
      </c>
      <c r="X82" s="399">
        <f t="shared" si="40"/>
        <v>18.891999999999999</v>
      </c>
      <c r="Y82" s="398"/>
      <c r="Z82" s="198" t="str">
        <f>IFERROR(VLOOKUP('1st Run'!H82,$AG$3:$AH$7,2,TRUE),"")</f>
        <v/>
      </c>
      <c r="AA82" s="303" t="str">
        <f>IFERROR(IF(Z82=$AA$1,'1st Run'!H82,""),"")</f>
        <v/>
      </c>
      <c r="AB82" s="303" t="str">
        <f>IFERROR(IF(Z82=$AB$1,'1st Run'!H82,""),"")</f>
        <v/>
      </c>
      <c r="AC82" s="303" t="str">
        <f>IFERROR(IF(Z82=$AC$1,'1st Run'!H82,""),"")</f>
        <v/>
      </c>
      <c r="AD82" s="303" t="str">
        <f>IFERROR(IF($Z82=$AD$1,'1st Run'!H82,""),"")</f>
        <v/>
      </c>
      <c r="AE82" s="303" t="str">
        <f>IFERROR(IF(Z82=$AE$1,'1st Run'!H82,""),"")</f>
        <v/>
      </c>
      <c r="AF82" s="198"/>
      <c r="BA82" s="398"/>
      <c r="BB82" s="398"/>
    </row>
    <row r="83" spans="1:54" ht="15.75" customHeight="1">
      <c r="A83" s="234">
        <f>IF(B83="","",Draw!A83)</f>
        <v>69</v>
      </c>
      <c r="B83" s="235" t="str">
        <f>IFERROR(Draw!B83,"")</f>
        <v>CASSIDI WINTER</v>
      </c>
      <c r="C83" s="235" t="str">
        <f>IFERROR(Draw!D83,"")</f>
        <v>HEZA FAST SENOR</v>
      </c>
      <c r="D83" s="166">
        <v>16.248000000000001</v>
      </c>
      <c r="E83" s="300" t="str">
        <f t="shared" si="41"/>
        <v/>
      </c>
      <c r="F83" s="301">
        <f t="shared" si="42"/>
        <v>16.248000000000001</v>
      </c>
      <c r="G83" s="394">
        <v>8.2000000000000006E-8</v>
      </c>
      <c r="H83" s="399">
        <f t="shared" si="43"/>
        <v>16.248000082000001</v>
      </c>
      <c r="I83" s="399" t="str">
        <f t="shared" si="44"/>
        <v/>
      </c>
      <c r="J83" s="399">
        <f>IFERROR(VLOOKUP(CONCATENATE(Draw!C83,C83),'Enter Draw'!S:T,2,FALSE),"")</f>
        <v>0</v>
      </c>
      <c r="K83" s="198" t="str">
        <f>IF(A83="yco",VLOOKUP(CONCATENATE(B83,C83),Youth!S:T,2,FALSE),IF(OR(AND(D83&gt;1,D83&lt;1050),D83="nt",D83="",D83="scratch"),"","Not valid"))</f>
        <v/>
      </c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8" t="str">
        <f>CONCATENATE(Draw!C83,C83)</f>
        <v>CASSIDI WINTERHEZA FAST SENOR</v>
      </c>
      <c r="X83" s="399">
        <f t="shared" si="40"/>
        <v>16.248000000000001</v>
      </c>
      <c r="Y83" s="398"/>
      <c r="Z83" s="198" t="str">
        <f>IFERROR(VLOOKUP('1st Run'!H83,$AG$3:$AH$7,2,TRUE),"")</f>
        <v>2D</v>
      </c>
      <c r="AA83" s="303" t="str">
        <f>IFERROR(IF(Z83=$AA$1,'1st Run'!H83,""),"")</f>
        <v/>
      </c>
      <c r="AB83" s="303">
        <f>IFERROR(IF(Z83=$AB$1,'1st Run'!H83,""),"")</f>
        <v>16.248000082000001</v>
      </c>
      <c r="AC83" s="303" t="str">
        <f>IFERROR(IF(Z83=$AC$1,'1st Run'!H83,""),"")</f>
        <v/>
      </c>
      <c r="AD83" s="303" t="str">
        <f>IFERROR(IF($Z83=$AD$1,'1st Run'!H83,""),"")</f>
        <v/>
      </c>
      <c r="AE83" s="303" t="str">
        <f>IFERROR(IF(Z83=$AE$1,'1st Run'!H83,""),"")</f>
        <v/>
      </c>
      <c r="AF83" s="198"/>
      <c r="BA83" s="398"/>
      <c r="BB83" s="398"/>
    </row>
    <row r="84" spans="1:54" ht="15.75" customHeight="1">
      <c r="A84" s="234">
        <f>IF(B84="","",Draw!A84)</f>
        <v>70</v>
      </c>
      <c r="B84" s="235" t="str">
        <f>IFERROR(Draw!B84,"")</f>
        <v>CASONDRA GOLDMAN</v>
      </c>
      <c r="C84" s="235" t="str">
        <f>IFERROR(Draw!D84,"")</f>
        <v>CLYDE</v>
      </c>
      <c r="D84" s="167">
        <v>42.484000000000002</v>
      </c>
      <c r="E84" s="300" t="str">
        <f t="shared" si="41"/>
        <v/>
      </c>
      <c r="F84" s="301">
        <f t="shared" si="42"/>
        <v>42.484000000000002</v>
      </c>
      <c r="G84" s="394">
        <v>8.3000000000000002E-8</v>
      </c>
      <c r="H84" s="399">
        <f t="shared" si="43"/>
        <v>42.484000083000005</v>
      </c>
      <c r="I84" s="399" t="str">
        <f t="shared" si="44"/>
        <v/>
      </c>
      <c r="J84" s="399">
        <f>IFERROR(VLOOKUP(CONCATENATE(Draw!C84,C84),'Enter Draw'!S:T,2,FALSE),"")</f>
        <v>0</v>
      </c>
      <c r="K84" s="198" t="str">
        <f>IF(A84="yco",VLOOKUP(CONCATENATE(B84,C84),Youth!S:T,2,FALSE),IF(OR(AND(D84&gt;1,D84&lt;1050),D84="nt",D84="",D84="scratch"),"","Not valid"))</f>
        <v/>
      </c>
      <c r="L84" s="398"/>
      <c r="M84" s="398"/>
      <c r="N84" s="398"/>
      <c r="O84" s="398"/>
      <c r="P84" s="398"/>
      <c r="Q84" s="398"/>
      <c r="R84" s="398"/>
      <c r="S84" s="398"/>
      <c r="T84" s="398"/>
      <c r="U84" s="398"/>
      <c r="V84" s="398"/>
      <c r="W84" s="398" t="str">
        <f>CONCATENATE(Draw!C84,C84)</f>
        <v>CASONDRA GOLDMANCLYDE</v>
      </c>
      <c r="X84" s="399">
        <f t="shared" si="40"/>
        <v>42.484000000000002</v>
      </c>
      <c r="Y84" s="398"/>
      <c r="Z84" s="198" t="str">
        <f>IFERROR(VLOOKUP('1st Run'!H84,$AG$3:$AH$7,2,TRUE),"")</f>
        <v>5D</v>
      </c>
      <c r="AA84" s="303" t="str">
        <f>IFERROR(IF(Z84=$AA$1,'1st Run'!H84,""),"")</f>
        <v/>
      </c>
      <c r="AB84" s="303" t="str">
        <f>IFERROR(IF(Z84=$AB$1,'1st Run'!H84,""),"")</f>
        <v/>
      </c>
      <c r="AC84" s="303" t="str">
        <f>IFERROR(IF(Z84=$AC$1,'1st Run'!H84,""),"")</f>
        <v/>
      </c>
      <c r="AD84" s="303" t="str">
        <f>IFERROR(IF($Z84=$AD$1,'1st Run'!H84,""),"")</f>
        <v/>
      </c>
      <c r="AE84" s="303">
        <f>IFERROR(IF(Z84=$AE$1,'1st Run'!H84,""),"")</f>
        <v>42.484000083000005</v>
      </c>
      <c r="AF84" s="198"/>
      <c r="BA84" s="398"/>
      <c r="BB84" s="398"/>
    </row>
    <row r="85" spans="1:54" ht="15.75" customHeight="1">
      <c r="A85" s="234" t="str">
        <f>IF(B85="","",Draw!A85)</f>
        <v/>
      </c>
      <c r="B85" s="235" t="str">
        <f>IFERROR(Draw!B85,"")</f>
        <v/>
      </c>
      <c r="C85" s="235" t="str">
        <f>IFERROR(Draw!D85,"")</f>
        <v/>
      </c>
      <c r="D85" s="433"/>
      <c r="E85" s="300" t="str">
        <f t="shared" si="41"/>
        <v/>
      </c>
      <c r="F85" s="301" t="str">
        <f t="shared" si="42"/>
        <v/>
      </c>
      <c r="G85" s="394">
        <v>8.3999999999999998E-8</v>
      </c>
      <c r="H85" s="399" t="str">
        <f t="shared" si="43"/>
        <v/>
      </c>
      <c r="I85" s="399" t="str">
        <f t="shared" si="44"/>
        <v/>
      </c>
      <c r="J85" s="399">
        <f>IFERROR(VLOOKUP(CONCATENATE(Draw!C85,C85),'Enter Draw'!S:T,2,FALSE),"")</f>
        <v>0</v>
      </c>
      <c r="K85" s="198" t="str">
        <f>IF(A85="yco",VLOOKUP(CONCATENATE(B85,C85),Youth!S:T,2,FALSE),IF(OR(AND(D85&gt;1,D85&lt;1050),D85="nt",D85="",D85="scratch"),"","Not valid"))</f>
        <v/>
      </c>
      <c r="L85" s="398"/>
      <c r="M85" s="398"/>
      <c r="N85" s="398"/>
      <c r="O85" s="398"/>
      <c r="P85" s="398"/>
      <c r="Q85" s="398"/>
      <c r="R85" s="398"/>
      <c r="S85" s="398"/>
      <c r="T85" s="398"/>
      <c r="U85" s="398"/>
      <c r="V85" s="398"/>
      <c r="W85" s="398" t="str">
        <f>CONCATENATE(Draw!C85,C85)</f>
        <v/>
      </c>
      <c r="X85" s="399">
        <f t="shared" si="40"/>
        <v>0</v>
      </c>
      <c r="Y85" s="398"/>
      <c r="Z85" s="198" t="str">
        <f>IFERROR(VLOOKUP('1st Run'!H85,$AG$3:$AH$7,2,TRUE),"")</f>
        <v/>
      </c>
      <c r="AA85" s="303" t="str">
        <f>IFERROR(IF(Z85=$AA$1,'1st Run'!H85,""),"")</f>
        <v/>
      </c>
      <c r="AB85" s="303" t="str">
        <f>IFERROR(IF(Z85=$AB$1,'1st Run'!H85,""),"")</f>
        <v/>
      </c>
      <c r="AC85" s="303" t="str">
        <f>IFERROR(IF(Z85=$AC$1,'1st Run'!H85,""),"")</f>
        <v/>
      </c>
      <c r="AD85" s="303" t="str">
        <f>IFERROR(IF($Z85=$AD$1,'1st Run'!H85,""),"")</f>
        <v/>
      </c>
      <c r="AE85" s="303" t="str">
        <f>IFERROR(IF(Z85=$AE$1,'1st Run'!H85,""),"")</f>
        <v/>
      </c>
      <c r="AF85" s="198"/>
      <c r="BA85" s="398"/>
      <c r="BB85" s="398"/>
    </row>
    <row r="86" spans="1:54" ht="15.75" customHeight="1">
      <c r="A86" s="234">
        <f>IF(B86="","",Draw!A86)</f>
        <v>71</v>
      </c>
      <c r="B86" s="235" t="str">
        <f>IFERROR(Draw!B86,"")</f>
        <v>EMMA BERTRAM</v>
      </c>
      <c r="C86" s="235" t="str">
        <f>IFERROR(Draw!D86,"")</f>
        <v>PIRATE</v>
      </c>
      <c r="D86" s="168">
        <v>26.797000000000001</v>
      </c>
      <c r="E86" s="300" t="str">
        <f t="shared" si="41"/>
        <v/>
      </c>
      <c r="F86" s="301">
        <f t="shared" si="42"/>
        <v>26.797000000000001</v>
      </c>
      <c r="G86" s="394">
        <v>8.4999999999999994E-8</v>
      </c>
      <c r="H86" s="399">
        <f t="shared" si="43"/>
        <v>26.797000085000001</v>
      </c>
      <c r="I86" s="399" t="str">
        <f t="shared" si="44"/>
        <v/>
      </c>
      <c r="J86" s="399">
        <f>IFERROR(VLOOKUP(CONCATENATE(Draw!C86,C86),'Enter Draw'!S:T,2,FALSE),"")</f>
        <v>0</v>
      </c>
      <c r="K86" s="198" t="str">
        <f>IF(A86="yco",VLOOKUP(CONCATENATE(B86,C86),Youth!S:T,2,FALSE),IF(OR(AND(D86&gt;1,D86&lt;1050),D86="nt",D86="",D86="scratch"),"","Not valid"))</f>
        <v/>
      </c>
      <c r="L86" s="398"/>
      <c r="M86" s="398"/>
      <c r="N86" s="398"/>
      <c r="O86" s="398"/>
      <c r="P86" s="398"/>
      <c r="Q86" s="398"/>
      <c r="R86" s="398"/>
      <c r="S86" s="398"/>
      <c r="T86" s="398"/>
      <c r="U86" s="398"/>
      <c r="V86" s="398"/>
      <c r="W86" s="398" t="str">
        <f>CONCATENATE(Draw!C86,C86)</f>
        <v>EMMA BERTRAMPIRATE</v>
      </c>
      <c r="X86" s="399">
        <f t="shared" si="40"/>
        <v>26.797000000000001</v>
      </c>
      <c r="Y86" s="398"/>
      <c r="Z86" s="198" t="str">
        <f>IFERROR(VLOOKUP('1st Run'!H86,$AG$3:$AH$7,2,TRUE),"")</f>
        <v>5D</v>
      </c>
      <c r="AA86" s="303" t="str">
        <f>IFERROR(IF(Z86=$AA$1,'1st Run'!H86,""),"")</f>
        <v/>
      </c>
      <c r="AB86" s="303" t="str">
        <f>IFERROR(IF(Z86=$AB$1,'1st Run'!H86,""),"")</f>
        <v/>
      </c>
      <c r="AC86" s="303" t="str">
        <f>IFERROR(IF(Z86=$AC$1,'1st Run'!H86,""),"")</f>
        <v/>
      </c>
      <c r="AD86" s="303" t="str">
        <f>IFERROR(IF($Z86=$AD$1,'1st Run'!H86,""),"")</f>
        <v/>
      </c>
      <c r="AE86" s="303">
        <f>IFERROR(IF(Z86=$AE$1,'1st Run'!H86,""),"")</f>
        <v>26.797000085000001</v>
      </c>
      <c r="AF86" s="198"/>
      <c r="BA86" s="398"/>
      <c r="BB86" s="398"/>
    </row>
    <row r="87" spans="1:54" ht="15.75" customHeight="1">
      <c r="A87" s="234">
        <f>IF(B87="","",Draw!A87)</f>
        <v>72</v>
      </c>
      <c r="B87" s="235" t="str">
        <f>IFERROR(Draw!B87,"")</f>
        <v>SIERRA DARRAH</v>
      </c>
      <c r="C87" s="235" t="str">
        <f>IFERROR(Draw!D87,"")</f>
        <v>JEWELS</v>
      </c>
      <c r="D87" s="166">
        <v>19.297999999999998</v>
      </c>
      <c r="E87" s="300" t="str">
        <f t="shared" si="41"/>
        <v/>
      </c>
      <c r="F87" s="301">
        <f t="shared" si="42"/>
        <v>19.297999999999998</v>
      </c>
      <c r="G87" s="394">
        <v>8.6000000000000002E-8</v>
      </c>
      <c r="H87" s="399">
        <f t="shared" si="43"/>
        <v>19.298000085999998</v>
      </c>
      <c r="I87" s="399" t="str">
        <f t="shared" si="44"/>
        <v/>
      </c>
      <c r="J87" s="399">
        <f>IFERROR(VLOOKUP(CONCATENATE(Draw!C87,C87),'Enter Draw'!S:T,2,FALSE),"")</f>
        <v>0</v>
      </c>
      <c r="K87" s="198" t="str">
        <f>IF(A87="yco",VLOOKUP(CONCATENATE(B87,C87),Youth!S:T,2,FALSE),IF(OR(AND(D87&gt;1,D87&lt;1050),D87="nt",D87="",D87="scratch"),"","Not valid"))</f>
        <v/>
      </c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  <c r="W87" s="398" t="str">
        <f>CONCATENATE(Draw!C87,C87)</f>
        <v>SIERRA DARRAHJEWELS</v>
      </c>
      <c r="X87" s="399">
        <f t="shared" si="40"/>
        <v>19.297999999999998</v>
      </c>
      <c r="Y87" s="398"/>
      <c r="Z87" s="198" t="str">
        <f>IFERROR(VLOOKUP('1st Run'!H87,$AG$3:$AH$7,2,TRUE),"")</f>
        <v>5D</v>
      </c>
      <c r="AA87" s="303" t="str">
        <f>IFERROR(IF(Z87=$AA$1,'1st Run'!H87,""),"")</f>
        <v/>
      </c>
      <c r="AB87" s="303" t="str">
        <f>IFERROR(IF(Z87=$AB$1,'1st Run'!H87,""),"")</f>
        <v/>
      </c>
      <c r="AC87" s="303" t="str">
        <f>IFERROR(IF(Z87=$AC$1,'1st Run'!H87,""),"")</f>
        <v/>
      </c>
      <c r="AD87" s="303" t="str">
        <f>IFERROR(IF($Z87=$AD$1,'1st Run'!H87,""),"")</f>
        <v/>
      </c>
      <c r="AE87" s="303">
        <f>IFERROR(IF(Z87=$AE$1,'1st Run'!H87,""),"")</f>
        <v>19.298000085999998</v>
      </c>
      <c r="AF87" s="198"/>
      <c r="BA87" s="398"/>
      <c r="BB87" s="398"/>
    </row>
    <row r="88" spans="1:54" ht="15.75" customHeight="1">
      <c r="A88" s="234" t="str">
        <f>IF(B88="","",Draw!A88)</f>
        <v/>
      </c>
      <c r="B88" s="235" t="str">
        <f>IFERROR(Draw!B88,"")</f>
        <v/>
      </c>
      <c r="C88" s="235" t="str">
        <f>IFERROR(Draw!D88,"")</f>
        <v/>
      </c>
      <c r="D88" s="165"/>
      <c r="E88" s="300" t="str">
        <f t="shared" si="41"/>
        <v/>
      </c>
      <c r="F88" s="301" t="str">
        <f t="shared" si="42"/>
        <v/>
      </c>
      <c r="G88" s="394">
        <v>8.6999999999999998E-8</v>
      </c>
      <c r="H88" s="399" t="str">
        <f t="shared" si="43"/>
        <v/>
      </c>
      <c r="I88" s="399" t="str">
        <f t="shared" si="44"/>
        <v/>
      </c>
      <c r="J88" s="399">
        <f>IFERROR(VLOOKUP(CONCATENATE(Draw!C88,C88),'Enter Draw'!S:T,2,FALSE),"")</f>
        <v>0</v>
      </c>
      <c r="K88" s="198" t="str">
        <f>IF(A88="yco",VLOOKUP(CONCATENATE(B88,C88),Youth!S:T,2,FALSE),IF(OR(AND(D88&gt;1,D88&lt;1050),D88="nt",D88="",D88="scratch"),"","Not valid"))</f>
        <v/>
      </c>
      <c r="L88" s="398"/>
      <c r="M88" s="398"/>
      <c r="N88" s="398"/>
      <c r="O88" s="398"/>
      <c r="P88" s="398"/>
      <c r="Q88" s="398"/>
      <c r="R88" s="398"/>
      <c r="S88" s="398"/>
      <c r="T88" s="398"/>
      <c r="U88" s="398"/>
      <c r="V88" s="398"/>
      <c r="W88" s="398" t="str">
        <f>CONCATENATE(Draw!C88,C88)</f>
        <v/>
      </c>
      <c r="X88" s="399">
        <f t="shared" si="40"/>
        <v>0</v>
      </c>
      <c r="Y88" s="398"/>
      <c r="Z88" s="198" t="str">
        <f>IFERROR(VLOOKUP('1st Run'!H88,$AG$3:$AH$7,2,TRUE),"")</f>
        <v/>
      </c>
      <c r="AA88" s="303" t="str">
        <f>IFERROR(IF(Z88=$AA$1,'1st Run'!H88,""),"")</f>
        <v/>
      </c>
      <c r="AB88" s="303" t="str">
        <f>IFERROR(IF(Z88=$AB$1,'1st Run'!H88,""),"")</f>
        <v/>
      </c>
      <c r="AC88" s="303" t="str">
        <f>IFERROR(IF(Z88=$AC$1,'1st Run'!H88,""),"")</f>
        <v/>
      </c>
      <c r="AD88" s="303" t="str">
        <f>IFERROR(IF($Z88=$AD$1,'1st Run'!H88,""),"")</f>
        <v/>
      </c>
      <c r="AE88" s="303" t="str">
        <f>IFERROR(IF(Z88=$AE$1,'1st Run'!H88,""),"")</f>
        <v/>
      </c>
      <c r="AF88" s="198"/>
      <c r="BA88" s="398"/>
      <c r="BB88" s="398"/>
    </row>
    <row r="89" spans="1:54" ht="15.75" customHeight="1">
      <c r="A89" s="234" t="str">
        <f>IF(B89="","",Draw!A89)</f>
        <v/>
      </c>
      <c r="B89" s="235" t="str">
        <f>IFERROR(Draw!B89,"")</f>
        <v/>
      </c>
      <c r="C89" s="235" t="str">
        <f>IFERROR(Draw!D89,"")</f>
        <v/>
      </c>
      <c r="D89" s="166"/>
      <c r="E89" s="300" t="str">
        <f t="shared" si="41"/>
        <v/>
      </c>
      <c r="F89" s="301" t="str">
        <f t="shared" si="42"/>
        <v/>
      </c>
      <c r="G89" s="394">
        <v>8.7999999999999994E-8</v>
      </c>
      <c r="H89" s="399" t="str">
        <f t="shared" si="43"/>
        <v/>
      </c>
      <c r="I89" s="399" t="str">
        <f t="shared" si="44"/>
        <v/>
      </c>
      <c r="J89" s="399">
        <f>IFERROR(VLOOKUP(CONCATENATE(Draw!C89,C89),'Enter Draw'!S:T,2,FALSE),"")</f>
        <v>0</v>
      </c>
      <c r="K89" s="198" t="str">
        <f>IF(A89="yco",VLOOKUP(CONCATENATE(B89,C89),Youth!S:T,2,FALSE),IF(OR(AND(D89&gt;1,D89&lt;1050),D89="nt",D89="",D89="scratch"),"","Not valid"))</f>
        <v/>
      </c>
      <c r="L89" s="398"/>
      <c r="M89" s="398"/>
      <c r="N89" s="398"/>
      <c r="O89" s="398"/>
      <c r="P89" s="398"/>
      <c r="Q89" s="398"/>
      <c r="R89" s="398"/>
      <c r="S89" s="398"/>
      <c r="T89" s="398"/>
      <c r="U89" s="398"/>
      <c r="V89" s="398"/>
      <c r="W89" s="398" t="str">
        <f>CONCATENATE(Draw!C89,C89)</f>
        <v/>
      </c>
      <c r="X89" s="399">
        <f t="shared" si="40"/>
        <v>0</v>
      </c>
      <c r="Y89" s="398"/>
      <c r="Z89" s="198" t="str">
        <f>IFERROR(VLOOKUP('1st Run'!H89,$AG$3:$AH$7,2,TRUE),"")</f>
        <v/>
      </c>
      <c r="AA89" s="303" t="str">
        <f>IFERROR(IF(Z89=$AA$1,'1st Run'!H89,""),"")</f>
        <v/>
      </c>
      <c r="AB89" s="303" t="str">
        <f>IFERROR(IF(Z89=$AB$1,'1st Run'!H89,""),"")</f>
        <v/>
      </c>
      <c r="AC89" s="303" t="str">
        <f>IFERROR(IF(Z89=$AC$1,'1st Run'!H89,""),"")</f>
        <v/>
      </c>
      <c r="AD89" s="303" t="str">
        <f>IFERROR(IF($Z89=$AD$1,'1st Run'!H89,""),"")</f>
        <v/>
      </c>
      <c r="AE89" s="303" t="str">
        <f>IFERROR(IF(Z89=$AE$1,'1st Run'!H89,""),"")</f>
        <v/>
      </c>
      <c r="AF89" s="198"/>
      <c r="BA89" s="398"/>
      <c r="BB89" s="398"/>
    </row>
    <row r="90" spans="1:54" ht="15.75" customHeight="1">
      <c r="A90" s="234" t="str">
        <f>IF(B90="","",Draw!A90)</f>
        <v/>
      </c>
      <c r="B90" s="235" t="str">
        <f>IFERROR(Draw!B90,"")</f>
        <v/>
      </c>
      <c r="C90" s="235" t="str">
        <f>IFERROR(Draw!D90,"")</f>
        <v/>
      </c>
      <c r="D90" s="167"/>
      <c r="E90" s="300" t="str">
        <f t="shared" si="41"/>
        <v/>
      </c>
      <c r="F90" s="301" t="str">
        <f t="shared" si="42"/>
        <v/>
      </c>
      <c r="G90" s="394">
        <v>8.9000000000000003E-8</v>
      </c>
      <c r="H90" s="399" t="str">
        <f t="shared" si="43"/>
        <v/>
      </c>
      <c r="I90" s="399" t="str">
        <f t="shared" si="44"/>
        <v/>
      </c>
      <c r="J90" s="399">
        <f>IFERROR(VLOOKUP(CONCATENATE(Draw!C90,C90),'Enter Draw'!S:T,2,FALSE),"")</f>
        <v>0</v>
      </c>
      <c r="K90" s="198" t="str">
        <f>IF(A90="yco",VLOOKUP(CONCATENATE(B90,C90),Youth!S:T,2,FALSE),IF(OR(AND(D90&gt;1,D90&lt;1050),D90="nt",D90="",D90="scratch"),"","Not valid"))</f>
        <v/>
      </c>
      <c r="L90" s="398"/>
      <c r="M90" s="398"/>
      <c r="N90" s="398"/>
      <c r="O90" s="398"/>
      <c r="P90" s="398"/>
      <c r="Q90" s="398"/>
      <c r="R90" s="398"/>
      <c r="S90" s="398"/>
      <c r="T90" s="398"/>
      <c r="U90" s="398"/>
      <c r="V90" s="398"/>
      <c r="W90" s="398" t="str">
        <f>CONCATENATE(Draw!C90,C90)</f>
        <v/>
      </c>
      <c r="X90" s="399">
        <f t="shared" si="40"/>
        <v>0</v>
      </c>
      <c r="Y90" s="398"/>
      <c r="Z90" s="198" t="str">
        <f>IFERROR(VLOOKUP('1st Run'!H90,$AG$3:$AH$7,2,TRUE),"")</f>
        <v/>
      </c>
      <c r="AA90" s="303" t="str">
        <f>IFERROR(IF(Z90=$AA$1,'1st Run'!H90,""),"")</f>
        <v/>
      </c>
      <c r="AB90" s="303" t="str">
        <f>IFERROR(IF(Z90=$AB$1,'1st Run'!H90,""),"")</f>
        <v/>
      </c>
      <c r="AC90" s="303" t="str">
        <f>IFERROR(IF(Z90=$AC$1,'1st Run'!H90,""),"")</f>
        <v/>
      </c>
      <c r="AD90" s="303" t="str">
        <f>IFERROR(IF($Z90=$AD$1,'1st Run'!H90,""),"")</f>
        <v/>
      </c>
      <c r="AE90" s="303" t="str">
        <f>IFERROR(IF(Z90=$AE$1,'1st Run'!H90,""),"")</f>
        <v/>
      </c>
      <c r="AF90" s="198"/>
      <c r="BA90" s="398"/>
      <c r="BB90" s="398"/>
    </row>
    <row r="91" spans="1:54" ht="15.75" customHeight="1">
      <c r="A91" s="234" t="str">
        <f>IF(B91="","",Draw!A91)</f>
        <v/>
      </c>
      <c r="B91" s="235" t="str">
        <f>IFERROR(Draw!B91,"")</f>
        <v/>
      </c>
      <c r="C91" s="235" t="str">
        <f>IFERROR(Draw!D91,"")</f>
        <v/>
      </c>
      <c r="D91" s="433"/>
      <c r="E91" s="300" t="str">
        <f t="shared" si="41"/>
        <v/>
      </c>
      <c r="F91" s="301" t="str">
        <f t="shared" si="42"/>
        <v/>
      </c>
      <c r="G91" s="394">
        <v>8.9999999999999999E-8</v>
      </c>
      <c r="H91" s="399" t="str">
        <f t="shared" si="43"/>
        <v/>
      </c>
      <c r="I91" s="399" t="str">
        <f t="shared" si="44"/>
        <v/>
      </c>
      <c r="J91" s="399">
        <f>IFERROR(VLOOKUP(CONCATENATE(Draw!C91,C91),'Enter Draw'!S:T,2,FALSE),"")</f>
        <v>0</v>
      </c>
      <c r="K91" s="198" t="str">
        <f>IF(A91="yco",VLOOKUP(CONCATENATE(B91,C91),Youth!S:T,2,FALSE),IF(OR(AND(D91&gt;1,D91&lt;1050),D91="nt",D91="",D91="scratch"),"","Not valid"))</f>
        <v/>
      </c>
      <c r="L91" s="398"/>
      <c r="M91" s="398"/>
      <c r="N91" s="398"/>
      <c r="O91" s="398"/>
      <c r="P91" s="398"/>
      <c r="Q91" s="398"/>
      <c r="R91" s="398"/>
      <c r="S91" s="398"/>
      <c r="T91" s="398"/>
      <c r="U91" s="398"/>
      <c r="V91" s="398"/>
      <c r="W91" s="398" t="str">
        <f>CONCATENATE(Draw!C91,C91)</f>
        <v/>
      </c>
      <c r="X91" s="399">
        <f t="shared" si="40"/>
        <v>0</v>
      </c>
      <c r="Y91" s="398"/>
      <c r="Z91" s="198" t="str">
        <f>IFERROR(VLOOKUP('1st Run'!H91,$AG$3:$AH$7,2,TRUE),"")</f>
        <v/>
      </c>
      <c r="AA91" s="303" t="str">
        <f>IFERROR(IF(Z91=$AA$1,'1st Run'!H91,""),"")</f>
        <v/>
      </c>
      <c r="AB91" s="303" t="str">
        <f>IFERROR(IF(Z91=$AB$1,'1st Run'!H91,""),"")</f>
        <v/>
      </c>
      <c r="AC91" s="303" t="str">
        <f>IFERROR(IF(Z91=$AC$1,'1st Run'!H91,""),"")</f>
        <v/>
      </c>
      <c r="AD91" s="303" t="str">
        <f>IFERROR(IF($Z91=$AD$1,'1st Run'!H91,""),"")</f>
        <v/>
      </c>
      <c r="AE91" s="303" t="str">
        <f>IFERROR(IF(Z91=$AE$1,'1st Run'!H91,""),"")</f>
        <v/>
      </c>
      <c r="AF91" s="198"/>
      <c r="BA91" s="398"/>
      <c r="BB91" s="398"/>
    </row>
    <row r="92" spans="1:54" ht="15.75" customHeight="1">
      <c r="A92" s="234" t="str">
        <f>IF(B92="","",Draw!A92)</f>
        <v/>
      </c>
      <c r="B92" s="235" t="str">
        <f>IFERROR(Draw!B92,"")</f>
        <v/>
      </c>
      <c r="C92" s="235" t="str">
        <f>IFERROR(Draw!D92,"")</f>
        <v/>
      </c>
      <c r="D92" s="168"/>
      <c r="E92" s="300" t="str">
        <f t="shared" si="41"/>
        <v/>
      </c>
      <c r="F92" s="301" t="str">
        <f t="shared" si="42"/>
        <v/>
      </c>
      <c r="G92" s="394">
        <v>9.0999999999999994E-8</v>
      </c>
      <c r="H92" s="399" t="str">
        <f t="shared" si="43"/>
        <v/>
      </c>
      <c r="I92" s="399" t="str">
        <f t="shared" si="44"/>
        <v/>
      </c>
      <c r="J92" s="399">
        <f>IFERROR(VLOOKUP(CONCATENATE(Draw!C92,C92),'Enter Draw'!S:T,2,FALSE),"")</f>
        <v>0</v>
      </c>
      <c r="K92" s="198" t="str">
        <f>IF(A92="yco",VLOOKUP(CONCATENATE(B92,C92),Youth!S:T,2,FALSE),IF(OR(AND(D92&gt;1,D92&lt;1050),D92="nt",D92="",D92="scratch"),"","Not valid"))</f>
        <v/>
      </c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 t="str">
        <f>CONCATENATE(Draw!C92,C92)</f>
        <v/>
      </c>
      <c r="X92" s="399">
        <f t="shared" si="40"/>
        <v>0</v>
      </c>
      <c r="Y92" s="398"/>
      <c r="Z92" s="198" t="str">
        <f>IFERROR(VLOOKUP('1st Run'!H92,$AG$3:$AH$7,2,TRUE),"")</f>
        <v/>
      </c>
      <c r="AA92" s="303" t="str">
        <f>IFERROR(IF(Z92=$AA$1,'1st Run'!H92,""),"")</f>
        <v/>
      </c>
      <c r="AB92" s="303" t="str">
        <f>IFERROR(IF(Z92=$AB$1,'1st Run'!H92,""),"")</f>
        <v/>
      </c>
      <c r="AC92" s="303" t="str">
        <f>IFERROR(IF(Z92=$AC$1,'1st Run'!H92,""),"")</f>
        <v/>
      </c>
      <c r="AD92" s="303" t="str">
        <f>IFERROR(IF($Z92=$AD$1,'1st Run'!H92,""),"")</f>
        <v/>
      </c>
      <c r="AE92" s="303" t="str">
        <f>IFERROR(IF(Z92=$AE$1,'1st Run'!H92,""),"")</f>
        <v/>
      </c>
      <c r="AF92" s="198"/>
      <c r="BA92" s="398"/>
      <c r="BB92" s="398"/>
    </row>
    <row r="93" spans="1:54" ht="15.75" customHeight="1">
      <c r="A93" s="234" t="str">
        <f>IF(B93="","",Draw!A93)</f>
        <v/>
      </c>
      <c r="B93" s="235" t="str">
        <f>IFERROR(Draw!B93,"")</f>
        <v/>
      </c>
      <c r="C93" s="235" t="str">
        <f>IFERROR(Draw!D93,"")</f>
        <v/>
      </c>
      <c r="D93" s="166"/>
      <c r="E93" s="300" t="str">
        <f t="shared" si="41"/>
        <v/>
      </c>
      <c r="F93" s="301" t="str">
        <f t="shared" si="42"/>
        <v/>
      </c>
      <c r="G93" s="394">
        <v>9.2000000000000003E-8</v>
      </c>
      <c r="H93" s="399" t="str">
        <f t="shared" si="43"/>
        <v/>
      </c>
      <c r="I93" s="399" t="str">
        <f t="shared" si="44"/>
        <v/>
      </c>
      <c r="J93" s="399">
        <f>IFERROR(VLOOKUP(CONCATENATE(Draw!C93,C93),'Enter Draw'!S:T,2,FALSE),"")</f>
        <v>0</v>
      </c>
      <c r="K93" s="198" t="str">
        <f>IF(A93="yco",VLOOKUP(CONCATENATE(B93,C93),Youth!S:T,2,FALSE),IF(OR(AND(D93&gt;1,D93&lt;1050),D93="nt",D93="",D93="scratch"),"","Not valid"))</f>
        <v/>
      </c>
      <c r="L93" s="398"/>
      <c r="M93" s="398"/>
      <c r="N93" s="398"/>
      <c r="O93" s="398"/>
      <c r="P93" s="398"/>
      <c r="Q93" s="398"/>
      <c r="R93" s="398"/>
      <c r="S93" s="398"/>
      <c r="T93" s="398"/>
      <c r="U93" s="398"/>
      <c r="V93" s="398"/>
      <c r="W93" s="398" t="str">
        <f>CONCATENATE(Draw!C93,C93)</f>
        <v/>
      </c>
      <c r="X93" s="399">
        <f t="shared" si="40"/>
        <v>0</v>
      </c>
      <c r="Y93" s="398"/>
      <c r="Z93" s="198" t="str">
        <f>IFERROR(VLOOKUP('1st Run'!H93,$AG$3:$AH$7,2,TRUE),"")</f>
        <v/>
      </c>
      <c r="AA93" s="303" t="str">
        <f>IFERROR(IF(Z93=$AA$1,'1st Run'!H93,""),"")</f>
        <v/>
      </c>
      <c r="AB93" s="303" t="str">
        <f>IFERROR(IF(Z93=$AB$1,'1st Run'!H93,""),"")</f>
        <v/>
      </c>
      <c r="AC93" s="303" t="str">
        <f>IFERROR(IF(Z93=$AC$1,'1st Run'!H93,""),"")</f>
        <v/>
      </c>
      <c r="AD93" s="303" t="str">
        <f>IFERROR(IF($Z93=$AD$1,'1st Run'!H93,""),"")</f>
        <v/>
      </c>
      <c r="AE93" s="303" t="str">
        <f>IFERROR(IF(Z93=$AE$1,'1st Run'!H93,""),"")</f>
        <v/>
      </c>
      <c r="AF93" s="198"/>
      <c r="BA93" s="398"/>
      <c r="BB93" s="398"/>
    </row>
    <row r="94" spans="1:54" ht="15.75" customHeight="1">
      <c r="A94" s="234" t="str">
        <f>IF(B94="","",Draw!A94)</f>
        <v/>
      </c>
      <c r="B94" s="235" t="str">
        <f>IFERROR(Draw!B94,"")</f>
        <v/>
      </c>
      <c r="C94" s="235" t="str">
        <f>IFERROR(Draw!D94,"")</f>
        <v/>
      </c>
      <c r="D94" s="165"/>
      <c r="E94" s="300" t="str">
        <f t="shared" si="41"/>
        <v/>
      </c>
      <c r="F94" s="301" t="str">
        <f t="shared" si="42"/>
        <v/>
      </c>
      <c r="G94" s="394">
        <v>9.2999999999999999E-8</v>
      </c>
      <c r="H94" s="399" t="str">
        <f t="shared" si="43"/>
        <v/>
      </c>
      <c r="I94" s="399" t="str">
        <f t="shared" si="44"/>
        <v/>
      </c>
      <c r="J94" s="399">
        <f>IFERROR(VLOOKUP(CONCATENATE(Draw!C94,C94),'Enter Draw'!S:T,2,FALSE),"")</f>
        <v>0</v>
      </c>
      <c r="K94" s="198" t="str">
        <f>IF(A94="yco",VLOOKUP(CONCATENATE(B94,C94),Youth!S:T,2,FALSE),IF(OR(AND(D94&gt;1,D94&lt;1050),D94="nt",D94="",D94="scratch"),"","Not valid"))</f>
        <v/>
      </c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 t="str">
        <f>CONCATENATE(Draw!C94,C94)</f>
        <v/>
      </c>
      <c r="X94" s="399">
        <f t="shared" si="40"/>
        <v>0</v>
      </c>
      <c r="Y94" s="398"/>
      <c r="Z94" s="198" t="str">
        <f>IFERROR(VLOOKUP('1st Run'!H94,$AG$3:$AH$7,2,TRUE),"")</f>
        <v/>
      </c>
      <c r="AA94" s="303" t="str">
        <f>IFERROR(IF(Z94=$AA$1,'1st Run'!H94,""),"")</f>
        <v/>
      </c>
      <c r="AB94" s="303" t="str">
        <f>IFERROR(IF(Z94=$AB$1,'1st Run'!H94,""),"")</f>
        <v/>
      </c>
      <c r="AC94" s="303" t="str">
        <f>IFERROR(IF(Z94=$AC$1,'1st Run'!H94,""),"")</f>
        <v/>
      </c>
      <c r="AD94" s="303" t="str">
        <f>IFERROR(IF($Z94=$AD$1,'1st Run'!H94,""),"")</f>
        <v/>
      </c>
      <c r="AE94" s="303" t="str">
        <f>IFERROR(IF(Z94=$AE$1,'1st Run'!H94,""),"")</f>
        <v/>
      </c>
      <c r="AF94" s="198"/>
      <c r="BA94" s="398"/>
      <c r="BB94" s="398"/>
    </row>
    <row r="95" spans="1:54" ht="15.75" customHeight="1">
      <c r="A95" s="234" t="str">
        <f>IF(B95="","",Draw!A95)</f>
        <v/>
      </c>
      <c r="B95" s="235" t="str">
        <f>IFERROR(Draw!B95,"")</f>
        <v/>
      </c>
      <c r="C95" s="235" t="str">
        <f>IFERROR(Draw!D95,"")</f>
        <v/>
      </c>
      <c r="D95" s="166"/>
      <c r="E95" s="300" t="str">
        <f t="shared" si="41"/>
        <v/>
      </c>
      <c r="F95" s="301" t="str">
        <f t="shared" si="42"/>
        <v/>
      </c>
      <c r="G95" s="394">
        <v>9.3999999999999995E-8</v>
      </c>
      <c r="H95" s="399" t="str">
        <f t="shared" si="43"/>
        <v/>
      </c>
      <c r="I95" s="399" t="str">
        <f t="shared" si="44"/>
        <v/>
      </c>
      <c r="J95" s="399">
        <f>IFERROR(VLOOKUP(CONCATENATE(Draw!C95,C95),'Enter Draw'!S:T,2,FALSE),"")</f>
        <v>0</v>
      </c>
      <c r="K95" s="198" t="str">
        <f>IF(A95="yco",VLOOKUP(CONCATENATE(B95,C95),Youth!S:T,2,FALSE),IF(OR(AND(D95&gt;1,D95&lt;1050),D95="nt",D95="",D95="scratch"),"","Not valid"))</f>
        <v/>
      </c>
      <c r="L95" s="398"/>
      <c r="M95" s="398"/>
      <c r="N95" s="398"/>
      <c r="O95" s="398"/>
      <c r="P95" s="398"/>
      <c r="Q95" s="398"/>
      <c r="R95" s="398"/>
      <c r="S95" s="398"/>
      <c r="T95" s="398"/>
      <c r="U95" s="398"/>
      <c r="V95" s="398"/>
      <c r="W95" s="398" t="str">
        <f>CONCATENATE(Draw!C95,C95)</f>
        <v/>
      </c>
      <c r="X95" s="399">
        <f t="shared" si="40"/>
        <v>0</v>
      </c>
      <c r="Y95" s="398"/>
      <c r="Z95" s="198" t="str">
        <f>IFERROR(VLOOKUP('1st Run'!H95,$AG$3:$AH$7,2,TRUE),"")</f>
        <v/>
      </c>
      <c r="AA95" s="303" t="str">
        <f>IFERROR(IF(Z95=$AA$1,'1st Run'!H95,""),"")</f>
        <v/>
      </c>
      <c r="AB95" s="303" t="str">
        <f>IFERROR(IF(Z95=$AB$1,'1st Run'!H95,""),"")</f>
        <v/>
      </c>
      <c r="AC95" s="303" t="str">
        <f>IFERROR(IF(Z95=$AC$1,'1st Run'!H95,""),"")</f>
        <v/>
      </c>
      <c r="AD95" s="303" t="str">
        <f>IFERROR(IF($Z95=$AD$1,'1st Run'!H95,""),"")</f>
        <v/>
      </c>
      <c r="AE95" s="303" t="str">
        <f>IFERROR(IF(Z95=$AE$1,'1st Run'!H95,""),"")</f>
        <v/>
      </c>
      <c r="AF95" s="198"/>
      <c r="BA95" s="398"/>
      <c r="BB95" s="398"/>
    </row>
    <row r="96" spans="1:54" ht="15.75" customHeight="1">
      <c r="A96" s="234" t="str">
        <f>IF(B96="","",Draw!A96)</f>
        <v/>
      </c>
      <c r="B96" s="235" t="str">
        <f>IFERROR(Draw!B96,"")</f>
        <v/>
      </c>
      <c r="C96" s="235" t="str">
        <f>IFERROR(Draw!D96,"")</f>
        <v/>
      </c>
      <c r="D96" s="167"/>
      <c r="E96" s="300" t="str">
        <f t="shared" si="41"/>
        <v/>
      </c>
      <c r="F96" s="301" t="str">
        <f t="shared" si="42"/>
        <v/>
      </c>
      <c r="G96" s="394">
        <v>9.5000000000000004E-8</v>
      </c>
      <c r="H96" s="399" t="str">
        <f t="shared" si="43"/>
        <v/>
      </c>
      <c r="I96" s="399" t="str">
        <f t="shared" si="44"/>
        <v/>
      </c>
      <c r="J96" s="399">
        <f>IFERROR(VLOOKUP(CONCATENATE(Draw!C96,C96),'Enter Draw'!S:T,2,FALSE),"")</f>
        <v>0</v>
      </c>
      <c r="K96" s="198" t="str">
        <f>IF(A96="yco",VLOOKUP(CONCATENATE(B96,C96),Youth!S:T,2,FALSE),IF(OR(AND(D96&gt;1,D96&lt;1050),D96="nt",D96="",D96="scratch"),"","Not valid"))</f>
        <v/>
      </c>
      <c r="L96" s="398"/>
      <c r="M96" s="398"/>
      <c r="N96" s="398"/>
      <c r="O96" s="398"/>
      <c r="P96" s="398"/>
      <c r="Q96" s="398"/>
      <c r="R96" s="398"/>
      <c r="S96" s="398"/>
      <c r="T96" s="398"/>
      <c r="U96" s="398"/>
      <c r="V96" s="398"/>
      <c r="W96" s="398" t="str">
        <f>CONCATENATE(Draw!C96,C96)</f>
        <v/>
      </c>
      <c r="X96" s="399">
        <f t="shared" si="40"/>
        <v>0</v>
      </c>
      <c r="Y96" s="398"/>
      <c r="Z96" s="198" t="str">
        <f>IFERROR(VLOOKUP('1st Run'!H96,$AG$3:$AH$7,2,TRUE),"")</f>
        <v/>
      </c>
      <c r="AA96" s="303" t="str">
        <f>IFERROR(IF(Z96=$AA$1,'1st Run'!H96,""),"")</f>
        <v/>
      </c>
      <c r="AB96" s="303" t="str">
        <f>IFERROR(IF(Z96=$AB$1,'1st Run'!H96,""),"")</f>
        <v/>
      </c>
      <c r="AC96" s="303" t="str">
        <f>IFERROR(IF(Z96=$AC$1,'1st Run'!H96,""),"")</f>
        <v/>
      </c>
      <c r="AD96" s="303" t="str">
        <f>IFERROR(IF($Z96=$AD$1,'1st Run'!H96,""),"")</f>
        <v/>
      </c>
      <c r="AE96" s="303" t="str">
        <f>IFERROR(IF(Z96=$AE$1,'1st Run'!H96,""),"")</f>
        <v/>
      </c>
      <c r="AF96" s="198"/>
      <c r="BA96" s="398"/>
      <c r="BB96" s="398"/>
    </row>
    <row r="97" spans="1:54" ht="15.75" customHeight="1">
      <c r="A97" s="234" t="str">
        <f>IF(B97="","",Draw!A97)</f>
        <v/>
      </c>
      <c r="B97" s="235" t="str">
        <f>IFERROR(Draw!B97,"")</f>
        <v/>
      </c>
      <c r="C97" s="235" t="str">
        <f>IFERROR(Draw!D97,"")</f>
        <v/>
      </c>
      <c r="D97" s="433"/>
      <c r="E97" s="300" t="str">
        <f t="shared" si="41"/>
        <v/>
      </c>
      <c r="F97" s="301" t="str">
        <f t="shared" si="42"/>
        <v/>
      </c>
      <c r="G97" s="394">
        <v>9.5999999999999999E-8</v>
      </c>
      <c r="H97" s="399" t="str">
        <f t="shared" si="43"/>
        <v/>
      </c>
      <c r="I97" s="399" t="str">
        <f t="shared" si="44"/>
        <v/>
      </c>
      <c r="J97" s="399">
        <f>IFERROR(VLOOKUP(CONCATENATE(Draw!C97,C97),'Enter Draw'!S:T,2,FALSE),"")</f>
        <v>0</v>
      </c>
      <c r="K97" s="198" t="str">
        <f>IF(A97="yco",VLOOKUP(CONCATENATE(B97,C97),Youth!S:T,2,FALSE),IF(OR(AND(D97&gt;1,D97&lt;1050),D97="nt",D97="",D97="scratch"),"","Not valid"))</f>
        <v/>
      </c>
      <c r="L97" s="398"/>
      <c r="M97" s="398"/>
      <c r="N97" s="398"/>
      <c r="O97" s="398"/>
      <c r="P97" s="398"/>
      <c r="Q97" s="398"/>
      <c r="R97" s="398"/>
      <c r="S97" s="398"/>
      <c r="T97" s="398"/>
      <c r="U97" s="398"/>
      <c r="V97" s="398"/>
      <c r="W97" s="398" t="str">
        <f>CONCATENATE(Draw!C97,C97)</f>
        <v/>
      </c>
      <c r="X97" s="399">
        <f t="shared" si="40"/>
        <v>0</v>
      </c>
      <c r="Y97" s="398"/>
      <c r="Z97" s="198" t="str">
        <f>IFERROR(VLOOKUP('1st Run'!H97,$AG$3:$AH$7,2,TRUE),"")</f>
        <v/>
      </c>
      <c r="AA97" s="303" t="str">
        <f>IFERROR(IF(Z97=$AA$1,'1st Run'!H97,""),"")</f>
        <v/>
      </c>
      <c r="AB97" s="303" t="str">
        <f>IFERROR(IF(Z97=$AB$1,'1st Run'!H97,""),"")</f>
        <v/>
      </c>
      <c r="AC97" s="303" t="str">
        <f>IFERROR(IF(Z97=$AC$1,'1st Run'!H97,""),"")</f>
        <v/>
      </c>
      <c r="AD97" s="303" t="str">
        <f>IFERROR(IF($Z97=$AD$1,'1st Run'!H97,""),"")</f>
        <v/>
      </c>
      <c r="AE97" s="303" t="str">
        <f>IFERROR(IF(Z97=$AE$1,'1st Run'!H97,""),"")</f>
        <v/>
      </c>
      <c r="AF97" s="198"/>
      <c r="BA97" s="398"/>
      <c r="BB97" s="398"/>
    </row>
    <row r="98" spans="1:54" ht="15.75" customHeight="1">
      <c r="A98" s="234" t="str">
        <f>IF(B98="","",Draw!A98)</f>
        <v/>
      </c>
      <c r="B98" s="235" t="str">
        <f>IFERROR(Draw!B98,"")</f>
        <v/>
      </c>
      <c r="C98" s="235" t="str">
        <f>IFERROR(Draw!D98,"")</f>
        <v/>
      </c>
      <c r="D98" s="168"/>
      <c r="E98" s="300" t="str">
        <f t="shared" si="41"/>
        <v/>
      </c>
      <c r="F98" s="301" t="str">
        <f t="shared" si="42"/>
        <v/>
      </c>
      <c r="G98" s="394">
        <v>9.6999999999999995E-8</v>
      </c>
      <c r="H98" s="399" t="str">
        <f t="shared" si="43"/>
        <v/>
      </c>
      <c r="I98" s="399" t="str">
        <f t="shared" si="44"/>
        <v/>
      </c>
      <c r="J98" s="399">
        <f>IFERROR(VLOOKUP(CONCATENATE(Draw!C98,C98),'Enter Draw'!S:T,2,FALSE),"")</f>
        <v>0</v>
      </c>
      <c r="K98" s="198" t="str">
        <f>IF(A98="yco",VLOOKUP(CONCATENATE(B98,C98),Youth!S:T,2,FALSE),IF(OR(AND(D98&gt;1,D98&lt;1050),D98="nt",D98="",D98="scratch"),"","Not valid"))</f>
        <v/>
      </c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 t="str">
        <f>CONCATENATE(Draw!C98,C98)</f>
        <v/>
      </c>
      <c r="X98" s="399">
        <f t="shared" si="40"/>
        <v>0</v>
      </c>
      <c r="Y98" s="398"/>
      <c r="Z98" s="198" t="str">
        <f>IFERROR(VLOOKUP('1st Run'!H98,$AG$3:$AH$7,2,TRUE),"")</f>
        <v/>
      </c>
      <c r="AA98" s="303" t="str">
        <f>IFERROR(IF(Z98=$AA$1,'1st Run'!H98,""),"")</f>
        <v/>
      </c>
      <c r="AB98" s="303" t="str">
        <f>IFERROR(IF(Z98=$AB$1,'1st Run'!H98,""),"")</f>
        <v/>
      </c>
      <c r="AC98" s="303" t="str">
        <f>IFERROR(IF(Z98=$AC$1,'1st Run'!H98,""),"")</f>
        <v/>
      </c>
      <c r="AD98" s="303" t="str">
        <f>IFERROR(IF($Z98=$AD$1,'1st Run'!H98,""),"")</f>
        <v/>
      </c>
      <c r="AE98" s="303" t="str">
        <f>IFERROR(IF(Z98=$AE$1,'1st Run'!H98,""),"")</f>
        <v/>
      </c>
      <c r="AF98" s="198"/>
      <c r="BA98" s="398"/>
      <c r="BB98" s="398"/>
    </row>
    <row r="99" spans="1:54" ht="15.75" customHeight="1">
      <c r="A99" s="234" t="str">
        <f>IF(B99="","",Draw!A99)</f>
        <v/>
      </c>
      <c r="B99" s="235" t="str">
        <f>IFERROR(Draw!B99,"")</f>
        <v/>
      </c>
      <c r="C99" s="235" t="str">
        <f>IFERROR(Draw!D99,"")</f>
        <v/>
      </c>
      <c r="D99" s="166"/>
      <c r="E99" s="300" t="str">
        <f t="shared" si="41"/>
        <v/>
      </c>
      <c r="F99" s="301" t="str">
        <f t="shared" si="42"/>
        <v/>
      </c>
      <c r="G99" s="394">
        <v>9.8000000000000004E-8</v>
      </c>
      <c r="H99" s="399" t="str">
        <f t="shared" si="43"/>
        <v/>
      </c>
      <c r="I99" s="399" t="str">
        <f t="shared" si="44"/>
        <v/>
      </c>
      <c r="J99" s="399">
        <f>IFERROR(VLOOKUP(CONCATENATE(Draw!C99,C99),'Enter Draw'!S:T,2,FALSE),"")</f>
        <v>0</v>
      </c>
      <c r="K99" s="198" t="str">
        <f>IF(A99="yco",VLOOKUP(CONCATENATE(B99,C99),Youth!S:T,2,FALSE),IF(OR(AND(D99&gt;1,D99&lt;1050),D99="nt",D99="",D99="scratch"),"","Not valid"))</f>
        <v/>
      </c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 t="str">
        <f>CONCATENATE(Draw!C99,C99)</f>
        <v/>
      </c>
      <c r="X99" s="399">
        <f t="shared" si="40"/>
        <v>0</v>
      </c>
      <c r="Y99" s="398"/>
      <c r="Z99" s="198" t="str">
        <f>IFERROR(VLOOKUP('1st Run'!H99,$AG$3:$AH$7,2,TRUE),"")</f>
        <v/>
      </c>
      <c r="AA99" s="303" t="str">
        <f>IFERROR(IF(Z99=$AA$1,'1st Run'!H99,""),"")</f>
        <v/>
      </c>
      <c r="AB99" s="303" t="str">
        <f>IFERROR(IF(Z99=$AB$1,'1st Run'!H99,""),"")</f>
        <v/>
      </c>
      <c r="AC99" s="303" t="str">
        <f>IFERROR(IF(Z99=$AC$1,'1st Run'!H99,""),"")</f>
        <v/>
      </c>
      <c r="AD99" s="303" t="str">
        <f>IFERROR(IF($Z99=$AD$1,'1st Run'!H99,""),"")</f>
        <v/>
      </c>
      <c r="AE99" s="303" t="str">
        <f>IFERROR(IF(Z99=$AE$1,'1st Run'!H99,""),"")</f>
        <v/>
      </c>
      <c r="AF99" s="198"/>
      <c r="BA99" s="398"/>
      <c r="BB99" s="398"/>
    </row>
    <row r="100" spans="1:54" ht="15.75" customHeight="1">
      <c r="A100" s="234" t="str">
        <f>IF(B100="","",Draw!A100)</f>
        <v/>
      </c>
      <c r="B100" s="235" t="str">
        <f>IFERROR(Draw!B100,"")</f>
        <v/>
      </c>
      <c r="C100" s="235" t="str">
        <f>IFERROR(Draw!D100,"")</f>
        <v/>
      </c>
      <c r="D100" s="165"/>
      <c r="E100" s="300" t="str">
        <f t="shared" si="41"/>
        <v/>
      </c>
      <c r="F100" s="301" t="str">
        <f t="shared" si="42"/>
        <v/>
      </c>
      <c r="G100" s="394">
        <v>9.9E-8</v>
      </c>
      <c r="H100" s="399" t="str">
        <f t="shared" si="43"/>
        <v/>
      </c>
      <c r="I100" s="399" t="str">
        <f t="shared" si="44"/>
        <v/>
      </c>
      <c r="J100" s="399">
        <f>IFERROR(VLOOKUP(CONCATENATE(Draw!C100,C100),'Enter Draw'!S:T,2,FALSE),"")</f>
        <v>0</v>
      </c>
      <c r="K100" s="198" t="str">
        <f>IF(A100="yco",VLOOKUP(CONCATENATE(B100,C100),Youth!S:T,2,FALSE),IF(OR(AND(D100&gt;1,D100&lt;1050),D100="nt",D100="",D100="scratch"),"","Not valid"))</f>
        <v/>
      </c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 t="str">
        <f>CONCATENATE(Draw!C100,C100)</f>
        <v/>
      </c>
      <c r="X100" s="399">
        <f t="shared" si="40"/>
        <v>0</v>
      </c>
      <c r="Y100" s="398"/>
      <c r="Z100" s="198" t="str">
        <f>IFERROR(VLOOKUP('1st Run'!H100,$AG$3:$AH$7,2,TRUE),"")</f>
        <v/>
      </c>
      <c r="AA100" s="303" t="str">
        <f>IFERROR(IF(Z100=$AA$1,'1st Run'!H100,""),"")</f>
        <v/>
      </c>
      <c r="AB100" s="303" t="str">
        <f>IFERROR(IF(Z100=$AB$1,'1st Run'!H100,""),"")</f>
        <v/>
      </c>
      <c r="AC100" s="303" t="str">
        <f>IFERROR(IF(Z100=$AC$1,'1st Run'!H100,""),"")</f>
        <v/>
      </c>
      <c r="AD100" s="303" t="str">
        <f>IFERROR(IF($Z100=$AD$1,'1st Run'!H100,""),"")</f>
        <v/>
      </c>
      <c r="AE100" s="303" t="str">
        <f>IFERROR(IF(Z100=$AE$1,'1st Run'!H100,""),"")</f>
        <v/>
      </c>
      <c r="AF100" s="198"/>
      <c r="BA100" s="398"/>
      <c r="BB100" s="398"/>
    </row>
    <row r="101" spans="1:54" ht="15.75" customHeight="1">
      <c r="A101" s="234" t="str">
        <f>IF(B101="","",Draw!A101)</f>
        <v/>
      </c>
      <c r="B101" s="235" t="str">
        <f>IFERROR(Draw!B101,"")</f>
        <v/>
      </c>
      <c r="C101" s="235" t="str">
        <f>IFERROR(Draw!D101,"")</f>
        <v/>
      </c>
      <c r="D101" s="166"/>
      <c r="E101" s="300" t="str">
        <f t="shared" si="41"/>
        <v/>
      </c>
      <c r="F101" s="301" t="str">
        <f t="shared" si="42"/>
        <v/>
      </c>
      <c r="G101" s="394">
        <v>9.9999999999999995E-8</v>
      </c>
      <c r="H101" s="399" t="str">
        <f t="shared" si="43"/>
        <v/>
      </c>
      <c r="I101" s="399" t="str">
        <f t="shared" si="44"/>
        <v/>
      </c>
      <c r="J101" s="399">
        <f>IFERROR(VLOOKUP(CONCATENATE(Draw!C101,C101),'Enter Draw'!S:T,2,FALSE),"")</f>
        <v>0</v>
      </c>
      <c r="K101" s="198" t="str">
        <f>IF(A101="yco",VLOOKUP(CONCATENATE(B101,C101),Youth!S:T,2,FALSE),IF(OR(AND(D101&gt;1,D101&lt;1050),D101="nt",D101="",D101="scratch"),"","Not valid"))</f>
        <v/>
      </c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 t="str">
        <f>CONCATENATE(Draw!C101,C101)</f>
        <v/>
      </c>
      <c r="X101" s="399">
        <f t="shared" si="40"/>
        <v>0</v>
      </c>
      <c r="Y101" s="398"/>
      <c r="Z101" s="198" t="str">
        <f>IFERROR(VLOOKUP('1st Run'!H101,$AG$3:$AH$7,2,TRUE),"")</f>
        <v/>
      </c>
      <c r="AA101" s="303" t="str">
        <f>IFERROR(IF(Z101=$AA$1,'1st Run'!H101,""),"")</f>
        <v/>
      </c>
      <c r="AB101" s="303" t="str">
        <f>IFERROR(IF(Z101=$AB$1,'1st Run'!H101,""),"")</f>
        <v/>
      </c>
      <c r="AC101" s="303" t="str">
        <f>IFERROR(IF(Z101=$AC$1,'1st Run'!H101,""),"")</f>
        <v/>
      </c>
      <c r="AD101" s="303" t="str">
        <f>IFERROR(IF($Z101=$AD$1,'1st Run'!H101,""),"")</f>
        <v/>
      </c>
      <c r="AE101" s="303" t="str">
        <f>IFERROR(IF(Z101=$AE$1,'1st Run'!H101,""),"")</f>
        <v/>
      </c>
      <c r="AF101" s="198"/>
      <c r="BA101" s="398"/>
      <c r="BB101" s="398"/>
    </row>
    <row r="102" spans="1:54" ht="15.75" customHeight="1">
      <c r="A102" s="234" t="str">
        <f>IF(B102="","",Draw!A102)</f>
        <v/>
      </c>
      <c r="B102" s="235" t="str">
        <f>IFERROR(Draw!B102,"")</f>
        <v/>
      </c>
      <c r="C102" s="235" t="str">
        <f>IFERROR(Draw!D102,"")</f>
        <v/>
      </c>
      <c r="D102" s="167"/>
      <c r="E102" s="300" t="str">
        <f t="shared" si="41"/>
        <v/>
      </c>
      <c r="F102" s="301" t="str">
        <f t="shared" si="42"/>
        <v/>
      </c>
      <c r="G102" s="394">
        <v>1.01E-7</v>
      </c>
      <c r="H102" s="399" t="str">
        <f t="shared" si="43"/>
        <v/>
      </c>
      <c r="I102" s="399" t="str">
        <f t="shared" si="44"/>
        <v/>
      </c>
      <c r="J102" s="399">
        <f>IFERROR(VLOOKUP(CONCATENATE(Draw!C102,C102),'Enter Draw'!S:T,2,FALSE),"")</f>
        <v>0</v>
      </c>
      <c r="K102" s="198" t="str">
        <f>IF(A102="yco",VLOOKUP(CONCATENATE(B102,C102),Youth!S:T,2,FALSE),IF(OR(AND(D102&gt;1,D102&lt;1050),D102="nt",D102="",D102="scratch"),"","Not valid"))</f>
        <v/>
      </c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 t="str">
        <f>CONCATENATE(Draw!C102,C102)</f>
        <v/>
      </c>
      <c r="X102" s="399">
        <f t="shared" si="40"/>
        <v>0</v>
      </c>
      <c r="Y102" s="398"/>
      <c r="Z102" s="198" t="str">
        <f>IFERROR(VLOOKUP('1st Run'!H102,$AG$3:$AH$7,2,TRUE),"")</f>
        <v/>
      </c>
      <c r="AA102" s="303" t="str">
        <f>IFERROR(IF(Z102=$AA$1,'1st Run'!H102,""),"")</f>
        <v/>
      </c>
      <c r="AB102" s="303" t="str">
        <f>IFERROR(IF(Z102=$AB$1,'1st Run'!H102,""),"")</f>
        <v/>
      </c>
      <c r="AC102" s="303" t="str">
        <f>IFERROR(IF(Z102=$AC$1,'1st Run'!H102,""),"")</f>
        <v/>
      </c>
      <c r="AD102" s="303" t="str">
        <f>IFERROR(IF($Z102=$AD$1,'1st Run'!H102,""),"")</f>
        <v/>
      </c>
      <c r="AE102" s="303" t="str">
        <f>IFERROR(IF(Z102=$AE$1,'1st Run'!H102,""),"")</f>
        <v/>
      </c>
      <c r="AF102" s="198"/>
      <c r="BA102" s="398"/>
      <c r="BB102" s="398"/>
    </row>
    <row r="103" spans="1:54" ht="15.75" customHeight="1">
      <c r="A103" s="234" t="str">
        <f>IF(B103="","",Draw!A103)</f>
        <v/>
      </c>
      <c r="B103" s="235" t="str">
        <f>IFERROR(Draw!B103,"")</f>
        <v/>
      </c>
      <c r="C103" s="235" t="str">
        <f>IFERROR(Draw!D103,"")</f>
        <v/>
      </c>
      <c r="D103" s="433"/>
      <c r="E103" s="300" t="str">
        <f t="shared" si="41"/>
        <v/>
      </c>
      <c r="F103" s="301" t="str">
        <f t="shared" si="42"/>
        <v/>
      </c>
      <c r="G103" s="394">
        <v>1.02E-7</v>
      </c>
      <c r="H103" s="399" t="str">
        <f t="shared" si="43"/>
        <v/>
      </c>
      <c r="I103" s="399" t="str">
        <f t="shared" si="44"/>
        <v/>
      </c>
      <c r="J103" s="399">
        <f>IFERROR(VLOOKUP(CONCATENATE(Draw!C103,C103),'Enter Draw'!S:T,2,FALSE),"")</f>
        <v>0</v>
      </c>
      <c r="K103" s="198" t="str">
        <f>IF(A103="yco",VLOOKUP(CONCATENATE(B103,C103),Youth!S:T,2,FALSE),IF(OR(AND(D103&gt;1,D103&lt;1050),D103="nt",D103="",D103="scratch"),"","Not valid"))</f>
        <v/>
      </c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 t="str">
        <f>CONCATENATE(Draw!C103,C103)</f>
        <v/>
      </c>
      <c r="X103" s="399">
        <f t="shared" si="40"/>
        <v>0</v>
      </c>
      <c r="Y103" s="398"/>
      <c r="Z103" s="198" t="str">
        <f>IFERROR(VLOOKUP('1st Run'!H103,$AG$3:$AH$7,2,TRUE),"")</f>
        <v/>
      </c>
      <c r="AA103" s="303" t="str">
        <f>IFERROR(IF(Z103=$AA$1,'1st Run'!H103,""),"")</f>
        <v/>
      </c>
      <c r="AB103" s="303" t="str">
        <f>IFERROR(IF(Z103=$AB$1,'1st Run'!H103,""),"")</f>
        <v/>
      </c>
      <c r="AC103" s="303" t="str">
        <f>IFERROR(IF(Z103=$AC$1,'1st Run'!H103,""),"")</f>
        <v/>
      </c>
      <c r="AD103" s="303" t="str">
        <f>IFERROR(IF($Z103=$AD$1,'1st Run'!H103,""),"")</f>
        <v/>
      </c>
      <c r="AE103" s="303" t="str">
        <f>IFERROR(IF(Z103=$AE$1,'1st Run'!H103,""),"")</f>
        <v/>
      </c>
      <c r="AF103" s="198"/>
      <c r="BA103" s="398"/>
      <c r="BB103" s="398"/>
    </row>
    <row r="104" spans="1:54" ht="15.75" customHeight="1">
      <c r="A104" s="234" t="str">
        <f>IF(B104="","",Draw!A104)</f>
        <v/>
      </c>
      <c r="B104" s="235" t="str">
        <f>IFERROR(Draw!B104,"")</f>
        <v/>
      </c>
      <c r="C104" s="235" t="str">
        <f>IFERROR(Draw!D104,"")</f>
        <v/>
      </c>
      <c r="D104" s="168"/>
      <c r="E104" s="300" t="str">
        <f t="shared" si="41"/>
        <v/>
      </c>
      <c r="F104" s="301" t="str">
        <f t="shared" si="42"/>
        <v/>
      </c>
      <c r="G104" s="394">
        <v>1.03E-7</v>
      </c>
      <c r="H104" s="399" t="str">
        <f t="shared" si="43"/>
        <v/>
      </c>
      <c r="I104" s="399" t="str">
        <f t="shared" si="44"/>
        <v/>
      </c>
      <c r="J104" s="399">
        <f>IFERROR(VLOOKUP(CONCATENATE(Draw!C104,C104),'Enter Draw'!S:T,2,FALSE),"")</f>
        <v>0</v>
      </c>
      <c r="K104" s="198" t="str">
        <f>IF(A104="yco",VLOOKUP(CONCATENATE(B104,C104),Youth!S:T,2,FALSE),IF(OR(AND(D104&gt;1,D104&lt;1050),D104="nt",D104="",D104="scratch"),"","Not valid"))</f>
        <v/>
      </c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 t="str">
        <f>CONCATENATE(Draw!C104,C104)</f>
        <v/>
      </c>
      <c r="X104" s="399">
        <f t="shared" si="40"/>
        <v>0</v>
      </c>
      <c r="Y104" s="398"/>
      <c r="Z104" s="198" t="str">
        <f>IFERROR(VLOOKUP('1st Run'!H104,$AG$3:$AH$7,2,TRUE),"")</f>
        <v/>
      </c>
      <c r="AA104" s="303" t="str">
        <f>IFERROR(IF(Z104=$AA$1,'1st Run'!H104,""),"")</f>
        <v/>
      </c>
      <c r="AB104" s="303" t="str">
        <f>IFERROR(IF(Z104=$AB$1,'1st Run'!H104,""),"")</f>
        <v/>
      </c>
      <c r="AC104" s="303" t="str">
        <f>IFERROR(IF(Z104=$AC$1,'1st Run'!H104,""),"")</f>
        <v/>
      </c>
      <c r="AD104" s="303" t="str">
        <f>IFERROR(IF($Z104=$AD$1,'1st Run'!H104,""),"")</f>
        <v/>
      </c>
      <c r="AE104" s="303" t="str">
        <f>IFERROR(IF(Z104=$AE$1,'1st Run'!H104,""),"")</f>
        <v/>
      </c>
      <c r="AF104" s="198"/>
      <c r="BA104" s="398"/>
      <c r="BB104" s="398"/>
    </row>
    <row r="105" spans="1:54" ht="15.75" customHeight="1">
      <c r="A105" s="234" t="str">
        <f>IF(B105="","",Draw!A105)</f>
        <v/>
      </c>
      <c r="B105" s="235" t="str">
        <f>IFERROR(Draw!B105,"")</f>
        <v/>
      </c>
      <c r="C105" s="235" t="str">
        <f>IFERROR(Draw!D105,"")</f>
        <v/>
      </c>
      <c r="D105" s="166"/>
      <c r="E105" s="300" t="str">
        <f t="shared" si="41"/>
        <v/>
      </c>
      <c r="F105" s="301" t="str">
        <f t="shared" si="42"/>
        <v/>
      </c>
      <c r="G105" s="394">
        <v>1.04E-7</v>
      </c>
      <c r="H105" s="399" t="str">
        <f t="shared" si="43"/>
        <v/>
      </c>
      <c r="I105" s="399" t="str">
        <f t="shared" si="44"/>
        <v/>
      </c>
      <c r="J105" s="399">
        <f>IFERROR(VLOOKUP(CONCATENATE(Draw!C105,C105),'Enter Draw'!S:T,2,FALSE),"")</f>
        <v>0</v>
      </c>
      <c r="K105" s="198" t="str">
        <f>IF(A105="yco",VLOOKUP(CONCATENATE(B105,C105),Youth!S:T,2,FALSE),IF(OR(AND(D105&gt;1,D105&lt;1050),D105="nt",D105="",D105="scratch"),"","Not valid"))</f>
        <v/>
      </c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 t="str">
        <f>CONCATENATE(Draw!C105,C105)</f>
        <v/>
      </c>
      <c r="X105" s="399">
        <f t="shared" si="40"/>
        <v>0</v>
      </c>
      <c r="Y105" s="398"/>
      <c r="Z105" s="198" t="str">
        <f>IFERROR(VLOOKUP('1st Run'!H105,$AG$3:$AH$7,2,TRUE),"")</f>
        <v/>
      </c>
      <c r="AA105" s="303" t="str">
        <f>IFERROR(IF(Z105=$AA$1,'1st Run'!H105,""),"")</f>
        <v/>
      </c>
      <c r="AB105" s="303" t="str">
        <f>IFERROR(IF(Z105=$AB$1,'1st Run'!H105,""),"")</f>
        <v/>
      </c>
      <c r="AC105" s="303" t="str">
        <f>IFERROR(IF(Z105=$AC$1,'1st Run'!H105,""),"")</f>
        <v/>
      </c>
      <c r="AD105" s="303" t="str">
        <f>IFERROR(IF($Z105=$AD$1,'1st Run'!H105,""),"")</f>
        <v/>
      </c>
      <c r="AE105" s="303" t="str">
        <f>IFERROR(IF(Z105=$AE$1,'1st Run'!H105,""),"")</f>
        <v/>
      </c>
      <c r="AF105" s="198"/>
      <c r="BA105" s="398"/>
      <c r="BB105" s="398"/>
    </row>
    <row r="106" spans="1:54" ht="15.75" customHeight="1">
      <c r="A106" s="234" t="str">
        <f>IF(B106="","",Draw!A106)</f>
        <v/>
      </c>
      <c r="B106" s="235" t="str">
        <f>IFERROR(Draw!B106,"")</f>
        <v/>
      </c>
      <c r="C106" s="235" t="str">
        <f>IFERROR(Draw!D106,"")</f>
        <v/>
      </c>
      <c r="D106" s="165"/>
      <c r="E106" s="300" t="str">
        <f t="shared" si="41"/>
        <v/>
      </c>
      <c r="F106" s="301" t="str">
        <f t="shared" si="42"/>
        <v/>
      </c>
      <c r="G106" s="394">
        <v>1.05E-7</v>
      </c>
      <c r="H106" s="399" t="str">
        <f t="shared" si="43"/>
        <v/>
      </c>
      <c r="I106" s="399" t="str">
        <f t="shared" si="44"/>
        <v/>
      </c>
      <c r="J106" s="399">
        <f>IFERROR(VLOOKUP(CONCATENATE(Draw!C106,C106),'Enter Draw'!S:T,2,FALSE),"")</f>
        <v>0</v>
      </c>
      <c r="K106" s="198" t="str">
        <f>IF(A106="yco",VLOOKUP(CONCATENATE(B106,C106),Youth!S:T,2,FALSE),IF(OR(AND(D106&gt;1,D106&lt;1050),D106="nt",D106="",D106="scratch"),"","Not valid"))</f>
        <v/>
      </c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 t="str">
        <f>CONCATENATE(Draw!C106,C106)</f>
        <v/>
      </c>
      <c r="X106" s="399">
        <f t="shared" si="40"/>
        <v>0</v>
      </c>
      <c r="Y106" s="398"/>
      <c r="Z106" s="198" t="str">
        <f>IFERROR(VLOOKUP('1st Run'!H106,$AG$3:$AH$7,2,TRUE),"")</f>
        <v/>
      </c>
      <c r="AA106" s="303" t="str">
        <f>IFERROR(IF(Z106=$AA$1,'1st Run'!H106,""),"")</f>
        <v/>
      </c>
      <c r="AB106" s="303" t="str">
        <f>IFERROR(IF(Z106=$AB$1,'1st Run'!H106,""),"")</f>
        <v/>
      </c>
      <c r="AC106" s="303" t="str">
        <f>IFERROR(IF(Z106=$AC$1,'1st Run'!H106,""),"")</f>
        <v/>
      </c>
      <c r="AD106" s="303" t="str">
        <f>IFERROR(IF($Z106=$AD$1,'1st Run'!H106,""),"")</f>
        <v/>
      </c>
      <c r="AE106" s="303" t="str">
        <f>IFERROR(IF(Z106=$AE$1,'1st Run'!H106,""),"")</f>
        <v/>
      </c>
      <c r="AF106" s="198"/>
      <c r="BA106" s="398"/>
      <c r="BB106" s="398"/>
    </row>
    <row r="107" spans="1:54" ht="15.75" customHeight="1">
      <c r="A107" s="234" t="str">
        <f>IF(B107="","",Draw!A107)</f>
        <v/>
      </c>
      <c r="B107" s="235" t="str">
        <f>IFERROR(Draw!B107,"")</f>
        <v/>
      </c>
      <c r="C107" s="235" t="str">
        <f>IFERROR(Draw!D107,"")</f>
        <v/>
      </c>
      <c r="D107" s="166"/>
      <c r="E107" s="300" t="str">
        <f t="shared" si="41"/>
        <v/>
      </c>
      <c r="F107" s="301" t="str">
        <f t="shared" si="42"/>
        <v/>
      </c>
      <c r="G107" s="394">
        <v>1.06E-7</v>
      </c>
      <c r="H107" s="399" t="str">
        <f t="shared" si="43"/>
        <v/>
      </c>
      <c r="I107" s="399" t="str">
        <f t="shared" si="44"/>
        <v/>
      </c>
      <c r="J107" s="399">
        <f>IFERROR(VLOOKUP(CONCATENATE(Draw!C107,C107),'Enter Draw'!S:T,2,FALSE),"")</f>
        <v>0</v>
      </c>
      <c r="K107" s="198" t="str">
        <f>IF(A107="yco",VLOOKUP(CONCATENATE(B107,C107),Youth!S:T,2,FALSE),IF(OR(AND(D107&gt;1,D107&lt;1050),D107="nt",D107="",D107="scratch"),"","Not valid"))</f>
        <v/>
      </c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 t="str">
        <f>CONCATENATE(Draw!C107,C107)</f>
        <v/>
      </c>
      <c r="X107" s="399">
        <f t="shared" si="40"/>
        <v>0</v>
      </c>
      <c r="Y107" s="398"/>
      <c r="Z107" s="198" t="str">
        <f>IFERROR(VLOOKUP('1st Run'!H107,$AG$3:$AH$7,2,TRUE),"")</f>
        <v/>
      </c>
      <c r="AA107" s="303" t="str">
        <f>IFERROR(IF(Z107=$AA$1,'1st Run'!H107,""),"")</f>
        <v/>
      </c>
      <c r="AB107" s="303" t="str">
        <f>IFERROR(IF(Z107=$AB$1,'1st Run'!H107,""),"")</f>
        <v/>
      </c>
      <c r="AC107" s="303" t="str">
        <f>IFERROR(IF(Z107=$AC$1,'1st Run'!H107,""),"")</f>
        <v/>
      </c>
      <c r="AD107" s="303" t="str">
        <f>IFERROR(IF($Z107=$AD$1,'1st Run'!H107,""),"")</f>
        <v/>
      </c>
      <c r="AE107" s="303" t="str">
        <f>IFERROR(IF(Z107=$AE$1,'1st Run'!H107,""),"")</f>
        <v/>
      </c>
      <c r="AF107" s="198"/>
      <c r="BA107" s="398"/>
      <c r="BB107" s="398"/>
    </row>
    <row r="108" spans="1:54" ht="15.75" customHeight="1">
      <c r="A108" s="234" t="str">
        <f>IF(B108="","",Draw!A108)</f>
        <v/>
      </c>
      <c r="B108" s="235" t="str">
        <f>IFERROR(Draw!B108,"")</f>
        <v/>
      </c>
      <c r="C108" s="235" t="str">
        <f>IFERROR(Draw!D108,"")</f>
        <v/>
      </c>
      <c r="D108" s="167"/>
      <c r="E108" s="300" t="str">
        <f t="shared" si="41"/>
        <v/>
      </c>
      <c r="F108" s="301" t="str">
        <f t="shared" si="42"/>
        <v/>
      </c>
      <c r="G108" s="394">
        <v>1.0700000000000001E-7</v>
      </c>
      <c r="H108" s="399" t="str">
        <f t="shared" si="43"/>
        <v/>
      </c>
      <c r="I108" s="399" t="str">
        <f t="shared" si="44"/>
        <v/>
      </c>
      <c r="J108" s="399">
        <f>IFERROR(VLOOKUP(CONCATENATE(Draw!C108,C108),'Enter Draw'!S:T,2,FALSE),"")</f>
        <v>0</v>
      </c>
      <c r="K108" s="198" t="str">
        <f>IF(A108="yco",VLOOKUP(CONCATENATE(B108,C108),Youth!S:T,2,FALSE),IF(OR(AND(D108&gt;1,D108&lt;1050),D108="nt",D108="",D108="scratch"),"","Not valid"))</f>
        <v/>
      </c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 t="str">
        <f>CONCATENATE(Draw!C108,C108)</f>
        <v/>
      </c>
      <c r="X108" s="399">
        <f t="shared" si="40"/>
        <v>0</v>
      </c>
      <c r="Y108" s="398"/>
      <c r="Z108" s="198" t="str">
        <f>IFERROR(VLOOKUP('1st Run'!H108,$AG$3:$AH$7,2,TRUE),"")</f>
        <v/>
      </c>
      <c r="AA108" s="303" t="str">
        <f>IFERROR(IF(Z108=$AA$1,'1st Run'!H108,""),"")</f>
        <v/>
      </c>
      <c r="AB108" s="303" t="str">
        <f>IFERROR(IF(Z108=$AB$1,'1st Run'!H108,""),"")</f>
        <v/>
      </c>
      <c r="AC108" s="303" t="str">
        <f>IFERROR(IF(Z108=$AC$1,'1st Run'!H108,""),"")</f>
        <v/>
      </c>
      <c r="AD108" s="303" t="str">
        <f>IFERROR(IF($Z108=$AD$1,'1st Run'!H108,""),"")</f>
        <v/>
      </c>
      <c r="AE108" s="303" t="str">
        <f>IFERROR(IF(Z108=$AE$1,'1st Run'!H108,""),"")</f>
        <v/>
      </c>
      <c r="AF108" s="198"/>
      <c r="BA108" s="398"/>
      <c r="BB108" s="398"/>
    </row>
    <row r="109" spans="1:54" ht="15.75" customHeight="1">
      <c r="A109" s="234" t="str">
        <f>IF(B109="","",Draw!A109)</f>
        <v/>
      </c>
      <c r="B109" s="235" t="str">
        <f>IFERROR(Draw!B109,"")</f>
        <v/>
      </c>
      <c r="C109" s="235" t="str">
        <f>IFERROR(Draw!D109,"")</f>
        <v/>
      </c>
      <c r="D109" s="433"/>
      <c r="E109" s="300" t="str">
        <f t="shared" si="41"/>
        <v/>
      </c>
      <c r="F109" s="301" t="str">
        <f t="shared" si="42"/>
        <v/>
      </c>
      <c r="G109" s="394">
        <v>1.08E-7</v>
      </c>
      <c r="H109" s="399" t="str">
        <f t="shared" si="43"/>
        <v/>
      </c>
      <c r="I109" s="399" t="str">
        <f t="shared" si="44"/>
        <v/>
      </c>
      <c r="J109" s="399">
        <f>IFERROR(VLOOKUP(CONCATENATE(Draw!C109,C109),'Enter Draw'!S:T,2,FALSE),"")</f>
        <v>0</v>
      </c>
      <c r="K109" s="198" t="str">
        <f>IF(A109="yco",VLOOKUP(CONCATENATE(B109,C109),Youth!S:T,2,FALSE),IF(OR(AND(D109&gt;1,D109&lt;1050),D109="nt",D109="",D109="scratch"),"","Not valid"))</f>
        <v/>
      </c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 t="str">
        <f>CONCATENATE(Draw!C109,C109)</f>
        <v/>
      </c>
      <c r="X109" s="399">
        <f t="shared" si="40"/>
        <v>0</v>
      </c>
      <c r="Y109" s="398"/>
      <c r="Z109" s="198" t="str">
        <f>IFERROR(VLOOKUP('1st Run'!H109,$AG$3:$AH$7,2,TRUE),"")</f>
        <v/>
      </c>
      <c r="AA109" s="303" t="str">
        <f>IFERROR(IF(Z109=$AA$1,'1st Run'!H109,""),"")</f>
        <v/>
      </c>
      <c r="AB109" s="303" t="str">
        <f>IFERROR(IF(Z109=$AB$1,'1st Run'!H109,""),"")</f>
        <v/>
      </c>
      <c r="AC109" s="303" t="str">
        <f>IFERROR(IF(Z109=$AC$1,'1st Run'!H109,""),"")</f>
        <v/>
      </c>
      <c r="AD109" s="303" t="str">
        <f>IFERROR(IF($Z109=$AD$1,'1st Run'!H109,""),"")</f>
        <v/>
      </c>
      <c r="AE109" s="303" t="str">
        <f>IFERROR(IF(Z109=$AE$1,'1st Run'!H109,""),"")</f>
        <v/>
      </c>
      <c r="AF109" s="198"/>
      <c r="BA109" s="398"/>
      <c r="BB109" s="398"/>
    </row>
    <row r="110" spans="1:54" ht="15.75" customHeight="1">
      <c r="A110" s="234" t="str">
        <f>IF(B110="","",Draw!A110)</f>
        <v/>
      </c>
      <c r="B110" s="235" t="str">
        <f>IFERROR(Draw!B110,"")</f>
        <v/>
      </c>
      <c r="C110" s="235" t="str">
        <f>IFERROR(Draw!D110,"")</f>
        <v/>
      </c>
      <c r="D110" s="168"/>
      <c r="E110" s="300" t="str">
        <f t="shared" si="41"/>
        <v/>
      </c>
      <c r="F110" s="301" t="str">
        <f t="shared" si="42"/>
        <v/>
      </c>
      <c r="G110" s="394">
        <v>1.09E-7</v>
      </c>
      <c r="H110" s="399" t="str">
        <f t="shared" si="43"/>
        <v/>
      </c>
      <c r="I110" s="399" t="str">
        <f t="shared" si="44"/>
        <v/>
      </c>
      <c r="J110" s="399">
        <f>IFERROR(VLOOKUP(CONCATENATE(Draw!C110,C110),'Enter Draw'!S:T,2,FALSE),"")</f>
        <v>0</v>
      </c>
      <c r="K110" s="198" t="str">
        <f>IF(A110="yco",VLOOKUP(CONCATENATE(B110,C110),Youth!S:T,2,FALSE),IF(OR(AND(D110&gt;1,D110&lt;1050),D110="nt",D110="",D110="scratch"),"","Not valid"))</f>
        <v/>
      </c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 t="str">
        <f>CONCATENATE(Draw!C110,C110)</f>
        <v/>
      </c>
      <c r="X110" s="399">
        <f t="shared" si="40"/>
        <v>0</v>
      </c>
      <c r="Y110" s="398"/>
      <c r="Z110" s="198" t="str">
        <f>IFERROR(VLOOKUP('1st Run'!H110,$AG$3:$AH$7,2,TRUE),"")</f>
        <v/>
      </c>
      <c r="AA110" s="303" t="str">
        <f>IFERROR(IF(Z110=$AA$1,'1st Run'!H110,""),"")</f>
        <v/>
      </c>
      <c r="AB110" s="303" t="str">
        <f>IFERROR(IF(Z110=$AB$1,'1st Run'!H110,""),"")</f>
        <v/>
      </c>
      <c r="AC110" s="303" t="str">
        <f>IFERROR(IF(Z110=$AC$1,'1st Run'!H110,""),"")</f>
        <v/>
      </c>
      <c r="AD110" s="303" t="str">
        <f>IFERROR(IF($Z110=$AD$1,'1st Run'!H110,""),"")</f>
        <v/>
      </c>
      <c r="AE110" s="303" t="str">
        <f>IFERROR(IF(Z110=$AE$1,'1st Run'!H110,""),"")</f>
        <v/>
      </c>
      <c r="AF110" s="198"/>
      <c r="BA110" s="398"/>
      <c r="BB110" s="398"/>
    </row>
    <row r="111" spans="1:54" ht="15.75" customHeight="1">
      <c r="A111" s="234" t="str">
        <f>IF(B111="","",Draw!A111)</f>
        <v/>
      </c>
      <c r="B111" s="235" t="str">
        <f>IFERROR(Draw!B111,"")</f>
        <v/>
      </c>
      <c r="C111" s="235" t="str">
        <f>IFERROR(Draw!D111,"")</f>
        <v/>
      </c>
      <c r="D111" s="166"/>
      <c r="E111" s="300" t="str">
        <f t="shared" si="41"/>
        <v/>
      </c>
      <c r="F111" s="301" t="str">
        <f t="shared" si="42"/>
        <v/>
      </c>
      <c r="G111" s="394">
        <v>1.1000000000000001E-7</v>
      </c>
      <c r="H111" s="399" t="str">
        <f t="shared" si="43"/>
        <v/>
      </c>
      <c r="I111" s="399" t="str">
        <f t="shared" si="44"/>
        <v/>
      </c>
      <c r="J111" s="399">
        <f>IFERROR(VLOOKUP(CONCATENATE(Draw!C111,C111),'Enter Draw'!S:T,2,FALSE),"")</f>
        <v>0</v>
      </c>
      <c r="K111" s="198" t="str">
        <f>IF(A111="yco",VLOOKUP(CONCATENATE(B111,C111),Youth!S:T,2,FALSE),IF(OR(AND(D111&gt;1,D111&lt;1050),D111="nt",D111="",D111="scratch"),"","Not valid"))</f>
        <v/>
      </c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 t="str">
        <f>CONCATENATE(Draw!C111,C111)</f>
        <v/>
      </c>
      <c r="X111" s="399">
        <f t="shared" si="40"/>
        <v>0</v>
      </c>
      <c r="Y111" s="398"/>
      <c r="Z111" s="198" t="str">
        <f>IFERROR(VLOOKUP('1st Run'!H111,$AG$3:$AH$7,2,TRUE),"")</f>
        <v/>
      </c>
      <c r="AA111" s="303" t="str">
        <f>IFERROR(IF(Z111=$AA$1,'1st Run'!H111,""),"")</f>
        <v/>
      </c>
      <c r="AB111" s="303" t="str">
        <f>IFERROR(IF(Z111=$AB$1,'1st Run'!H111,""),"")</f>
        <v/>
      </c>
      <c r="AC111" s="303" t="str">
        <f>IFERROR(IF(Z111=$AC$1,'1st Run'!H111,""),"")</f>
        <v/>
      </c>
      <c r="AD111" s="303" t="str">
        <f>IFERROR(IF($Z111=$AD$1,'1st Run'!H111,""),"")</f>
        <v/>
      </c>
      <c r="AE111" s="303" t="str">
        <f>IFERROR(IF(Z111=$AE$1,'1st Run'!H111,""),"")</f>
        <v/>
      </c>
      <c r="AF111" s="198"/>
      <c r="BA111" s="398"/>
      <c r="BB111" s="398"/>
    </row>
    <row r="112" spans="1:54" ht="15.75" customHeight="1">
      <c r="A112" s="234" t="str">
        <f>IF(B112="","",Draw!A112)</f>
        <v/>
      </c>
      <c r="B112" s="235" t="str">
        <f>IFERROR(Draw!B112,"")</f>
        <v/>
      </c>
      <c r="C112" s="235" t="str">
        <f>IFERROR(Draw!D112,"")</f>
        <v/>
      </c>
      <c r="D112" s="165"/>
      <c r="E112" s="300" t="str">
        <f t="shared" si="41"/>
        <v/>
      </c>
      <c r="F112" s="301" t="str">
        <f t="shared" si="42"/>
        <v/>
      </c>
      <c r="G112" s="394">
        <v>1.11E-7</v>
      </c>
      <c r="H112" s="399" t="str">
        <f t="shared" si="43"/>
        <v/>
      </c>
      <c r="I112" s="399" t="str">
        <f t="shared" si="44"/>
        <v/>
      </c>
      <c r="J112" s="399">
        <f>IFERROR(VLOOKUP(CONCATENATE(Draw!C112,C112),'Enter Draw'!S:T,2,FALSE),"")</f>
        <v>0</v>
      </c>
      <c r="K112" s="198" t="str">
        <f>IF(A112="yco",VLOOKUP(CONCATENATE(B112,C112),Youth!S:T,2,FALSE),IF(OR(AND(D112&gt;1,D112&lt;1050),D112="nt",D112="",D112="scratch"),"","Not valid"))</f>
        <v/>
      </c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 t="str">
        <f>CONCATENATE(Draw!C112,C112)</f>
        <v/>
      </c>
      <c r="X112" s="399">
        <f t="shared" si="40"/>
        <v>0</v>
      </c>
      <c r="Y112" s="398"/>
      <c r="Z112" s="198" t="str">
        <f>IFERROR(VLOOKUP('1st Run'!H112,$AG$3:$AH$7,2,TRUE),"")</f>
        <v/>
      </c>
      <c r="AA112" s="303" t="str">
        <f>IFERROR(IF(Z112=$AA$1,'1st Run'!H112,""),"")</f>
        <v/>
      </c>
      <c r="AB112" s="303" t="str">
        <f>IFERROR(IF(Z112=$AB$1,'1st Run'!H112,""),"")</f>
        <v/>
      </c>
      <c r="AC112" s="303" t="str">
        <f>IFERROR(IF(Z112=$AC$1,'1st Run'!H112,""),"")</f>
        <v/>
      </c>
      <c r="AD112" s="303" t="str">
        <f>IFERROR(IF($Z112=$AD$1,'1st Run'!H112,""),"")</f>
        <v/>
      </c>
      <c r="AE112" s="303" t="str">
        <f>IFERROR(IF(Z112=$AE$1,'1st Run'!H112,""),"")</f>
        <v/>
      </c>
      <c r="AF112" s="198"/>
      <c r="BA112" s="398"/>
      <c r="BB112" s="398"/>
    </row>
    <row r="113" spans="1:54" ht="15.75" customHeight="1">
      <c r="A113" s="234" t="str">
        <f>IF(B113="","",Draw!A113)</f>
        <v/>
      </c>
      <c r="B113" s="235" t="str">
        <f>IFERROR(Draw!B113,"")</f>
        <v/>
      </c>
      <c r="C113" s="235" t="str">
        <f>IFERROR(Draw!D113,"")</f>
        <v/>
      </c>
      <c r="D113" s="166"/>
      <c r="E113" s="300" t="str">
        <f t="shared" si="41"/>
        <v/>
      </c>
      <c r="F113" s="301" t="str">
        <f t="shared" si="42"/>
        <v/>
      </c>
      <c r="G113" s="394">
        <v>1.12E-7</v>
      </c>
      <c r="H113" s="399" t="str">
        <f t="shared" si="43"/>
        <v/>
      </c>
      <c r="I113" s="399" t="str">
        <f t="shared" si="44"/>
        <v/>
      </c>
      <c r="J113" s="399">
        <f>IFERROR(VLOOKUP(CONCATENATE(Draw!C113,C113),'Enter Draw'!S:T,2,FALSE),"")</f>
        <v>0</v>
      </c>
      <c r="K113" s="198" t="str">
        <f>IF(A113="yco",VLOOKUP(CONCATENATE(B113,C113),Youth!S:T,2,FALSE),IF(OR(AND(D113&gt;1,D113&lt;1050),D113="nt",D113="",D113="scratch"),"","Not valid"))</f>
        <v/>
      </c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 t="str">
        <f>CONCATENATE(Draw!C113,C113)</f>
        <v/>
      </c>
      <c r="X113" s="399">
        <f t="shared" si="40"/>
        <v>0</v>
      </c>
      <c r="Y113" s="398"/>
      <c r="Z113" s="198" t="str">
        <f>IFERROR(VLOOKUP('1st Run'!H113,$AG$3:$AH$7,2,TRUE),"")</f>
        <v/>
      </c>
      <c r="AA113" s="303" t="str">
        <f>IFERROR(IF(Z113=$AA$1,'1st Run'!H113,""),"")</f>
        <v/>
      </c>
      <c r="AB113" s="303" t="str">
        <f>IFERROR(IF(Z113=$AB$1,'1st Run'!H113,""),"")</f>
        <v/>
      </c>
      <c r="AC113" s="303" t="str">
        <f>IFERROR(IF(Z113=$AC$1,'1st Run'!H113,""),"")</f>
        <v/>
      </c>
      <c r="AD113" s="303" t="str">
        <f>IFERROR(IF($Z113=$AD$1,'1st Run'!H113,""),"")</f>
        <v/>
      </c>
      <c r="AE113" s="303" t="str">
        <f>IFERROR(IF(Z113=$AE$1,'1st Run'!H113,""),"")</f>
        <v/>
      </c>
      <c r="AF113" s="198"/>
      <c r="BA113" s="398"/>
      <c r="BB113" s="398"/>
    </row>
    <row r="114" spans="1:54" ht="15.75" customHeight="1">
      <c r="A114" s="234" t="str">
        <f>IF(B114="","",Draw!A114)</f>
        <v/>
      </c>
      <c r="B114" s="235" t="str">
        <f>IFERROR(Draw!B114,"")</f>
        <v/>
      </c>
      <c r="C114" s="235" t="str">
        <f>IFERROR(Draw!D114,"")</f>
        <v/>
      </c>
      <c r="D114" s="167"/>
      <c r="E114" s="300" t="str">
        <f t="shared" si="41"/>
        <v/>
      </c>
      <c r="F114" s="301" t="str">
        <f t="shared" si="42"/>
        <v/>
      </c>
      <c r="G114" s="394">
        <v>1.1300000000000001E-7</v>
      </c>
      <c r="H114" s="399" t="str">
        <f t="shared" si="43"/>
        <v/>
      </c>
      <c r="I114" s="399" t="str">
        <f t="shared" si="44"/>
        <v/>
      </c>
      <c r="J114" s="399">
        <f>IFERROR(VLOOKUP(CONCATENATE(Draw!C114,C114),'Enter Draw'!S:T,2,FALSE),"")</f>
        <v>0</v>
      </c>
      <c r="K114" s="198" t="str">
        <f>IF(A114="yco",VLOOKUP(CONCATENATE(B114,C114),Youth!S:T,2,FALSE),IF(OR(AND(D114&gt;1,D114&lt;1050),D114="nt",D114="",D114="scratch"),"","Not valid"))</f>
        <v/>
      </c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 t="str">
        <f>CONCATENATE(Draw!C114,C114)</f>
        <v/>
      </c>
      <c r="X114" s="399">
        <f t="shared" si="40"/>
        <v>0</v>
      </c>
      <c r="Y114" s="398"/>
      <c r="Z114" s="198" t="str">
        <f>IFERROR(VLOOKUP('1st Run'!H114,$AG$3:$AH$7,2,TRUE),"")</f>
        <v/>
      </c>
      <c r="AA114" s="303" t="str">
        <f>IFERROR(IF(Z114=$AA$1,'1st Run'!H114,""),"")</f>
        <v/>
      </c>
      <c r="AB114" s="303" t="str">
        <f>IFERROR(IF(Z114=$AB$1,'1st Run'!H114,""),"")</f>
        <v/>
      </c>
      <c r="AC114" s="303" t="str">
        <f>IFERROR(IF(Z114=$AC$1,'1st Run'!H114,""),"")</f>
        <v/>
      </c>
      <c r="AD114" s="303" t="str">
        <f>IFERROR(IF($Z114=$AD$1,'1st Run'!H114,""),"")</f>
        <v/>
      </c>
      <c r="AE114" s="303" t="str">
        <f>IFERROR(IF(Z114=$AE$1,'1st Run'!H114,""),"")</f>
        <v/>
      </c>
      <c r="AF114" s="198"/>
      <c r="BA114" s="398"/>
      <c r="BB114" s="398"/>
    </row>
    <row r="115" spans="1:54" ht="15.75" customHeight="1">
      <c r="A115" s="234" t="str">
        <f>IF(B115="","",Draw!A115)</f>
        <v/>
      </c>
      <c r="B115" s="235" t="str">
        <f>IFERROR(Draw!B115,"")</f>
        <v/>
      </c>
      <c r="C115" s="235" t="str">
        <f>IFERROR(Draw!D115,"")</f>
        <v/>
      </c>
      <c r="D115" s="433"/>
      <c r="E115" s="300" t="str">
        <f t="shared" si="41"/>
        <v/>
      </c>
      <c r="F115" s="301" t="str">
        <f t="shared" si="42"/>
        <v/>
      </c>
      <c r="G115" s="394">
        <v>1.14E-7</v>
      </c>
      <c r="H115" s="399" t="str">
        <f t="shared" si="43"/>
        <v/>
      </c>
      <c r="I115" s="399" t="str">
        <f t="shared" si="44"/>
        <v/>
      </c>
      <c r="J115" s="399">
        <f>IFERROR(VLOOKUP(CONCATENATE(Draw!C115,C115),'Enter Draw'!S:T,2,FALSE),"")</f>
        <v>0</v>
      </c>
      <c r="K115" s="198" t="str">
        <f>IF(A115="yco",VLOOKUP(CONCATENATE(B115,C115),Youth!S:T,2,FALSE),IF(OR(AND(D115&gt;1,D115&lt;1050),D115="nt",D115="",D115="scratch"),"","Not valid"))</f>
        <v/>
      </c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 t="str">
        <f>CONCATENATE(Draw!C115,C115)</f>
        <v/>
      </c>
      <c r="X115" s="399">
        <f t="shared" si="40"/>
        <v>0</v>
      </c>
      <c r="Y115" s="398"/>
      <c r="Z115" s="198" t="str">
        <f>IFERROR(VLOOKUP('1st Run'!H115,$AG$3:$AH$7,2,TRUE),"")</f>
        <v/>
      </c>
      <c r="AA115" s="303" t="str">
        <f>IFERROR(IF(Z115=$AA$1,'1st Run'!H115,""),"")</f>
        <v/>
      </c>
      <c r="AB115" s="303" t="str">
        <f>IFERROR(IF(Z115=$AB$1,'1st Run'!H115,""),"")</f>
        <v/>
      </c>
      <c r="AC115" s="303" t="str">
        <f>IFERROR(IF(Z115=$AC$1,'1st Run'!H115,""),"")</f>
        <v/>
      </c>
      <c r="AD115" s="303" t="str">
        <f>IFERROR(IF($Z115=$AD$1,'1st Run'!H115,""),"")</f>
        <v/>
      </c>
      <c r="AE115" s="303" t="str">
        <f>IFERROR(IF(Z115=$AE$1,'1st Run'!H115,""),"")</f>
        <v/>
      </c>
      <c r="AF115" s="198"/>
      <c r="BA115" s="398"/>
      <c r="BB115" s="398"/>
    </row>
    <row r="116" spans="1:54" ht="15.75" customHeight="1">
      <c r="A116" s="234" t="str">
        <f>IF(B116="","",Draw!A116)</f>
        <v/>
      </c>
      <c r="B116" s="235" t="str">
        <f>IFERROR(Draw!B116,"")</f>
        <v/>
      </c>
      <c r="C116" s="235" t="str">
        <f>IFERROR(Draw!D116,"")</f>
        <v/>
      </c>
      <c r="D116" s="168"/>
      <c r="E116" s="300" t="str">
        <f t="shared" si="41"/>
        <v/>
      </c>
      <c r="F116" s="301" t="str">
        <f t="shared" si="42"/>
        <v/>
      </c>
      <c r="G116" s="394">
        <v>1.15E-7</v>
      </c>
      <c r="H116" s="399" t="str">
        <f t="shared" si="43"/>
        <v/>
      </c>
      <c r="I116" s="399" t="str">
        <f t="shared" si="44"/>
        <v/>
      </c>
      <c r="J116" s="399">
        <f>IFERROR(VLOOKUP(CONCATENATE(Draw!C116,C116),'Enter Draw'!S:T,2,FALSE),"")</f>
        <v>0</v>
      </c>
      <c r="K116" s="198" t="str">
        <f>IF(A116="yco",VLOOKUP(CONCATENATE(B116,C116),Youth!S:T,2,FALSE),IF(OR(AND(D116&gt;1,D116&lt;1050),D116="nt",D116="",D116="scratch"),"","Not valid"))</f>
        <v/>
      </c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 t="str">
        <f>CONCATENATE(Draw!C116,C116)</f>
        <v/>
      </c>
      <c r="X116" s="399">
        <f t="shared" si="40"/>
        <v>0</v>
      </c>
      <c r="Y116" s="398"/>
      <c r="Z116" s="198" t="str">
        <f>IFERROR(VLOOKUP('1st Run'!H116,$AG$3:$AH$7,2,TRUE),"")</f>
        <v/>
      </c>
      <c r="AA116" s="303" t="str">
        <f>IFERROR(IF(Z116=$AA$1,'1st Run'!H116,""),"")</f>
        <v/>
      </c>
      <c r="AB116" s="303" t="str">
        <f>IFERROR(IF(Z116=$AB$1,'1st Run'!H116,""),"")</f>
        <v/>
      </c>
      <c r="AC116" s="303" t="str">
        <f>IFERROR(IF(Z116=$AC$1,'1st Run'!H116,""),"")</f>
        <v/>
      </c>
      <c r="AD116" s="303" t="str">
        <f>IFERROR(IF($Z116=$AD$1,'1st Run'!H116,""),"")</f>
        <v/>
      </c>
      <c r="AE116" s="303" t="str">
        <f>IFERROR(IF(Z116=$AE$1,'1st Run'!H116,""),"")</f>
        <v/>
      </c>
      <c r="AF116" s="198"/>
      <c r="BA116" s="398"/>
      <c r="BB116" s="398"/>
    </row>
    <row r="117" spans="1:54" ht="15.75" customHeight="1">
      <c r="A117" s="234" t="str">
        <f>IF(B117="","",Draw!A117)</f>
        <v/>
      </c>
      <c r="B117" s="235" t="str">
        <f>IFERROR(Draw!B117,"")</f>
        <v/>
      </c>
      <c r="C117" s="235" t="str">
        <f>IFERROR(Draw!D117,"")</f>
        <v/>
      </c>
      <c r="D117" s="166"/>
      <c r="E117" s="300" t="str">
        <f t="shared" si="41"/>
        <v/>
      </c>
      <c r="F117" s="301" t="str">
        <f t="shared" si="42"/>
        <v/>
      </c>
      <c r="G117" s="394">
        <v>1.1600000000000001E-7</v>
      </c>
      <c r="H117" s="399" t="str">
        <f t="shared" si="43"/>
        <v/>
      </c>
      <c r="I117" s="399" t="str">
        <f t="shared" si="44"/>
        <v/>
      </c>
      <c r="J117" s="399">
        <f>IFERROR(VLOOKUP(CONCATENATE(Draw!C117,C117),'Enter Draw'!S:T,2,FALSE),"")</f>
        <v>0</v>
      </c>
      <c r="K117" s="198" t="str">
        <f>IF(A117="yco",VLOOKUP(CONCATENATE(B117,C117),Youth!S:T,2,FALSE),IF(OR(AND(D117&gt;1,D117&lt;1050),D117="nt",D117="",D117="scratch"),"","Not valid"))</f>
        <v/>
      </c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 t="str">
        <f>CONCATENATE(Draw!C117,C117)</f>
        <v/>
      </c>
      <c r="X117" s="399">
        <f t="shared" si="40"/>
        <v>0</v>
      </c>
      <c r="Y117" s="398"/>
      <c r="Z117" s="198" t="str">
        <f>IFERROR(VLOOKUP('1st Run'!H117,$AG$3:$AH$7,2,TRUE),"")</f>
        <v/>
      </c>
      <c r="AA117" s="303" t="str">
        <f>IFERROR(IF(Z117=$AA$1,'1st Run'!H117,""),"")</f>
        <v/>
      </c>
      <c r="AB117" s="303" t="str">
        <f>IFERROR(IF(Z117=$AB$1,'1st Run'!H117,""),"")</f>
        <v/>
      </c>
      <c r="AC117" s="303" t="str">
        <f>IFERROR(IF(Z117=$AC$1,'1st Run'!H117,""),"")</f>
        <v/>
      </c>
      <c r="AD117" s="303" t="str">
        <f>IFERROR(IF($Z117=$AD$1,'1st Run'!H117,""),"")</f>
        <v/>
      </c>
      <c r="AE117" s="303" t="str">
        <f>IFERROR(IF(Z117=$AE$1,'1st Run'!H117,""),"")</f>
        <v/>
      </c>
      <c r="AF117" s="198"/>
      <c r="BA117" s="398"/>
      <c r="BB117" s="398"/>
    </row>
    <row r="118" spans="1:54" ht="15.75" customHeight="1">
      <c r="A118" s="234" t="str">
        <f>IF(B118="","",Draw!A118)</f>
        <v/>
      </c>
      <c r="B118" s="235" t="str">
        <f>IFERROR(Draw!B118,"")</f>
        <v/>
      </c>
      <c r="C118" s="235" t="str">
        <f>IFERROR(Draw!D118,"")</f>
        <v/>
      </c>
      <c r="D118" s="165"/>
      <c r="E118" s="300" t="str">
        <f t="shared" si="41"/>
        <v/>
      </c>
      <c r="F118" s="301" t="str">
        <f t="shared" si="42"/>
        <v/>
      </c>
      <c r="G118" s="394">
        <v>1.17E-7</v>
      </c>
      <c r="H118" s="399" t="str">
        <f t="shared" si="43"/>
        <v/>
      </c>
      <c r="I118" s="399" t="str">
        <f t="shared" si="44"/>
        <v/>
      </c>
      <c r="J118" s="399">
        <f>IFERROR(VLOOKUP(CONCATENATE(Draw!C118,C118),'Enter Draw'!S:T,2,FALSE),"")</f>
        <v>0</v>
      </c>
      <c r="K118" s="198" t="str">
        <f>IF(A118="yco",VLOOKUP(CONCATENATE(B118,C118),Youth!S:T,2,FALSE),IF(OR(AND(D118&gt;1,D118&lt;1050),D118="nt",D118="",D118="scratch"),"","Not valid"))</f>
        <v/>
      </c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 t="str">
        <f>CONCATENATE(Draw!C118,C118)</f>
        <v/>
      </c>
      <c r="X118" s="399">
        <f t="shared" si="40"/>
        <v>0</v>
      </c>
      <c r="Y118" s="398"/>
      <c r="Z118" s="198" t="str">
        <f>IFERROR(VLOOKUP('1st Run'!H118,$AG$3:$AH$7,2,TRUE),"")</f>
        <v/>
      </c>
      <c r="AA118" s="303" t="str">
        <f>IFERROR(IF(Z118=$AA$1,'1st Run'!H118,""),"")</f>
        <v/>
      </c>
      <c r="AB118" s="303" t="str">
        <f>IFERROR(IF(Z118=$AB$1,'1st Run'!H118,""),"")</f>
        <v/>
      </c>
      <c r="AC118" s="303" t="str">
        <f>IFERROR(IF(Z118=$AC$1,'1st Run'!H118,""),"")</f>
        <v/>
      </c>
      <c r="AD118" s="303" t="str">
        <f>IFERROR(IF($Z118=$AD$1,'1st Run'!H118,""),"")</f>
        <v/>
      </c>
      <c r="AE118" s="303" t="str">
        <f>IFERROR(IF(Z118=$AE$1,'1st Run'!H118,""),"")</f>
        <v/>
      </c>
      <c r="AF118" s="198"/>
      <c r="BA118" s="398"/>
      <c r="BB118" s="398"/>
    </row>
    <row r="119" spans="1:54" ht="15.75" customHeight="1">
      <c r="A119" s="234" t="str">
        <f>IF(B119="","",Draw!A119)</f>
        <v/>
      </c>
      <c r="B119" s="235" t="str">
        <f>IFERROR(Draw!B119,"")</f>
        <v/>
      </c>
      <c r="C119" s="235" t="str">
        <f>IFERROR(Draw!D119,"")</f>
        <v/>
      </c>
      <c r="D119" s="166"/>
      <c r="E119" s="300" t="str">
        <f t="shared" si="41"/>
        <v/>
      </c>
      <c r="F119" s="301" t="str">
        <f t="shared" si="42"/>
        <v/>
      </c>
      <c r="G119" s="394">
        <v>1.18E-7</v>
      </c>
      <c r="H119" s="399" t="str">
        <f t="shared" si="43"/>
        <v/>
      </c>
      <c r="I119" s="399" t="str">
        <f t="shared" si="44"/>
        <v/>
      </c>
      <c r="J119" s="399">
        <f>IFERROR(VLOOKUP(CONCATENATE(Draw!C119,C119),'Enter Draw'!S:T,2,FALSE),"")</f>
        <v>0</v>
      </c>
      <c r="K119" s="198" t="str">
        <f>IF(A119="yco",VLOOKUP(CONCATENATE(B119,C119),Youth!S:T,2,FALSE),IF(OR(AND(D119&gt;1,D119&lt;1050),D119="nt",D119="",D119="scratch"),"","Not valid"))</f>
        <v/>
      </c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 t="str">
        <f>CONCATENATE(Draw!C119,C119)</f>
        <v/>
      </c>
      <c r="X119" s="399">
        <f t="shared" si="40"/>
        <v>0</v>
      </c>
      <c r="Y119" s="398"/>
      <c r="Z119" s="198" t="str">
        <f>IFERROR(VLOOKUP('1st Run'!H119,$AG$3:$AH$7,2,TRUE),"")</f>
        <v/>
      </c>
      <c r="AA119" s="303" t="str">
        <f>IFERROR(IF(Z119=$AA$1,'1st Run'!H119,""),"")</f>
        <v/>
      </c>
      <c r="AB119" s="303" t="str">
        <f>IFERROR(IF(Z119=$AB$1,'1st Run'!H119,""),"")</f>
        <v/>
      </c>
      <c r="AC119" s="303" t="str">
        <f>IFERROR(IF(Z119=$AC$1,'1st Run'!H119,""),"")</f>
        <v/>
      </c>
      <c r="AD119" s="303" t="str">
        <f>IFERROR(IF($Z119=$AD$1,'1st Run'!H119,""),"")</f>
        <v/>
      </c>
      <c r="AE119" s="303" t="str">
        <f>IFERROR(IF(Z119=$AE$1,'1st Run'!H119,""),"")</f>
        <v/>
      </c>
      <c r="AF119" s="198"/>
      <c r="BA119" s="398"/>
      <c r="BB119" s="398"/>
    </row>
    <row r="120" spans="1:54" ht="15.75" customHeight="1">
      <c r="A120" s="234" t="str">
        <f>IF(B120="","",Draw!A120)</f>
        <v/>
      </c>
      <c r="B120" s="235" t="str">
        <f>IFERROR(Draw!B120,"")</f>
        <v/>
      </c>
      <c r="C120" s="235" t="str">
        <f>IFERROR(Draw!D120,"")</f>
        <v/>
      </c>
      <c r="D120" s="167"/>
      <c r="E120" s="300" t="str">
        <f t="shared" si="41"/>
        <v/>
      </c>
      <c r="F120" s="301" t="str">
        <f t="shared" si="42"/>
        <v/>
      </c>
      <c r="G120" s="394">
        <v>1.1899999999999999E-7</v>
      </c>
      <c r="H120" s="399" t="str">
        <f t="shared" si="43"/>
        <v/>
      </c>
      <c r="I120" s="399" t="str">
        <f t="shared" si="44"/>
        <v/>
      </c>
      <c r="J120" s="399">
        <f>IFERROR(VLOOKUP(CONCATENATE(Draw!C120,C120),'Enter Draw'!S:T,2,FALSE),"")</f>
        <v>0</v>
      </c>
      <c r="K120" s="198" t="str">
        <f>IF(A120="yco",VLOOKUP(CONCATENATE(B120,C120),Youth!S:T,2,FALSE),IF(OR(AND(D120&gt;1,D120&lt;1050),D120="nt",D120="",D120="scratch"),"","Not valid"))</f>
        <v/>
      </c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 t="str">
        <f>CONCATENATE(Draw!C120,C120)</f>
        <v/>
      </c>
      <c r="X120" s="399">
        <f t="shared" si="40"/>
        <v>0</v>
      </c>
      <c r="Y120" s="398"/>
      <c r="Z120" s="198" t="str">
        <f>IFERROR(VLOOKUP('1st Run'!H120,$AG$3:$AH$7,2,TRUE),"")</f>
        <v/>
      </c>
      <c r="AA120" s="303" t="str">
        <f>IFERROR(IF(Z120=$AA$1,'1st Run'!H120,""),"")</f>
        <v/>
      </c>
      <c r="AB120" s="303" t="str">
        <f>IFERROR(IF(Z120=$AB$1,'1st Run'!H120,""),"")</f>
        <v/>
      </c>
      <c r="AC120" s="303" t="str">
        <f>IFERROR(IF(Z120=$AC$1,'1st Run'!H120,""),"")</f>
        <v/>
      </c>
      <c r="AD120" s="303" t="str">
        <f>IFERROR(IF($Z120=$AD$1,'1st Run'!H120,""),"")</f>
        <v/>
      </c>
      <c r="AE120" s="303" t="str">
        <f>IFERROR(IF(Z120=$AE$1,'1st Run'!H120,""),"")</f>
        <v/>
      </c>
      <c r="AF120" s="198"/>
      <c r="BA120" s="398"/>
      <c r="BB120" s="398"/>
    </row>
    <row r="121" spans="1:54" ht="15.75" customHeight="1">
      <c r="A121" s="234" t="str">
        <f>IF(B121="","",Draw!A121)</f>
        <v/>
      </c>
      <c r="B121" s="235" t="str">
        <f>IFERROR(Draw!B121,"")</f>
        <v/>
      </c>
      <c r="C121" s="235" t="str">
        <f>IFERROR(Draw!D121,"")</f>
        <v/>
      </c>
      <c r="D121" s="433"/>
      <c r="E121" s="300" t="str">
        <f t="shared" si="41"/>
        <v/>
      </c>
      <c r="F121" s="301" t="str">
        <f t="shared" si="42"/>
        <v/>
      </c>
      <c r="G121" s="394">
        <v>1.1999999999999999E-7</v>
      </c>
      <c r="H121" s="399" t="str">
        <f t="shared" si="43"/>
        <v/>
      </c>
      <c r="I121" s="399" t="str">
        <f t="shared" si="44"/>
        <v/>
      </c>
      <c r="J121" s="399">
        <f>IFERROR(VLOOKUP(CONCATENATE(Draw!C121,C121),'Enter Draw'!S:T,2,FALSE),"")</f>
        <v>0</v>
      </c>
      <c r="K121" s="198" t="str">
        <f>IF(A121="yco",VLOOKUP(CONCATENATE(B121,C121),Youth!S:T,2,FALSE),IF(OR(AND(D121&gt;1,D121&lt;1050),D121="nt",D121="",D121="scratch"),"","Not valid"))</f>
        <v/>
      </c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 t="str">
        <f>CONCATENATE(Draw!C121,C121)</f>
        <v/>
      </c>
      <c r="X121" s="399">
        <f t="shared" si="40"/>
        <v>0</v>
      </c>
      <c r="Y121" s="398"/>
      <c r="Z121" s="198" t="str">
        <f>IFERROR(VLOOKUP('1st Run'!H121,$AG$3:$AH$7,2,TRUE),"")</f>
        <v/>
      </c>
      <c r="AA121" s="303" t="str">
        <f>IFERROR(IF(Z121=$AA$1,'1st Run'!H121,""),"")</f>
        <v/>
      </c>
      <c r="AB121" s="303" t="str">
        <f>IFERROR(IF(Z121=$AB$1,'1st Run'!H121,""),"")</f>
        <v/>
      </c>
      <c r="AC121" s="303" t="str">
        <f>IFERROR(IF(Z121=$AC$1,'1st Run'!H121,""),"")</f>
        <v/>
      </c>
      <c r="AD121" s="303" t="str">
        <f>IFERROR(IF($Z121=$AD$1,'1st Run'!H121,""),"")</f>
        <v/>
      </c>
      <c r="AE121" s="303" t="str">
        <f>IFERROR(IF(Z121=$AE$1,'1st Run'!H121,""),"")</f>
        <v/>
      </c>
      <c r="AF121" s="198"/>
      <c r="BA121" s="398"/>
      <c r="BB121" s="398"/>
    </row>
    <row r="122" spans="1:54" ht="15.75" customHeight="1">
      <c r="A122" s="234" t="str">
        <f>IF(B122="","",Draw!A122)</f>
        <v/>
      </c>
      <c r="B122" s="235" t="str">
        <f>IFERROR(Draw!B122,"")</f>
        <v/>
      </c>
      <c r="C122" s="235" t="str">
        <f>IFERROR(Draw!D122,"")</f>
        <v/>
      </c>
      <c r="D122" s="168"/>
      <c r="E122" s="300" t="str">
        <f t="shared" si="41"/>
        <v/>
      </c>
      <c r="F122" s="301" t="str">
        <f t="shared" si="42"/>
        <v/>
      </c>
      <c r="G122" s="394">
        <v>1.2100000000000001E-7</v>
      </c>
      <c r="H122" s="399" t="str">
        <f t="shared" si="43"/>
        <v/>
      </c>
      <c r="I122" s="399" t="str">
        <f t="shared" si="44"/>
        <v/>
      </c>
      <c r="J122" s="399">
        <f>IFERROR(VLOOKUP(CONCATENATE(Draw!C122,C122),'Enter Draw'!S:T,2,FALSE),"")</f>
        <v>0</v>
      </c>
      <c r="K122" s="198" t="str">
        <f>IF(A122="yco",VLOOKUP(CONCATENATE(B122,C122),Youth!S:T,2,FALSE),IF(OR(AND(D122&gt;1,D122&lt;1050),D122="nt",D122="",D122="scratch"),"","Not valid"))</f>
        <v/>
      </c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 t="str">
        <f>CONCATENATE(Draw!C122,C122)</f>
        <v/>
      </c>
      <c r="X122" s="399">
        <f t="shared" si="40"/>
        <v>0</v>
      </c>
      <c r="Y122" s="398"/>
      <c r="Z122" s="198" t="str">
        <f>IFERROR(VLOOKUP('1st Run'!H122,$AG$3:$AH$7,2,TRUE),"")</f>
        <v/>
      </c>
      <c r="AA122" s="303" t="str">
        <f>IFERROR(IF(Z122=$AA$1,'1st Run'!H122,""),"")</f>
        <v/>
      </c>
      <c r="AB122" s="303" t="str">
        <f>IFERROR(IF(Z122=$AB$1,'1st Run'!H122,""),"")</f>
        <v/>
      </c>
      <c r="AC122" s="303" t="str">
        <f>IFERROR(IF(Z122=$AC$1,'1st Run'!H122,""),"")</f>
        <v/>
      </c>
      <c r="AD122" s="303" t="str">
        <f>IFERROR(IF($Z122=$AD$1,'1st Run'!H122,""),"")</f>
        <v/>
      </c>
      <c r="AE122" s="303" t="str">
        <f>IFERROR(IF(Z122=$AE$1,'1st Run'!H122,""),"")</f>
        <v/>
      </c>
      <c r="AF122" s="198"/>
      <c r="BA122" s="398"/>
      <c r="BB122" s="398"/>
    </row>
    <row r="123" spans="1:54" ht="15.75" customHeight="1">
      <c r="A123" s="234" t="str">
        <f>IF(B123="","",Draw!A123)</f>
        <v/>
      </c>
      <c r="B123" s="235" t="str">
        <f>IFERROR(Draw!B123,"")</f>
        <v/>
      </c>
      <c r="C123" s="235" t="str">
        <f>IFERROR(Draw!D123,"")</f>
        <v/>
      </c>
      <c r="D123" s="166"/>
      <c r="E123" s="300" t="str">
        <f t="shared" si="41"/>
        <v/>
      </c>
      <c r="F123" s="301" t="str">
        <f t="shared" si="42"/>
        <v/>
      </c>
      <c r="G123" s="394">
        <v>1.2200000000000001E-7</v>
      </c>
      <c r="H123" s="399" t="str">
        <f t="shared" si="43"/>
        <v/>
      </c>
      <c r="I123" s="399" t="str">
        <f t="shared" si="44"/>
        <v/>
      </c>
      <c r="J123" s="399">
        <f>IFERROR(VLOOKUP(CONCATENATE(Draw!C123,C123),'Enter Draw'!S:T,2,FALSE),"")</f>
        <v>0</v>
      </c>
      <c r="K123" s="198" t="str">
        <f>IF(A123="yco",VLOOKUP(CONCATENATE(B123,C123),Youth!S:T,2,FALSE),IF(OR(AND(D123&gt;1,D123&lt;1050),D123="nt",D123="",D123="scratch"),"","Not valid"))</f>
        <v/>
      </c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 t="str">
        <f>CONCATENATE(Draw!C123,C123)</f>
        <v/>
      </c>
      <c r="X123" s="399">
        <f t="shared" si="40"/>
        <v>0</v>
      </c>
      <c r="Y123" s="398"/>
      <c r="Z123" s="198" t="str">
        <f>IFERROR(VLOOKUP('1st Run'!H123,$AG$3:$AH$7,2,TRUE),"")</f>
        <v/>
      </c>
      <c r="AA123" s="303" t="str">
        <f>IFERROR(IF(Z123=$AA$1,'1st Run'!H123,""),"")</f>
        <v/>
      </c>
      <c r="AB123" s="303" t="str">
        <f>IFERROR(IF(Z123=$AB$1,'1st Run'!H123,""),"")</f>
        <v/>
      </c>
      <c r="AC123" s="303" t="str">
        <f>IFERROR(IF(Z123=$AC$1,'1st Run'!H123,""),"")</f>
        <v/>
      </c>
      <c r="AD123" s="303" t="str">
        <f>IFERROR(IF($Z123=$AD$1,'1st Run'!H123,""),"")</f>
        <v/>
      </c>
      <c r="AE123" s="303" t="str">
        <f>IFERROR(IF(Z123=$AE$1,'1st Run'!H123,""),"")</f>
        <v/>
      </c>
      <c r="AF123" s="198"/>
      <c r="BA123" s="398"/>
      <c r="BB123" s="398"/>
    </row>
    <row r="124" spans="1:54" ht="15.75" customHeight="1">
      <c r="A124" s="234" t="str">
        <f>IF(B124="","",Draw!A124)</f>
        <v/>
      </c>
      <c r="B124" s="235" t="str">
        <f>IFERROR(Draw!B124,"")</f>
        <v/>
      </c>
      <c r="C124" s="235" t="str">
        <f>IFERROR(Draw!D124,"")</f>
        <v/>
      </c>
      <c r="D124" s="165"/>
      <c r="E124" s="300" t="str">
        <f t="shared" si="41"/>
        <v/>
      </c>
      <c r="F124" s="301" t="str">
        <f t="shared" si="42"/>
        <v/>
      </c>
      <c r="G124" s="394">
        <v>1.23E-7</v>
      </c>
      <c r="H124" s="399" t="str">
        <f t="shared" si="43"/>
        <v/>
      </c>
      <c r="I124" s="399" t="str">
        <f t="shared" si="44"/>
        <v/>
      </c>
      <c r="J124" s="399">
        <f>IFERROR(VLOOKUP(CONCATENATE(Draw!C124,C124),'Enter Draw'!S:T,2,FALSE),"")</f>
        <v>0</v>
      </c>
      <c r="K124" s="198" t="str">
        <f>IF(A124="yco",VLOOKUP(CONCATENATE(B124,C124),Youth!S:T,2,FALSE),IF(OR(AND(D124&gt;1,D124&lt;1050),D124="nt",D124="",D124="scratch"),"","Not valid"))</f>
        <v/>
      </c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 t="str">
        <f>CONCATENATE(Draw!C124,C124)</f>
        <v/>
      </c>
      <c r="X124" s="399">
        <f t="shared" si="40"/>
        <v>0</v>
      </c>
      <c r="Y124" s="398"/>
      <c r="Z124" s="198" t="str">
        <f>IFERROR(VLOOKUP('1st Run'!H124,$AG$3:$AH$7,2,TRUE),"")</f>
        <v/>
      </c>
      <c r="AA124" s="303" t="str">
        <f>IFERROR(IF(Z124=$AA$1,'1st Run'!H124,""),"")</f>
        <v/>
      </c>
      <c r="AB124" s="303" t="str">
        <f>IFERROR(IF(Z124=$AB$1,'1st Run'!H124,""),"")</f>
        <v/>
      </c>
      <c r="AC124" s="303" t="str">
        <f>IFERROR(IF(Z124=$AC$1,'1st Run'!H124,""),"")</f>
        <v/>
      </c>
      <c r="AD124" s="303" t="str">
        <f>IFERROR(IF($Z124=$AD$1,'1st Run'!H124,""),"")</f>
        <v/>
      </c>
      <c r="AE124" s="303" t="str">
        <f>IFERROR(IF(Z124=$AE$1,'1st Run'!H124,""),"")</f>
        <v/>
      </c>
      <c r="AF124" s="198"/>
      <c r="BA124" s="398"/>
      <c r="BB124" s="398"/>
    </row>
    <row r="125" spans="1:54" ht="15.75" customHeight="1">
      <c r="A125" s="234" t="str">
        <f>IF(B125="","",Draw!A125)</f>
        <v/>
      </c>
      <c r="B125" s="235" t="str">
        <f>IFERROR(Draw!B125,"")</f>
        <v/>
      </c>
      <c r="C125" s="235" t="str">
        <f>IFERROR(Draw!D125,"")</f>
        <v/>
      </c>
      <c r="D125" s="166"/>
      <c r="E125" s="300" t="str">
        <f t="shared" si="41"/>
        <v/>
      </c>
      <c r="F125" s="301" t="str">
        <f t="shared" si="42"/>
        <v/>
      </c>
      <c r="G125" s="394">
        <v>1.24E-7</v>
      </c>
      <c r="H125" s="399" t="str">
        <f t="shared" si="43"/>
        <v/>
      </c>
      <c r="I125" s="399" t="str">
        <f t="shared" si="44"/>
        <v/>
      </c>
      <c r="J125" s="399">
        <f>IFERROR(VLOOKUP(CONCATENATE(Draw!C125,C125),'Enter Draw'!S:T,2,FALSE),"")</f>
        <v>0</v>
      </c>
      <c r="K125" s="198" t="str">
        <f>IF(A125="yco",VLOOKUP(CONCATENATE(B125,C125),Youth!S:T,2,FALSE),IF(OR(AND(D125&gt;1,D125&lt;1050),D125="nt",D125="",D125="scratch"),"","Not valid"))</f>
        <v/>
      </c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 t="str">
        <f>CONCATENATE(Draw!C125,C125)</f>
        <v/>
      </c>
      <c r="X125" s="399">
        <f t="shared" si="40"/>
        <v>0</v>
      </c>
      <c r="Y125" s="398"/>
      <c r="Z125" s="198" t="str">
        <f>IFERROR(VLOOKUP('1st Run'!H125,$AG$3:$AH$7,2,TRUE),"")</f>
        <v/>
      </c>
      <c r="AA125" s="303" t="str">
        <f>IFERROR(IF(Z125=$AA$1,'1st Run'!H125,""),"")</f>
        <v/>
      </c>
      <c r="AB125" s="303" t="str">
        <f>IFERROR(IF(Z125=$AB$1,'1st Run'!H125,""),"")</f>
        <v/>
      </c>
      <c r="AC125" s="303" t="str">
        <f>IFERROR(IF(Z125=$AC$1,'1st Run'!H125,""),"")</f>
        <v/>
      </c>
      <c r="AD125" s="303" t="str">
        <f>IFERROR(IF($Z125=$AD$1,'1st Run'!H125,""),"")</f>
        <v/>
      </c>
      <c r="AE125" s="303" t="str">
        <f>IFERROR(IF(Z125=$AE$1,'1st Run'!H125,""),"")</f>
        <v/>
      </c>
      <c r="AF125" s="198"/>
      <c r="BA125" s="398"/>
      <c r="BB125" s="398"/>
    </row>
    <row r="126" spans="1:54" ht="15.75" customHeight="1">
      <c r="A126" s="234" t="str">
        <f>IF(B126="","",Draw!A126)</f>
        <v/>
      </c>
      <c r="B126" s="235" t="str">
        <f>IFERROR(Draw!B126,"")</f>
        <v/>
      </c>
      <c r="C126" s="235" t="str">
        <f>IFERROR(Draw!D126,"")</f>
        <v/>
      </c>
      <c r="D126" s="167"/>
      <c r="E126" s="300" t="str">
        <f t="shared" si="41"/>
        <v/>
      </c>
      <c r="F126" s="301" t="str">
        <f t="shared" si="42"/>
        <v/>
      </c>
      <c r="G126" s="394">
        <v>1.2499999999999999E-7</v>
      </c>
      <c r="H126" s="399" t="str">
        <f t="shared" si="43"/>
        <v/>
      </c>
      <c r="I126" s="399" t="str">
        <f t="shared" si="44"/>
        <v/>
      </c>
      <c r="J126" s="399">
        <f>IFERROR(VLOOKUP(CONCATENATE(Draw!C126,C126),'Enter Draw'!S:T,2,FALSE),"")</f>
        <v>0</v>
      </c>
      <c r="K126" s="198" t="str">
        <f>IF(A126="yco",VLOOKUP(CONCATENATE(B126,C126),Youth!S:T,2,FALSE),IF(OR(AND(D126&gt;1,D126&lt;1050),D126="nt",D126="",D126="scratch"),"","Not valid"))</f>
        <v/>
      </c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 t="str">
        <f>CONCATENATE(Draw!C126,C126)</f>
        <v/>
      </c>
      <c r="X126" s="399">
        <f t="shared" si="40"/>
        <v>0</v>
      </c>
      <c r="Y126" s="398"/>
      <c r="Z126" s="198" t="str">
        <f>IFERROR(VLOOKUP('1st Run'!H126,$AG$3:$AH$7,2,TRUE),"")</f>
        <v/>
      </c>
      <c r="AA126" s="303" t="str">
        <f>IFERROR(IF(Z126=$AA$1,'1st Run'!H126,""),"")</f>
        <v/>
      </c>
      <c r="AB126" s="303" t="str">
        <f>IFERROR(IF(Z126=$AB$1,'1st Run'!H126,""),"")</f>
        <v/>
      </c>
      <c r="AC126" s="303" t="str">
        <f>IFERROR(IF(Z126=$AC$1,'1st Run'!H126,""),"")</f>
        <v/>
      </c>
      <c r="AD126" s="303" t="str">
        <f>IFERROR(IF($Z126=$AD$1,'1st Run'!H126,""),"")</f>
        <v/>
      </c>
      <c r="AE126" s="303" t="str">
        <f>IFERROR(IF(Z126=$AE$1,'1st Run'!H126,""),"")</f>
        <v/>
      </c>
      <c r="AF126" s="198"/>
      <c r="BA126" s="398"/>
      <c r="BB126" s="398"/>
    </row>
    <row r="127" spans="1:54" ht="15.75" customHeight="1">
      <c r="A127" s="234" t="str">
        <f>IF(B127="","",Draw!A127)</f>
        <v/>
      </c>
      <c r="B127" s="235" t="str">
        <f>IFERROR(Draw!B127,"")</f>
        <v/>
      </c>
      <c r="C127" s="235" t="str">
        <f>IFERROR(Draw!D127,"")</f>
        <v/>
      </c>
      <c r="D127" s="433"/>
      <c r="E127" s="300" t="str">
        <f t="shared" si="41"/>
        <v/>
      </c>
      <c r="F127" s="301" t="str">
        <f t="shared" si="42"/>
        <v/>
      </c>
      <c r="G127" s="394">
        <v>1.2599999999999999E-7</v>
      </c>
      <c r="H127" s="399" t="str">
        <f t="shared" si="43"/>
        <v/>
      </c>
      <c r="I127" s="399" t="str">
        <f t="shared" si="44"/>
        <v/>
      </c>
      <c r="J127" s="399">
        <f>IFERROR(VLOOKUP(CONCATENATE(Draw!C127,C127),'Enter Draw'!S:T,2,FALSE),"")</f>
        <v>0</v>
      </c>
      <c r="K127" s="198" t="str">
        <f>IF(A127="yco",VLOOKUP(CONCATENATE(B127,C127),Youth!S:T,2,FALSE),IF(OR(AND(D127&gt;1,D127&lt;1050),D127="nt",D127="",D127="scratch"),"","Not valid"))</f>
        <v/>
      </c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 t="str">
        <f>CONCATENATE(Draw!C127,C127)</f>
        <v/>
      </c>
      <c r="X127" s="399">
        <f t="shared" si="40"/>
        <v>0</v>
      </c>
      <c r="Y127" s="398"/>
      <c r="Z127" s="198" t="str">
        <f>IFERROR(VLOOKUP('1st Run'!H127,$AG$3:$AH$7,2,TRUE),"")</f>
        <v/>
      </c>
      <c r="AA127" s="303" t="str">
        <f>IFERROR(IF(Z127=$AA$1,'1st Run'!H127,""),"")</f>
        <v/>
      </c>
      <c r="AB127" s="303" t="str">
        <f>IFERROR(IF(Z127=$AB$1,'1st Run'!H127,""),"")</f>
        <v/>
      </c>
      <c r="AC127" s="303" t="str">
        <f>IFERROR(IF(Z127=$AC$1,'1st Run'!H127,""),"")</f>
        <v/>
      </c>
      <c r="AD127" s="303" t="str">
        <f>IFERROR(IF($Z127=$AD$1,'1st Run'!H127,""),"")</f>
        <v/>
      </c>
      <c r="AE127" s="303" t="str">
        <f>IFERROR(IF(Z127=$AE$1,'1st Run'!H127,""),"")</f>
        <v/>
      </c>
      <c r="AF127" s="198"/>
      <c r="BA127" s="398"/>
      <c r="BB127" s="398"/>
    </row>
    <row r="128" spans="1:54" ht="15.75" customHeight="1">
      <c r="A128" s="234" t="str">
        <f>IF(B128="","",Draw!A128)</f>
        <v/>
      </c>
      <c r="B128" s="235" t="str">
        <f>IFERROR(Draw!B128,"")</f>
        <v/>
      </c>
      <c r="C128" s="235" t="str">
        <f>IFERROR(Draw!D128,"")</f>
        <v/>
      </c>
      <c r="D128" s="168"/>
      <c r="E128" s="300" t="str">
        <f t="shared" si="41"/>
        <v/>
      </c>
      <c r="F128" s="301" t="str">
        <f t="shared" si="42"/>
        <v/>
      </c>
      <c r="G128" s="394">
        <v>1.2700000000000001E-7</v>
      </c>
      <c r="H128" s="399" t="str">
        <f t="shared" si="43"/>
        <v/>
      </c>
      <c r="I128" s="399" t="str">
        <f t="shared" si="44"/>
        <v/>
      </c>
      <c r="J128" s="399">
        <f>IFERROR(VLOOKUP(CONCATENATE(Draw!C128,C128),'Enter Draw'!S:T,2,FALSE),"")</f>
        <v>0</v>
      </c>
      <c r="K128" s="198" t="str">
        <f>IF(A128="yco",VLOOKUP(CONCATENATE(B128,C128),Youth!S:T,2,FALSE),IF(OR(AND(D128&gt;1,D128&lt;1050),D128="nt",D128="",D128="scratch"),"","Not valid"))</f>
        <v/>
      </c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 t="str">
        <f>CONCATENATE(Draw!C128,C128)</f>
        <v/>
      </c>
      <c r="X128" s="399">
        <f t="shared" si="40"/>
        <v>0</v>
      </c>
      <c r="Y128" s="398"/>
      <c r="Z128" s="198" t="str">
        <f>IFERROR(VLOOKUP('1st Run'!H128,$AG$3:$AH$7,2,TRUE),"")</f>
        <v/>
      </c>
      <c r="AA128" s="303" t="str">
        <f>IFERROR(IF(Z128=$AA$1,'1st Run'!H128,""),"")</f>
        <v/>
      </c>
      <c r="AB128" s="303" t="str">
        <f>IFERROR(IF(Z128=$AB$1,'1st Run'!H128,""),"")</f>
        <v/>
      </c>
      <c r="AC128" s="303" t="str">
        <f>IFERROR(IF(Z128=$AC$1,'1st Run'!H128,""),"")</f>
        <v/>
      </c>
      <c r="AD128" s="303" t="str">
        <f>IFERROR(IF($Z128=$AD$1,'1st Run'!H128,""),"")</f>
        <v/>
      </c>
      <c r="AE128" s="303" t="str">
        <f>IFERROR(IF(Z128=$AE$1,'1st Run'!H128,""),"")</f>
        <v/>
      </c>
      <c r="AF128" s="198"/>
      <c r="BA128" s="398"/>
      <c r="BB128" s="398"/>
    </row>
    <row r="129" spans="1:54" ht="15.75" customHeight="1">
      <c r="A129" s="234" t="str">
        <f>IF(B129="","",Draw!A129)</f>
        <v/>
      </c>
      <c r="B129" s="235" t="str">
        <f>IFERROR(Draw!B129,"")</f>
        <v/>
      </c>
      <c r="C129" s="235" t="str">
        <f>IFERROR(Draw!D129,"")</f>
        <v/>
      </c>
      <c r="D129" s="166"/>
      <c r="E129" s="300" t="str">
        <f t="shared" si="41"/>
        <v/>
      </c>
      <c r="F129" s="301" t="str">
        <f t="shared" si="42"/>
        <v/>
      </c>
      <c r="G129" s="394">
        <v>1.2800000000000001E-7</v>
      </c>
      <c r="H129" s="399" t="str">
        <f t="shared" si="43"/>
        <v/>
      </c>
      <c r="I129" s="399" t="str">
        <f t="shared" si="44"/>
        <v/>
      </c>
      <c r="J129" s="399">
        <f>IFERROR(VLOOKUP(CONCATENATE(Draw!C129,C129),'Enter Draw'!S:T,2,FALSE),"")</f>
        <v>0</v>
      </c>
      <c r="K129" s="198" t="str">
        <f>IF(A129="yco",VLOOKUP(CONCATENATE(B129,C129),Youth!S:T,2,FALSE),IF(OR(AND(D129&gt;1,D129&lt;1050),D129="nt",D129="",D129="scratch"),"","Not valid"))</f>
        <v/>
      </c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 t="str">
        <f>CONCATENATE(Draw!C129,C129)</f>
        <v/>
      </c>
      <c r="X129" s="399">
        <f t="shared" si="40"/>
        <v>0</v>
      </c>
      <c r="Y129" s="398"/>
      <c r="Z129" s="198" t="str">
        <f>IFERROR(VLOOKUP('1st Run'!H129,$AG$3:$AH$7,2,TRUE),"")</f>
        <v/>
      </c>
      <c r="AA129" s="303" t="str">
        <f>IFERROR(IF(Z129=$AA$1,'1st Run'!H129,""),"")</f>
        <v/>
      </c>
      <c r="AB129" s="303" t="str">
        <f>IFERROR(IF(Z129=$AB$1,'1st Run'!H129,""),"")</f>
        <v/>
      </c>
      <c r="AC129" s="303" t="str">
        <f>IFERROR(IF(Z129=$AC$1,'1st Run'!H129,""),"")</f>
        <v/>
      </c>
      <c r="AD129" s="303" t="str">
        <f>IFERROR(IF($Z129=$AD$1,'1st Run'!H129,""),"")</f>
        <v/>
      </c>
      <c r="AE129" s="303" t="str">
        <f>IFERROR(IF(Z129=$AE$1,'1st Run'!H129,""),"")</f>
        <v/>
      </c>
      <c r="AF129" s="198"/>
      <c r="BA129" s="398"/>
      <c r="BB129" s="398"/>
    </row>
    <row r="130" spans="1:54" ht="15.75" customHeight="1">
      <c r="A130" s="234" t="str">
        <f>IF(B130="","",Draw!A130)</f>
        <v/>
      </c>
      <c r="B130" s="235" t="str">
        <f>IFERROR(Draw!B130,"")</f>
        <v/>
      </c>
      <c r="C130" s="235" t="str">
        <f>IFERROR(Draw!D130,"")</f>
        <v/>
      </c>
      <c r="D130" s="165"/>
      <c r="E130" s="300" t="str">
        <f t="shared" si="41"/>
        <v/>
      </c>
      <c r="F130" s="301" t="str">
        <f t="shared" si="42"/>
        <v/>
      </c>
      <c r="G130" s="394">
        <v>1.29E-7</v>
      </c>
      <c r="H130" s="399" t="str">
        <f t="shared" si="43"/>
        <v/>
      </c>
      <c r="I130" s="399" t="str">
        <f t="shared" si="44"/>
        <v/>
      </c>
      <c r="J130" s="399">
        <f>IFERROR(VLOOKUP(CONCATENATE(Draw!C130,C130),'Enter Draw'!S:T,2,FALSE),"")</f>
        <v>0</v>
      </c>
      <c r="K130" s="198" t="str">
        <f>IF(A130="yco",VLOOKUP(CONCATENATE(B130,C130),Youth!S:T,2,FALSE),IF(OR(AND(D130&gt;1,D130&lt;1050),D130="nt",D130="",D130="scratch"),"","Not valid"))</f>
        <v/>
      </c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 t="str">
        <f>CONCATENATE(Draw!C130,C130)</f>
        <v/>
      </c>
      <c r="X130" s="399">
        <f t="shared" ref="X130:X193" si="45">D130</f>
        <v>0</v>
      </c>
      <c r="Y130" s="398"/>
      <c r="Z130" s="198" t="str">
        <f>IFERROR(VLOOKUP('1st Run'!H130,$AG$3:$AH$7,2,TRUE),"")</f>
        <v/>
      </c>
      <c r="AA130" s="303" t="str">
        <f>IFERROR(IF(Z130=$AA$1,'1st Run'!H130,""),"")</f>
        <v/>
      </c>
      <c r="AB130" s="303" t="str">
        <f>IFERROR(IF(Z130=$AB$1,'1st Run'!H130,""),"")</f>
        <v/>
      </c>
      <c r="AC130" s="303" t="str">
        <f>IFERROR(IF(Z130=$AC$1,'1st Run'!H130,""),"")</f>
        <v/>
      </c>
      <c r="AD130" s="303" t="str">
        <f>IFERROR(IF($Z130=$AD$1,'1st Run'!H130,""),"")</f>
        <v/>
      </c>
      <c r="AE130" s="303" t="str">
        <f>IFERROR(IF(Z130=$AE$1,'1st Run'!H130,""),"")</f>
        <v/>
      </c>
      <c r="AF130" s="198"/>
      <c r="BA130" s="398"/>
      <c r="BB130" s="398"/>
    </row>
    <row r="131" spans="1:54" ht="15.75" customHeight="1">
      <c r="A131" s="234" t="str">
        <f>IF(B131="","",Draw!A131)</f>
        <v/>
      </c>
      <c r="B131" s="235" t="str">
        <f>IFERROR(Draw!B131,"")</f>
        <v/>
      </c>
      <c r="C131" s="235" t="str">
        <f>IFERROR(Draw!D131,"")</f>
        <v/>
      </c>
      <c r="D131" s="166"/>
      <c r="E131" s="300" t="str">
        <f t="shared" ref="E131:E194" si="46">IF(AND(D131&gt;0,OR(J131="o",J131="x")),D131,"")</f>
        <v/>
      </c>
      <c r="F131" s="301" t="str">
        <f t="shared" ref="F131:F194" si="47">IF(J131="o","",IF(D131=0,"",D131))</f>
        <v/>
      </c>
      <c r="G131" s="394">
        <v>1.3E-7</v>
      </c>
      <c r="H131" s="399" t="str">
        <f t="shared" ref="H131:H194" si="48">IF(J131="o","",IF(D131="scratch",3000+G131,IF(D131="nt",1000+G131,IF((D131+G131)&gt;5,D131+G131,""))))</f>
        <v/>
      </c>
      <c r="I131" s="399" t="str">
        <f t="shared" ref="I131:I194" si="49">IF(OR(J131="x",J131="o"),IF(D131="scratch",3000+G131,IF(D131="nt",1000+G131,IF((D131+G131)&gt;5,D131+G131,""))),"")</f>
        <v/>
      </c>
      <c r="J131" s="399">
        <f>IFERROR(VLOOKUP(CONCATENATE(Draw!C131,C131),'Enter Draw'!S:T,2,FALSE),"")</f>
        <v>0</v>
      </c>
      <c r="K131" s="198" t="str">
        <f>IF(A131="yco",VLOOKUP(CONCATENATE(B131,C131),Youth!S:T,2,FALSE),IF(OR(AND(D131&gt;1,D131&lt;1050),D131="nt",D131="",D131="scratch"),"","Not valid"))</f>
        <v/>
      </c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 t="str">
        <f>CONCATENATE(Draw!C131,C131)</f>
        <v/>
      </c>
      <c r="X131" s="399">
        <f t="shared" si="45"/>
        <v>0</v>
      </c>
      <c r="Y131" s="398"/>
      <c r="Z131" s="198" t="str">
        <f>IFERROR(VLOOKUP('1st Run'!H131,$AG$3:$AH$7,2,TRUE),"")</f>
        <v/>
      </c>
      <c r="AA131" s="303" t="str">
        <f>IFERROR(IF(Z131=$AA$1,'1st Run'!H131,""),"")</f>
        <v/>
      </c>
      <c r="AB131" s="303" t="str">
        <f>IFERROR(IF(Z131=$AB$1,'1st Run'!H131,""),"")</f>
        <v/>
      </c>
      <c r="AC131" s="303" t="str">
        <f>IFERROR(IF(Z131=$AC$1,'1st Run'!H131,""),"")</f>
        <v/>
      </c>
      <c r="AD131" s="303" t="str">
        <f>IFERROR(IF($Z131=$AD$1,'1st Run'!H131,""),"")</f>
        <v/>
      </c>
      <c r="AE131" s="303" t="str">
        <f>IFERROR(IF(Z131=$AE$1,'1st Run'!H131,""),"")</f>
        <v/>
      </c>
      <c r="AF131" s="198"/>
      <c r="BA131" s="398"/>
      <c r="BB131" s="398"/>
    </row>
    <row r="132" spans="1:54" ht="15.75" customHeight="1">
      <c r="A132" s="234" t="str">
        <f>IF(B132="","",Draw!A132)</f>
        <v/>
      </c>
      <c r="B132" s="235" t="str">
        <f>IFERROR(Draw!B132,"")</f>
        <v/>
      </c>
      <c r="C132" s="235" t="str">
        <f>IFERROR(Draw!D132,"")</f>
        <v/>
      </c>
      <c r="D132" s="167"/>
      <c r="E132" s="300" t="str">
        <f t="shared" si="46"/>
        <v/>
      </c>
      <c r="F132" s="301" t="str">
        <f t="shared" si="47"/>
        <v/>
      </c>
      <c r="G132" s="394">
        <v>1.31E-7</v>
      </c>
      <c r="H132" s="399" t="str">
        <f t="shared" si="48"/>
        <v/>
      </c>
      <c r="I132" s="399" t="str">
        <f t="shared" si="49"/>
        <v/>
      </c>
      <c r="J132" s="399">
        <f>IFERROR(VLOOKUP(CONCATENATE(Draw!C132,C132),'Enter Draw'!S:T,2,FALSE),"")</f>
        <v>0</v>
      </c>
      <c r="K132" s="198" t="str">
        <f>IF(A132="yco",VLOOKUP(CONCATENATE(B132,C132),Youth!S:T,2,FALSE),IF(OR(AND(D132&gt;1,D132&lt;1050),D132="nt",D132="",D132="scratch"),"","Not valid"))</f>
        <v/>
      </c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 t="str">
        <f>CONCATENATE(Draw!C132,C132)</f>
        <v/>
      </c>
      <c r="X132" s="399">
        <f t="shared" si="45"/>
        <v>0</v>
      </c>
      <c r="Y132" s="398"/>
      <c r="Z132" s="198" t="str">
        <f>IFERROR(VLOOKUP('1st Run'!H132,$AG$3:$AH$7,2,TRUE),"")</f>
        <v/>
      </c>
      <c r="AA132" s="303" t="str">
        <f>IFERROR(IF(Z132=$AA$1,'1st Run'!H132,""),"")</f>
        <v/>
      </c>
      <c r="AB132" s="303" t="str">
        <f>IFERROR(IF(Z132=$AB$1,'1st Run'!H132,""),"")</f>
        <v/>
      </c>
      <c r="AC132" s="303" t="str">
        <f>IFERROR(IF(Z132=$AC$1,'1st Run'!H132,""),"")</f>
        <v/>
      </c>
      <c r="AD132" s="303" t="str">
        <f>IFERROR(IF($Z132=$AD$1,'1st Run'!H132,""),"")</f>
        <v/>
      </c>
      <c r="AE132" s="303" t="str">
        <f>IFERROR(IF(Z132=$AE$1,'1st Run'!H132,""),"")</f>
        <v/>
      </c>
      <c r="AF132" s="198"/>
      <c r="BA132" s="398"/>
      <c r="BB132" s="398"/>
    </row>
    <row r="133" spans="1:54" ht="15.75" customHeight="1">
      <c r="A133" s="234" t="str">
        <f>IF(B133="","",Draw!A133)</f>
        <v/>
      </c>
      <c r="B133" s="235" t="str">
        <f>IFERROR(Draw!B133,"")</f>
        <v/>
      </c>
      <c r="C133" s="235" t="str">
        <f>IFERROR(Draw!D133,"")</f>
        <v/>
      </c>
      <c r="D133" s="433"/>
      <c r="E133" s="300" t="str">
        <f t="shared" si="46"/>
        <v/>
      </c>
      <c r="F133" s="301" t="str">
        <f t="shared" si="47"/>
        <v/>
      </c>
      <c r="G133" s="394">
        <v>1.3199999999999999E-7</v>
      </c>
      <c r="H133" s="399" t="str">
        <f t="shared" si="48"/>
        <v/>
      </c>
      <c r="I133" s="399" t="str">
        <f t="shared" si="49"/>
        <v/>
      </c>
      <c r="J133" s="399">
        <f>IFERROR(VLOOKUP(CONCATENATE(Draw!C133,C133),'Enter Draw'!S:T,2,FALSE),"")</f>
        <v>0</v>
      </c>
      <c r="K133" s="198" t="str">
        <f>IF(A133="yco",VLOOKUP(CONCATENATE(B133,C133),Youth!S:T,2,FALSE),IF(OR(AND(D133&gt;1,D133&lt;1050),D133="nt",D133="",D133="scratch"),"","Not valid"))</f>
        <v/>
      </c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 t="str">
        <f>CONCATENATE(Draw!C133,C133)</f>
        <v/>
      </c>
      <c r="X133" s="399">
        <f t="shared" si="45"/>
        <v>0</v>
      </c>
      <c r="Y133" s="398"/>
      <c r="Z133" s="198" t="str">
        <f>IFERROR(VLOOKUP('1st Run'!H133,$AG$3:$AH$7,2,TRUE),"")</f>
        <v/>
      </c>
      <c r="AA133" s="303" t="str">
        <f>IFERROR(IF(Z133=$AA$1,'1st Run'!H133,""),"")</f>
        <v/>
      </c>
      <c r="AB133" s="303" t="str">
        <f>IFERROR(IF(Z133=$AB$1,'1st Run'!H133,""),"")</f>
        <v/>
      </c>
      <c r="AC133" s="303" t="str">
        <f>IFERROR(IF(Z133=$AC$1,'1st Run'!H133,""),"")</f>
        <v/>
      </c>
      <c r="AD133" s="303" t="str">
        <f>IFERROR(IF($Z133=$AD$1,'1st Run'!H133,""),"")</f>
        <v/>
      </c>
      <c r="AE133" s="303" t="str">
        <f>IFERROR(IF(Z133=$AE$1,'1st Run'!H133,""),"")</f>
        <v/>
      </c>
      <c r="AF133" s="198"/>
      <c r="BA133" s="398"/>
      <c r="BB133" s="398"/>
    </row>
    <row r="134" spans="1:54" ht="15.75" customHeight="1">
      <c r="A134" s="234" t="str">
        <f>IF(B134="","",Draw!A134)</f>
        <v/>
      </c>
      <c r="B134" s="235" t="str">
        <f>IFERROR(Draw!B134,"")</f>
        <v/>
      </c>
      <c r="C134" s="235" t="str">
        <f>IFERROR(Draw!D134,"")</f>
        <v/>
      </c>
      <c r="D134" s="168"/>
      <c r="E134" s="300" t="str">
        <f t="shared" si="46"/>
        <v/>
      </c>
      <c r="F134" s="301" t="str">
        <f t="shared" si="47"/>
        <v/>
      </c>
      <c r="G134" s="394">
        <v>1.3300000000000001E-7</v>
      </c>
      <c r="H134" s="399" t="str">
        <f t="shared" si="48"/>
        <v/>
      </c>
      <c r="I134" s="399" t="str">
        <f t="shared" si="49"/>
        <v/>
      </c>
      <c r="J134" s="399">
        <f>IFERROR(VLOOKUP(CONCATENATE(Draw!C134,C134),'Enter Draw'!S:T,2,FALSE),"")</f>
        <v>0</v>
      </c>
      <c r="K134" s="198" t="str">
        <f>IF(A134="yco",VLOOKUP(CONCATENATE(B134,C134),Youth!S:T,2,FALSE),IF(OR(AND(D134&gt;1,D134&lt;1050),D134="nt",D134="",D134="scratch"),"","Not valid"))</f>
        <v/>
      </c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 t="str">
        <f>CONCATENATE(Draw!C134,C134)</f>
        <v/>
      </c>
      <c r="X134" s="399">
        <f t="shared" si="45"/>
        <v>0</v>
      </c>
      <c r="Y134" s="398"/>
      <c r="Z134" s="198" t="str">
        <f>IFERROR(VLOOKUP('1st Run'!H134,$AG$3:$AH$7,2,TRUE),"")</f>
        <v/>
      </c>
      <c r="AA134" s="303" t="str">
        <f>IFERROR(IF(Z134=$AA$1,'1st Run'!H134,""),"")</f>
        <v/>
      </c>
      <c r="AB134" s="303" t="str">
        <f>IFERROR(IF(Z134=$AB$1,'1st Run'!H134,""),"")</f>
        <v/>
      </c>
      <c r="AC134" s="303" t="str">
        <f>IFERROR(IF(Z134=$AC$1,'1st Run'!H134,""),"")</f>
        <v/>
      </c>
      <c r="AD134" s="303" t="str">
        <f>IFERROR(IF($Z134=$AD$1,'1st Run'!H134,""),"")</f>
        <v/>
      </c>
      <c r="AE134" s="303" t="str">
        <f>IFERROR(IF(Z134=$AE$1,'1st Run'!H134,""),"")</f>
        <v/>
      </c>
      <c r="AF134" s="198"/>
      <c r="BA134" s="398"/>
      <c r="BB134" s="398"/>
    </row>
    <row r="135" spans="1:54" ht="15.75" customHeight="1">
      <c r="A135" s="234" t="str">
        <f>IF(B135="","",Draw!A135)</f>
        <v/>
      </c>
      <c r="B135" s="235" t="str">
        <f>IFERROR(Draw!B135,"")</f>
        <v/>
      </c>
      <c r="C135" s="235" t="str">
        <f>IFERROR(Draw!D135,"")</f>
        <v/>
      </c>
      <c r="D135" s="166"/>
      <c r="E135" s="300" t="str">
        <f t="shared" si="46"/>
        <v/>
      </c>
      <c r="F135" s="301" t="str">
        <f t="shared" si="47"/>
        <v/>
      </c>
      <c r="G135" s="394">
        <v>1.3400000000000001E-7</v>
      </c>
      <c r="H135" s="399" t="str">
        <f t="shared" si="48"/>
        <v/>
      </c>
      <c r="I135" s="399" t="str">
        <f t="shared" si="49"/>
        <v/>
      </c>
      <c r="J135" s="399">
        <f>IFERROR(VLOOKUP(CONCATENATE(Draw!C135,C135),'Enter Draw'!S:T,2,FALSE),"")</f>
        <v>0</v>
      </c>
      <c r="K135" s="198" t="str">
        <f>IF(A135="yco",VLOOKUP(CONCATENATE(B135,C135),Youth!S:T,2,FALSE),IF(OR(AND(D135&gt;1,D135&lt;1050),D135="nt",D135="",D135="scratch"),"","Not valid"))</f>
        <v/>
      </c>
      <c r="L135" s="398"/>
      <c r="M135" s="398"/>
      <c r="N135" s="398"/>
      <c r="O135" s="398"/>
      <c r="P135" s="398"/>
      <c r="Q135" s="398"/>
      <c r="R135" s="398"/>
      <c r="S135" s="398"/>
      <c r="T135" s="398"/>
      <c r="U135" s="398"/>
      <c r="V135" s="398"/>
      <c r="W135" s="398" t="str">
        <f>CONCATENATE(Draw!C135,C135)</f>
        <v/>
      </c>
      <c r="X135" s="399">
        <f t="shared" si="45"/>
        <v>0</v>
      </c>
      <c r="Y135" s="398"/>
      <c r="Z135" s="198" t="str">
        <f>IFERROR(VLOOKUP('1st Run'!H135,$AG$3:$AH$7,2,TRUE),"")</f>
        <v/>
      </c>
      <c r="AA135" s="303" t="str">
        <f>IFERROR(IF(Z135=$AA$1,'1st Run'!H135,""),"")</f>
        <v/>
      </c>
      <c r="AB135" s="303" t="str">
        <f>IFERROR(IF(Z135=$AB$1,'1st Run'!H135,""),"")</f>
        <v/>
      </c>
      <c r="AC135" s="303" t="str">
        <f>IFERROR(IF(Z135=$AC$1,'1st Run'!H135,""),"")</f>
        <v/>
      </c>
      <c r="AD135" s="303" t="str">
        <f>IFERROR(IF($Z135=$AD$1,'1st Run'!H135,""),"")</f>
        <v/>
      </c>
      <c r="AE135" s="303" t="str">
        <f>IFERROR(IF(Z135=$AE$1,'1st Run'!H135,""),"")</f>
        <v/>
      </c>
      <c r="AF135" s="198"/>
      <c r="BA135" s="398"/>
      <c r="BB135" s="398"/>
    </row>
    <row r="136" spans="1:54" ht="15.75" customHeight="1">
      <c r="A136" s="234" t="str">
        <f>IF(B136="","",Draw!A136)</f>
        <v/>
      </c>
      <c r="B136" s="235" t="str">
        <f>IFERROR(Draw!B136,"")</f>
        <v/>
      </c>
      <c r="C136" s="235" t="str">
        <f>IFERROR(Draw!D136,"")</f>
        <v/>
      </c>
      <c r="D136" s="165"/>
      <c r="E136" s="300" t="str">
        <f t="shared" si="46"/>
        <v/>
      </c>
      <c r="F136" s="301" t="str">
        <f t="shared" si="47"/>
        <v/>
      </c>
      <c r="G136" s="394">
        <v>1.35E-7</v>
      </c>
      <c r="H136" s="399" t="str">
        <f t="shared" si="48"/>
        <v/>
      </c>
      <c r="I136" s="399" t="str">
        <f t="shared" si="49"/>
        <v/>
      </c>
      <c r="J136" s="399">
        <f>IFERROR(VLOOKUP(CONCATENATE(Draw!C136,C136),'Enter Draw'!S:T,2,FALSE),"")</f>
        <v>0</v>
      </c>
      <c r="K136" s="198" t="str">
        <f>IF(A136="yco",VLOOKUP(CONCATENATE(B136,C136),Youth!S:T,2,FALSE),IF(OR(AND(D136&gt;1,D136&lt;1050),D136="nt",D136="",D136="scratch"),"","Not valid"))</f>
        <v/>
      </c>
      <c r="L136" s="398"/>
      <c r="M136" s="398"/>
      <c r="N136" s="398"/>
      <c r="O136" s="398"/>
      <c r="P136" s="398"/>
      <c r="Q136" s="398"/>
      <c r="R136" s="398"/>
      <c r="S136" s="398"/>
      <c r="T136" s="398"/>
      <c r="U136" s="398"/>
      <c r="V136" s="398"/>
      <c r="W136" s="398" t="str">
        <f>CONCATENATE(Draw!C136,C136)</f>
        <v/>
      </c>
      <c r="X136" s="399">
        <f t="shared" si="45"/>
        <v>0</v>
      </c>
      <c r="Y136" s="398"/>
      <c r="Z136" s="198" t="str">
        <f>IFERROR(VLOOKUP('1st Run'!H136,$AG$3:$AH$7,2,TRUE),"")</f>
        <v/>
      </c>
      <c r="AA136" s="303" t="str">
        <f>IFERROR(IF(Z136=$AA$1,'1st Run'!H136,""),"")</f>
        <v/>
      </c>
      <c r="AB136" s="303" t="str">
        <f>IFERROR(IF(Z136=$AB$1,'1st Run'!H136,""),"")</f>
        <v/>
      </c>
      <c r="AC136" s="303" t="str">
        <f>IFERROR(IF(Z136=$AC$1,'1st Run'!H136,""),"")</f>
        <v/>
      </c>
      <c r="AD136" s="303" t="str">
        <f>IFERROR(IF($Z136=$AD$1,'1st Run'!H136,""),"")</f>
        <v/>
      </c>
      <c r="AE136" s="303" t="str">
        <f>IFERROR(IF(Z136=$AE$1,'1st Run'!H136,""),"")</f>
        <v/>
      </c>
      <c r="AF136" s="198"/>
      <c r="BA136" s="398"/>
      <c r="BB136" s="398"/>
    </row>
    <row r="137" spans="1:54" ht="15.75" customHeight="1">
      <c r="A137" s="234" t="str">
        <f>IF(B137="","",Draw!A137)</f>
        <v/>
      </c>
      <c r="B137" s="235" t="str">
        <f>IFERROR(Draw!B137,"")</f>
        <v/>
      </c>
      <c r="C137" s="235" t="str">
        <f>IFERROR(Draw!D137,"")</f>
        <v/>
      </c>
      <c r="D137" s="166"/>
      <c r="E137" s="300" t="str">
        <f t="shared" si="46"/>
        <v/>
      </c>
      <c r="F137" s="301" t="str">
        <f t="shared" si="47"/>
        <v/>
      </c>
      <c r="G137" s="394">
        <v>1.36E-7</v>
      </c>
      <c r="H137" s="399" t="str">
        <f t="shared" si="48"/>
        <v/>
      </c>
      <c r="I137" s="399" t="str">
        <f t="shared" si="49"/>
        <v/>
      </c>
      <c r="J137" s="399">
        <f>IFERROR(VLOOKUP(CONCATENATE(Draw!C137,C137),'Enter Draw'!S:T,2,FALSE),"")</f>
        <v>0</v>
      </c>
      <c r="K137" s="198" t="str">
        <f>IF(A137="yco",VLOOKUP(CONCATENATE(B137,C137),Youth!S:T,2,FALSE),IF(OR(AND(D137&gt;1,D137&lt;1050),D137="nt",D137="",D137="scratch"),"","Not valid"))</f>
        <v/>
      </c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 t="str">
        <f>CONCATENATE(Draw!C137,C137)</f>
        <v/>
      </c>
      <c r="X137" s="399">
        <f t="shared" si="45"/>
        <v>0</v>
      </c>
      <c r="Y137" s="398"/>
      <c r="Z137" s="198" t="str">
        <f>IFERROR(VLOOKUP('1st Run'!H137,$AG$3:$AH$7,2,TRUE),"")</f>
        <v/>
      </c>
      <c r="AA137" s="303" t="str">
        <f>IFERROR(IF(Z137=$AA$1,'1st Run'!H137,""),"")</f>
        <v/>
      </c>
      <c r="AB137" s="303" t="str">
        <f>IFERROR(IF(Z137=$AB$1,'1st Run'!H137,""),"")</f>
        <v/>
      </c>
      <c r="AC137" s="303" t="str">
        <f>IFERROR(IF(Z137=$AC$1,'1st Run'!H137,""),"")</f>
        <v/>
      </c>
      <c r="AD137" s="303" t="str">
        <f>IFERROR(IF($Z137=$AD$1,'1st Run'!H137,""),"")</f>
        <v/>
      </c>
      <c r="AE137" s="303" t="str">
        <f>IFERROR(IF(Z137=$AE$1,'1st Run'!H137,""),"")</f>
        <v/>
      </c>
      <c r="AF137" s="198"/>
      <c r="BA137" s="398"/>
      <c r="BB137" s="398"/>
    </row>
    <row r="138" spans="1:54" ht="15.75" customHeight="1">
      <c r="A138" s="234" t="str">
        <f>IF(B138="","",Draw!A138)</f>
        <v/>
      </c>
      <c r="B138" s="235" t="str">
        <f>IFERROR(Draw!B138,"")</f>
        <v/>
      </c>
      <c r="C138" s="235" t="str">
        <f>IFERROR(Draw!D138,"")</f>
        <v/>
      </c>
      <c r="D138" s="167"/>
      <c r="E138" s="300" t="str">
        <f t="shared" si="46"/>
        <v/>
      </c>
      <c r="F138" s="301" t="str">
        <f t="shared" si="47"/>
        <v/>
      </c>
      <c r="G138" s="394">
        <v>1.37E-7</v>
      </c>
      <c r="H138" s="399" t="str">
        <f t="shared" si="48"/>
        <v/>
      </c>
      <c r="I138" s="399" t="str">
        <f t="shared" si="49"/>
        <v/>
      </c>
      <c r="J138" s="399">
        <f>IFERROR(VLOOKUP(CONCATENATE(Draw!C138,C138),'Enter Draw'!S:T,2,FALSE),"")</f>
        <v>0</v>
      </c>
      <c r="K138" s="198" t="str">
        <f>IF(A138="yco",VLOOKUP(CONCATENATE(B138,C138),Youth!S:T,2,FALSE),IF(OR(AND(D138&gt;1,D138&lt;1050),D138="nt",D138="",D138="scratch"),"","Not valid"))</f>
        <v/>
      </c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 t="str">
        <f>CONCATENATE(Draw!C138,C138)</f>
        <v/>
      </c>
      <c r="X138" s="399">
        <f t="shared" si="45"/>
        <v>0</v>
      </c>
      <c r="Y138" s="398"/>
      <c r="Z138" s="198" t="str">
        <f>IFERROR(VLOOKUP('1st Run'!H138,$AG$3:$AH$7,2,TRUE),"")</f>
        <v/>
      </c>
      <c r="AA138" s="303" t="str">
        <f>IFERROR(IF(Z138=$AA$1,'1st Run'!H138,""),"")</f>
        <v/>
      </c>
      <c r="AB138" s="303" t="str">
        <f>IFERROR(IF(Z138=$AB$1,'1st Run'!H138,""),"")</f>
        <v/>
      </c>
      <c r="AC138" s="303" t="str">
        <f>IFERROR(IF(Z138=$AC$1,'1st Run'!H138,""),"")</f>
        <v/>
      </c>
      <c r="AD138" s="303" t="str">
        <f>IFERROR(IF($Z138=$AD$1,'1st Run'!H138,""),"")</f>
        <v/>
      </c>
      <c r="AE138" s="303" t="str">
        <f>IFERROR(IF(Z138=$AE$1,'1st Run'!H138,""),"")</f>
        <v/>
      </c>
      <c r="AF138" s="198"/>
      <c r="BA138" s="398"/>
      <c r="BB138" s="398"/>
    </row>
    <row r="139" spans="1:54" ht="15.75" customHeight="1">
      <c r="A139" s="234" t="str">
        <f>IF(B139="","",Draw!A139)</f>
        <v/>
      </c>
      <c r="B139" s="235" t="str">
        <f>IFERROR(Draw!B139,"")</f>
        <v/>
      </c>
      <c r="C139" s="235" t="str">
        <f>IFERROR(Draw!D139,"")</f>
        <v/>
      </c>
      <c r="D139" s="433"/>
      <c r="E139" s="300" t="str">
        <f t="shared" si="46"/>
        <v/>
      </c>
      <c r="F139" s="301" t="str">
        <f t="shared" si="47"/>
        <v/>
      </c>
      <c r="G139" s="394">
        <v>1.3799999999999999E-7</v>
      </c>
      <c r="H139" s="399" t="str">
        <f t="shared" si="48"/>
        <v/>
      </c>
      <c r="I139" s="399" t="str">
        <f t="shared" si="49"/>
        <v/>
      </c>
      <c r="J139" s="399">
        <f>IFERROR(VLOOKUP(CONCATENATE(Draw!C139,C139),'Enter Draw'!S:T,2,FALSE),"")</f>
        <v>0</v>
      </c>
      <c r="K139" s="198" t="str">
        <f>IF(A139="yco",VLOOKUP(CONCATENATE(B139,C139),Youth!S:T,2,FALSE),IF(OR(AND(D139&gt;1,D139&lt;1050),D139="nt",D139="",D139="scratch"),"","Not valid"))</f>
        <v/>
      </c>
      <c r="L139" s="398"/>
      <c r="M139" s="398"/>
      <c r="N139" s="398"/>
      <c r="O139" s="398"/>
      <c r="P139" s="398"/>
      <c r="Q139" s="398"/>
      <c r="R139" s="398"/>
      <c r="S139" s="398"/>
      <c r="T139" s="398"/>
      <c r="U139" s="398"/>
      <c r="V139" s="398"/>
      <c r="W139" s="398" t="str">
        <f>CONCATENATE(Draw!C139,C139)</f>
        <v/>
      </c>
      <c r="X139" s="399">
        <f t="shared" si="45"/>
        <v>0</v>
      </c>
      <c r="Y139" s="398"/>
      <c r="Z139" s="198" t="str">
        <f>IFERROR(VLOOKUP('1st Run'!H139,$AG$3:$AH$7,2,TRUE),"")</f>
        <v/>
      </c>
      <c r="AA139" s="303" t="str">
        <f>IFERROR(IF(Z139=$AA$1,'1st Run'!H139,""),"")</f>
        <v/>
      </c>
      <c r="AB139" s="303" t="str">
        <f>IFERROR(IF(Z139=$AB$1,'1st Run'!H139,""),"")</f>
        <v/>
      </c>
      <c r="AC139" s="303" t="str">
        <f>IFERROR(IF(Z139=$AC$1,'1st Run'!H139,""),"")</f>
        <v/>
      </c>
      <c r="AD139" s="303" t="str">
        <f>IFERROR(IF($Z139=$AD$1,'1st Run'!H139,""),"")</f>
        <v/>
      </c>
      <c r="AE139" s="303" t="str">
        <f>IFERROR(IF(Z139=$AE$1,'1st Run'!H139,""),"")</f>
        <v/>
      </c>
      <c r="AF139" s="198"/>
      <c r="BA139" s="398"/>
      <c r="BB139" s="398"/>
    </row>
    <row r="140" spans="1:54" ht="15.75" customHeight="1">
      <c r="A140" s="234" t="str">
        <f>IF(B140="","",Draw!A140)</f>
        <v/>
      </c>
      <c r="B140" s="235" t="str">
        <f>IFERROR(Draw!B140,"")</f>
        <v/>
      </c>
      <c r="C140" s="235" t="str">
        <f>IFERROR(Draw!D140,"")</f>
        <v/>
      </c>
      <c r="D140" s="168"/>
      <c r="E140" s="300" t="str">
        <f t="shared" si="46"/>
        <v/>
      </c>
      <c r="F140" s="301" t="str">
        <f t="shared" si="47"/>
        <v/>
      </c>
      <c r="G140" s="394">
        <v>1.3899999999999999E-7</v>
      </c>
      <c r="H140" s="399" t="str">
        <f t="shared" si="48"/>
        <v/>
      </c>
      <c r="I140" s="399" t="str">
        <f t="shared" si="49"/>
        <v/>
      </c>
      <c r="J140" s="399">
        <f>IFERROR(VLOOKUP(CONCATENATE(Draw!C140,C140),'Enter Draw'!S:T,2,FALSE),"")</f>
        <v>0</v>
      </c>
      <c r="K140" s="198" t="str">
        <f>IF(A140="yco",VLOOKUP(CONCATENATE(B140,C140),Youth!S:T,2,FALSE),IF(OR(AND(D140&gt;1,D140&lt;1050),D140="nt",D140="",D140="scratch"),"","Not valid"))</f>
        <v/>
      </c>
      <c r="L140" s="398"/>
      <c r="M140" s="398"/>
      <c r="N140" s="398"/>
      <c r="O140" s="398"/>
      <c r="P140" s="398"/>
      <c r="Q140" s="398"/>
      <c r="R140" s="398"/>
      <c r="S140" s="398"/>
      <c r="T140" s="398"/>
      <c r="U140" s="398"/>
      <c r="V140" s="398"/>
      <c r="W140" s="398" t="str">
        <f>CONCATENATE(Draw!C140,C140)</f>
        <v/>
      </c>
      <c r="X140" s="399">
        <f t="shared" si="45"/>
        <v>0</v>
      </c>
      <c r="Y140" s="398"/>
      <c r="Z140" s="198" t="str">
        <f>IFERROR(VLOOKUP('1st Run'!H140,$AG$3:$AH$7,2,TRUE),"")</f>
        <v/>
      </c>
      <c r="AA140" s="303" t="str">
        <f>IFERROR(IF(Z140=$AA$1,'1st Run'!H140,""),"")</f>
        <v/>
      </c>
      <c r="AB140" s="303" t="str">
        <f>IFERROR(IF(Z140=$AB$1,'1st Run'!H140,""),"")</f>
        <v/>
      </c>
      <c r="AC140" s="303" t="str">
        <f>IFERROR(IF(Z140=$AC$1,'1st Run'!H140,""),"")</f>
        <v/>
      </c>
      <c r="AD140" s="303" t="str">
        <f>IFERROR(IF($Z140=$AD$1,'1st Run'!H140,""),"")</f>
        <v/>
      </c>
      <c r="AE140" s="303" t="str">
        <f>IFERROR(IF(Z140=$AE$1,'1st Run'!H140,""),"")</f>
        <v/>
      </c>
      <c r="AF140" s="198"/>
      <c r="BA140" s="398"/>
      <c r="BB140" s="398"/>
    </row>
    <row r="141" spans="1:54" ht="15.75" customHeight="1">
      <c r="A141" s="234" t="str">
        <f>IF(B141="","",Draw!A141)</f>
        <v/>
      </c>
      <c r="B141" s="235" t="str">
        <f>IFERROR(Draw!B141,"")</f>
        <v/>
      </c>
      <c r="C141" s="235" t="str">
        <f>IFERROR(Draw!D141,"")</f>
        <v/>
      </c>
      <c r="D141" s="166"/>
      <c r="E141" s="300" t="str">
        <f t="shared" si="46"/>
        <v/>
      </c>
      <c r="F141" s="301" t="str">
        <f t="shared" si="47"/>
        <v/>
      </c>
      <c r="G141" s="394">
        <v>1.4000000000000001E-7</v>
      </c>
      <c r="H141" s="399" t="str">
        <f t="shared" si="48"/>
        <v/>
      </c>
      <c r="I141" s="399" t="str">
        <f t="shared" si="49"/>
        <v/>
      </c>
      <c r="J141" s="399">
        <f>IFERROR(VLOOKUP(CONCATENATE(Draw!C141,C141),'Enter Draw'!S:T,2,FALSE),"")</f>
        <v>0</v>
      </c>
      <c r="K141" s="198" t="str">
        <f>IF(A141="yco",VLOOKUP(CONCATENATE(B141,C141),Youth!S:T,2,FALSE),IF(OR(AND(D141&gt;1,D141&lt;1050),D141="nt",D141="",D141="scratch"),"","Not valid"))</f>
        <v/>
      </c>
      <c r="L141" s="398"/>
      <c r="M141" s="398"/>
      <c r="N141" s="398"/>
      <c r="O141" s="398"/>
      <c r="P141" s="398"/>
      <c r="Q141" s="398"/>
      <c r="R141" s="398"/>
      <c r="S141" s="398"/>
      <c r="T141" s="398"/>
      <c r="U141" s="398"/>
      <c r="V141" s="398"/>
      <c r="W141" s="398" t="str">
        <f>CONCATENATE(Draw!C141,C141)</f>
        <v/>
      </c>
      <c r="X141" s="399">
        <f t="shared" si="45"/>
        <v>0</v>
      </c>
      <c r="Y141" s="398"/>
      <c r="Z141" s="198" t="str">
        <f>IFERROR(VLOOKUP('1st Run'!H141,$AG$3:$AH$7,2,TRUE),"")</f>
        <v/>
      </c>
      <c r="AA141" s="303" t="str">
        <f>IFERROR(IF(Z141=$AA$1,'1st Run'!H141,""),"")</f>
        <v/>
      </c>
      <c r="AB141" s="303" t="str">
        <f>IFERROR(IF(Z141=$AB$1,'1st Run'!H141,""),"")</f>
        <v/>
      </c>
      <c r="AC141" s="303" t="str">
        <f>IFERROR(IF(Z141=$AC$1,'1st Run'!H141,""),"")</f>
        <v/>
      </c>
      <c r="AD141" s="303" t="str">
        <f>IFERROR(IF($Z141=$AD$1,'1st Run'!H141,""),"")</f>
        <v/>
      </c>
      <c r="AE141" s="303" t="str">
        <f>IFERROR(IF(Z141=$AE$1,'1st Run'!H141,""),"")</f>
        <v/>
      </c>
      <c r="AF141" s="198"/>
      <c r="BA141" s="398"/>
      <c r="BB141" s="398"/>
    </row>
    <row r="142" spans="1:54" ht="15.75" customHeight="1">
      <c r="A142" s="234" t="str">
        <f>IF(B142="","",Draw!A142)</f>
        <v/>
      </c>
      <c r="B142" s="235" t="str">
        <f>IFERROR(Draw!B142,"")</f>
        <v/>
      </c>
      <c r="C142" s="235" t="str">
        <f>IFERROR(Draw!D142,"")</f>
        <v/>
      </c>
      <c r="D142" s="165"/>
      <c r="E142" s="300" t="str">
        <f t="shared" si="46"/>
        <v/>
      </c>
      <c r="F142" s="301" t="str">
        <f t="shared" si="47"/>
        <v/>
      </c>
      <c r="G142" s="394">
        <v>1.4100000000000001E-7</v>
      </c>
      <c r="H142" s="399" t="str">
        <f t="shared" si="48"/>
        <v/>
      </c>
      <c r="I142" s="399" t="str">
        <f t="shared" si="49"/>
        <v/>
      </c>
      <c r="J142" s="399">
        <f>IFERROR(VLOOKUP(CONCATENATE(Draw!C142,C142),'Enter Draw'!S:T,2,FALSE),"")</f>
        <v>0</v>
      </c>
      <c r="K142" s="198" t="str">
        <f>IF(A142="yco",VLOOKUP(CONCATENATE(B142,C142),Youth!S:T,2,FALSE),IF(OR(AND(D142&gt;1,D142&lt;1050),D142="nt",D142="",D142="scratch"),"","Not valid"))</f>
        <v/>
      </c>
      <c r="L142" s="398"/>
      <c r="M142" s="398"/>
      <c r="N142" s="398"/>
      <c r="O142" s="398"/>
      <c r="P142" s="398"/>
      <c r="Q142" s="398"/>
      <c r="R142" s="398"/>
      <c r="S142" s="398"/>
      <c r="T142" s="398"/>
      <c r="U142" s="398"/>
      <c r="V142" s="398"/>
      <c r="W142" s="398" t="str">
        <f>CONCATENATE(Draw!C142,C142)</f>
        <v/>
      </c>
      <c r="X142" s="399">
        <f t="shared" si="45"/>
        <v>0</v>
      </c>
      <c r="Y142" s="398"/>
      <c r="Z142" s="198" t="str">
        <f>IFERROR(VLOOKUP('1st Run'!H142,$AG$3:$AH$7,2,TRUE),"")</f>
        <v/>
      </c>
      <c r="AA142" s="303" t="str">
        <f>IFERROR(IF(Z142=$AA$1,'1st Run'!H142,""),"")</f>
        <v/>
      </c>
      <c r="AB142" s="303" t="str">
        <f>IFERROR(IF(Z142=$AB$1,'1st Run'!H142,""),"")</f>
        <v/>
      </c>
      <c r="AC142" s="303" t="str">
        <f>IFERROR(IF(Z142=$AC$1,'1st Run'!H142,""),"")</f>
        <v/>
      </c>
      <c r="AD142" s="303" t="str">
        <f>IFERROR(IF($Z142=$AD$1,'1st Run'!H142,""),"")</f>
        <v/>
      </c>
      <c r="AE142" s="303" t="str">
        <f>IFERROR(IF(Z142=$AE$1,'1st Run'!H142,""),"")</f>
        <v/>
      </c>
      <c r="AF142" s="198"/>
      <c r="BA142" s="398"/>
      <c r="BB142" s="398"/>
    </row>
    <row r="143" spans="1:54" ht="15.75" customHeight="1">
      <c r="A143" s="234" t="str">
        <f>IF(B143="","",Draw!A143)</f>
        <v/>
      </c>
      <c r="B143" s="235" t="str">
        <f>IFERROR(Draw!B143,"")</f>
        <v/>
      </c>
      <c r="C143" s="235" t="str">
        <f>IFERROR(Draw!D143,"")</f>
        <v/>
      </c>
      <c r="D143" s="166"/>
      <c r="E143" s="300" t="str">
        <f t="shared" si="46"/>
        <v/>
      </c>
      <c r="F143" s="301" t="str">
        <f t="shared" si="47"/>
        <v/>
      </c>
      <c r="G143" s="394">
        <v>1.42E-7</v>
      </c>
      <c r="H143" s="399" t="str">
        <f t="shared" si="48"/>
        <v/>
      </c>
      <c r="I143" s="399" t="str">
        <f t="shared" si="49"/>
        <v/>
      </c>
      <c r="J143" s="399">
        <f>IFERROR(VLOOKUP(CONCATENATE(Draw!C143,C143),'Enter Draw'!S:T,2,FALSE),"")</f>
        <v>0</v>
      </c>
      <c r="K143" s="198" t="str">
        <f>IF(A143="yco",VLOOKUP(CONCATENATE(B143,C143),Youth!S:T,2,FALSE),IF(OR(AND(D143&gt;1,D143&lt;1050),D143="nt",D143="",D143="scratch"),"","Not valid"))</f>
        <v/>
      </c>
      <c r="L143" s="398"/>
      <c r="M143" s="398"/>
      <c r="N143" s="398"/>
      <c r="O143" s="398"/>
      <c r="P143" s="398"/>
      <c r="Q143" s="398"/>
      <c r="R143" s="398"/>
      <c r="S143" s="398"/>
      <c r="T143" s="398"/>
      <c r="U143" s="398"/>
      <c r="V143" s="398"/>
      <c r="W143" s="398" t="str">
        <f>CONCATENATE(Draw!C143,C143)</f>
        <v/>
      </c>
      <c r="X143" s="399">
        <f t="shared" si="45"/>
        <v>0</v>
      </c>
      <c r="Y143" s="398"/>
      <c r="Z143" s="198" t="str">
        <f>IFERROR(VLOOKUP('1st Run'!H143,$AG$3:$AH$7,2,TRUE),"")</f>
        <v/>
      </c>
      <c r="AA143" s="303" t="str">
        <f>IFERROR(IF(Z143=$AA$1,'1st Run'!H143,""),"")</f>
        <v/>
      </c>
      <c r="AB143" s="303" t="str">
        <f>IFERROR(IF(Z143=$AB$1,'1st Run'!H143,""),"")</f>
        <v/>
      </c>
      <c r="AC143" s="303" t="str">
        <f>IFERROR(IF(Z143=$AC$1,'1st Run'!H143,""),"")</f>
        <v/>
      </c>
      <c r="AD143" s="303" t="str">
        <f>IFERROR(IF($Z143=$AD$1,'1st Run'!H143,""),"")</f>
        <v/>
      </c>
      <c r="AE143" s="303" t="str">
        <f>IFERROR(IF(Z143=$AE$1,'1st Run'!H143,""),"")</f>
        <v/>
      </c>
      <c r="AF143" s="198"/>
      <c r="BA143" s="398"/>
      <c r="BB143" s="398"/>
    </row>
    <row r="144" spans="1:54" ht="15.75" customHeight="1">
      <c r="A144" s="234" t="str">
        <f>IF(B144="","",Draw!A144)</f>
        <v/>
      </c>
      <c r="B144" s="235" t="str">
        <f>IFERROR(Draw!B144,"")</f>
        <v/>
      </c>
      <c r="C144" s="235" t="str">
        <f>IFERROR(Draw!D144,"")</f>
        <v/>
      </c>
      <c r="D144" s="167"/>
      <c r="E144" s="300" t="str">
        <f t="shared" si="46"/>
        <v/>
      </c>
      <c r="F144" s="301" t="str">
        <f t="shared" si="47"/>
        <v/>
      </c>
      <c r="G144" s="394">
        <v>1.43E-7</v>
      </c>
      <c r="H144" s="399" t="str">
        <f t="shared" si="48"/>
        <v/>
      </c>
      <c r="I144" s="399" t="str">
        <f t="shared" si="49"/>
        <v/>
      </c>
      <c r="J144" s="399">
        <f>IFERROR(VLOOKUP(CONCATENATE(Draw!C144,C144),'Enter Draw'!S:T,2,FALSE),"")</f>
        <v>0</v>
      </c>
      <c r="K144" s="198" t="str">
        <f>IF(A144="yco",VLOOKUP(CONCATENATE(B144,C144),Youth!S:T,2,FALSE),IF(OR(AND(D144&gt;1,D144&lt;1050),D144="nt",D144="",D144="scratch"),"","Not valid"))</f>
        <v/>
      </c>
      <c r="L144" s="398"/>
      <c r="M144" s="398"/>
      <c r="N144" s="398"/>
      <c r="O144" s="398"/>
      <c r="P144" s="398"/>
      <c r="Q144" s="398"/>
      <c r="R144" s="398"/>
      <c r="S144" s="398"/>
      <c r="T144" s="398"/>
      <c r="U144" s="398"/>
      <c r="V144" s="398"/>
      <c r="W144" s="398" t="str">
        <f>CONCATENATE(Draw!C144,C144)</f>
        <v/>
      </c>
      <c r="X144" s="399">
        <f t="shared" si="45"/>
        <v>0</v>
      </c>
      <c r="Y144" s="398"/>
      <c r="Z144" s="198" t="str">
        <f>IFERROR(VLOOKUP('1st Run'!H144,$AG$3:$AH$7,2,TRUE),"")</f>
        <v/>
      </c>
      <c r="AA144" s="303" t="str">
        <f>IFERROR(IF(Z144=$AA$1,'1st Run'!H144,""),"")</f>
        <v/>
      </c>
      <c r="AB144" s="303" t="str">
        <f>IFERROR(IF(Z144=$AB$1,'1st Run'!H144,""),"")</f>
        <v/>
      </c>
      <c r="AC144" s="303" t="str">
        <f>IFERROR(IF(Z144=$AC$1,'1st Run'!H144,""),"")</f>
        <v/>
      </c>
      <c r="AD144" s="303" t="str">
        <f>IFERROR(IF($Z144=$AD$1,'1st Run'!H144,""),"")</f>
        <v/>
      </c>
      <c r="AE144" s="303" t="str">
        <f>IFERROR(IF(Z144=$AE$1,'1st Run'!H144,""),"")</f>
        <v/>
      </c>
      <c r="AF144" s="198"/>
      <c r="BA144" s="398"/>
      <c r="BB144" s="398"/>
    </row>
    <row r="145" spans="1:54" ht="15.75" customHeight="1">
      <c r="A145" s="234" t="str">
        <f>IF(B145="","",Draw!A145)</f>
        <v/>
      </c>
      <c r="B145" s="235" t="str">
        <f>IFERROR(Draw!B145,"")</f>
        <v/>
      </c>
      <c r="C145" s="235" t="str">
        <f>IFERROR(Draw!D145,"")</f>
        <v/>
      </c>
      <c r="D145" s="433"/>
      <c r="E145" s="300" t="str">
        <f t="shared" si="46"/>
        <v/>
      </c>
      <c r="F145" s="301" t="str">
        <f t="shared" si="47"/>
        <v/>
      </c>
      <c r="G145" s="394">
        <v>1.4399999999999999E-7</v>
      </c>
      <c r="H145" s="399" t="str">
        <f t="shared" si="48"/>
        <v/>
      </c>
      <c r="I145" s="399" t="str">
        <f t="shared" si="49"/>
        <v/>
      </c>
      <c r="J145" s="399">
        <f>IFERROR(VLOOKUP(CONCATENATE(Draw!C145,C145),'Enter Draw'!S:T,2,FALSE),"")</f>
        <v>0</v>
      </c>
      <c r="K145" s="198" t="str">
        <f>IF(A145="yco",VLOOKUP(CONCATENATE(B145,C145),Youth!S:T,2,FALSE),IF(OR(AND(D145&gt;1,D145&lt;1050),D145="nt",D145="",D145="scratch"),"","Not valid"))</f>
        <v/>
      </c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 t="str">
        <f>CONCATENATE(Draw!C145,C145)</f>
        <v/>
      </c>
      <c r="X145" s="399">
        <f t="shared" si="45"/>
        <v>0</v>
      </c>
      <c r="Y145" s="398"/>
      <c r="Z145" s="198" t="str">
        <f>IFERROR(VLOOKUP('1st Run'!H145,$AG$3:$AH$7,2,TRUE),"")</f>
        <v/>
      </c>
      <c r="AA145" s="303" t="str">
        <f>IFERROR(IF(Z145=$AA$1,'1st Run'!H145,""),"")</f>
        <v/>
      </c>
      <c r="AB145" s="303" t="str">
        <f>IFERROR(IF(Z145=$AB$1,'1st Run'!H145,""),"")</f>
        <v/>
      </c>
      <c r="AC145" s="303" t="str">
        <f>IFERROR(IF(Z145=$AC$1,'1st Run'!H145,""),"")</f>
        <v/>
      </c>
      <c r="AD145" s="303" t="str">
        <f>IFERROR(IF($Z145=$AD$1,'1st Run'!H145,""),"")</f>
        <v/>
      </c>
      <c r="AE145" s="303" t="str">
        <f>IFERROR(IF(Z145=$AE$1,'1st Run'!H145,""),"")</f>
        <v/>
      </c>
      <c r="AF145" s="198"/>
      <c r="BA145" s="398"/>
      <c r="BB145" s="398"/>
    </row>
    <row r="146" spans="1:54" ht="15.75" customHeight="1">
      <c r="A146" s="234" t="str">
        <f>IF(B146="","",Draw!A146)</f>
        <v/>
      </c>
      <c r="B146" s="235" t="str">
        <f>IFERROR(Draw!B146,"")</f>
        <v/>
      </c>
      <c r="C146" s="235" t="str">
        <f>IFERROR(Draw!D146,"")</f>
        <v/>
      </c>
      <c r="D146" s="168"/>
      <c r="E146" s="300" t="str">
        <f t="shared" si="46"/>
        <v/>
      </c>
      <c r="F146" s="301" t="str">
        <f t="shared" si="47"/>
        <v/>
      </c>
      <c r="G146" s="394">
        <v>1.4499999999999999E-7</v>
      </c>
      <c r="H146" s="399" t="str">
        <f t="shared" si="48"/>
        <v/>
      </c>
      <c r="I146" s="399" t="str">
        <f t="shared" si="49"/>
        <v/>
      </c>
      <c r="J146" s="399">
        <f>IFERROR(VLOOKUP(CONCATENATE(Draw!C146,C146),'Enter Draw'!S:T,2,FALSE),"")</f>
        <v>0</v>
      </c>
      <c r="K146" s="198" t="str">
        <f>IF(A146="yco",VLOOKUP(CONCATENATE(B146,C146),Youth!S:T,2,FALSE),IF(OR(AND(D146&gt;1,D146&lt;1050),D146="nt",D146="",D146="scratch"),"","Not valid"))</f>
        <v/>
      </c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 t="str">
        <f>CONCATENATE(Draw!C146,C146)</f>
        <v/>
      </c>
      <c r="X146" s="399">
        <f t="shared" si="45"/>
        <v>0</v>
      </c>
      <c r="Y146" s="398"/>
      <c r="Z146" s="198" t="str">
        <f>IFERROR(VLOOKUP('1st Run'!H146,$AG$3:$AH$7,2,TRUE),"")</f>
        <v/>
      </c>
      <c r="AA146" s="303" t="str">
        <f>IFERROR(IF(Z146=$AA$1,'1st Run'!H146,""),"")</f>
        <v/>
      </c>
      <c r="AB146" s="303" t="str">
        <f>IFERROR(IF(Z146=$AB$1,'1st Run'!H146,""),"")</f>
        <v/>
      </c>
      <c r="AC146" s="303" t="str">
        <f>IFERROR(IF(Z146=$AC$1,'1st Run'!H146,""),"")</f>
        <v/>
      </c>
      <c r="AD146" s="303" t="str">
        <f>IFERROR(IF($Z146=$AD$1,'1st Run'!H146,""),"")</f>
        <v/>
      </c>
      <c r="AE146" s="303" t="str">
        <f>IFERROR(IF(Z146=$AE$1,'1st Run'!H146,""),"")</f>
        <v/>
      </c>
      <c r="AF146" s="198"/>
      <c r="BA146" s="398"/>
      <c r="BB146" s="398"/>
    </row>
    <row r="147" spans="1:54" ht="15.75" customHeight="1">
      <c r="A147" s="234" t="str">
        <f>IF(B147="","",Draw!A147)</f>
        <v/>
      </c>
      <c r="B147" s="235" t="str">
        <f>IFERROR(Draw!B147,"")</f>
        <v/>
      </c>
      <c r="C147" s="235" t="str">
        <f>IFERROR(Draw!D147,"")</f>
        <v/>
      </c>
      <c r="D147" s="166"/>
      <c r="E147" s="300" t="str">
        <f t="shared" si="46"/>
        <v/>
      </c>
      <c r="F147" s="301" t="str">
        <f t="shared" si="47"/>
        <v/>
      </c>
      <c r="G147" s="394">
        <v>1.4600000000000001E-7</v>
      </c>
      <c r="H147" s="399" t="str">
        <f t="shared" si="48"/>
        <v/>
      </c>
      <c r="I147" s="399" t="str">
        <f t="shared" si="49"/>
        <v/>
      </c>
      <c r="J147" s="399">
        <f>IFERROR(VLOOKUP(CONCATENATE(Draw!C147,C147),'Enter Draw'!S:T,2,FALSE),"")</f>
        <v>0</v>
      </c>
      <c r="K147" s="198" t="str">
        <f>IF(A147="yco",VLOOKUP(CONCATENATE(B147,C147),Youth!S:T,2,FALSE),IF(OR(AND(D147&gt;1,D147&lt;1050),D147="nt",D147="",D147="scratch"),"","Not valid"))</f>
        <v/>
      </c>
      <c r="L147" s="398"/>
      <c r="M147" s="398"/>
      <c r="N147" s="398"/>
      <c r="O147" s="398"/>
      <c r="P147" s="398"/>
      <c r="Q147" s="398"/>
      <c r="R147" s="398"/>
      <c r="S147" s="398"/>
      <c r="T147" s="398"/>
      <c r="U147" s="398"/>
      <c r="V147" s="398"/>
      <c r="W147" s="398" t="str">
        <f>CONCATENATE(Draw!C147,C147)</f>
        <v/>
      </c>
      <c r="X147" s="399">
        <f t="shared" si="45"/>
        <v>0</v>
      </c>
      <c r="Y147" s="398"/>
      <c r="Z147" s="198" t="str">
        <f>IFERROR(VLOOKUP('1st Run'!H147,$AG$3:$AH$7,2,TRUE),"")</f>
        <v/>
      </c>
      <c r="AA147" s="303" t="str">
        <f>IFERROR(IF(Z147=$AA$1,'1st Run'!H147,""),"")</f>
        <v/>
      </c>
      <c r="AB147" s="303" t="str">
        <f>IFERROR(IF(Z147=$AB$1,'1st Run'!H147,""),"")</f>
        <v/>
      </c>
      <c r="AC147" s="303" t="str">
        <f>IFERROR(IF(Z147=$AC$1,'1st Run'!H147,""),"")</f>
        <v/>
      </c>
      <c r="AD147" s="303" t="str">
        <f>IFERROR(IF($Z147=$AD$1,'1st Run'!H147,""),"")</f>
        <v/>
      </c>
      <c r="AE147" s="303" t="str">
        <f>IFERROR(IF(Z147=$AE$1,'1st Run'!H147,""),"")</f>
        <v/>
      </c>
      <c r="AF147" s="198"/>
      <c r="BA147" s="398"/>
      <c r="BB147" s="398"/>
    </row>
    <row r="148" spans="1:54" ht="15.75" customHeight="1">
      <c r="A148" s="234" t="str">
        <f>IF(B148="","",Draw!A148)</f>
        <v/>
      </c>
      <c r="B148" s="235" t="str">
        <f>IFERROR(Draw!B148,"")</f>
        <v/>
      </c>
      <c r="C148" s="235" t="str">
        <f>IFERROR(Draw!D148,"")</f>
        <v/>
      </c>
      <c r="D148" s="165"/>
      <c r="E148" s="300" t="str">
        <f t="shared" si="46"/>
        <v/>
      </c>
      <c r="F148" s="301" t="str">
        <f t="shared" si="47"/>
        <v/>
      </c>
      <c r="G148" s="394">
        <v>1.4700000000000001E-7</v>
      </c>
      <c r="H148" s="399" t="str">
        <f t="shared" si="48"/>
        <v/>
      </c>
      <c r="I148" s="399" t="str">
        <f t="shared" si="49"/>
        <v/>
      </c>
      <c r="J148" s="399">
        <f>IFERROR(VLOOKUP(CONCATENATE(Draw!C148,C148),'Enter Draw'!S:T,2,FALSE),"")</f>
        <v>0</v>
      </c>
      <c r="K148" s="198" t="str">
        <f>IF(A148="yco",VLOOKUP(CONCATENATE(B148,C148),Youth!S:T,2,FALSE),IF(OR(AND(D148&gt;1,D148&lt;1050),D148="nt",D148="",D148="scratch"),"","Not valid"))</f>
        <v/>
      </c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 t="str">
        <f>CONCATENATE(Draw!C148,C148)</f>
        <v/>
      </c>
      <c r="X148" s="399">
        <f t="shared" si="45"/>
        <v>0</v>
      </c>
      <c r="Y148" s="398"/>
      <c r="Z148" s="198" t="str">
        <f>IFERROR(VLOOKUP('1st Run'!H148,$AG$3:$AH$7,2,TRUE),"")</f>
        <v/>
      </c>
      <c r="AA148" s="303" t="str">
        <f>IFERROR(IF(Z148=$AA$1,'1st Run'!H148,""),"")</f>
        <v/>
      </c>
      <c r="AB148" s="303" t="str">
        <f>IFERROR(IF(Z148=$AB$1,'1st Run'!H148,""),"")</f>
        <v/>
      </c>
      <c r="AC148" s="303" t="str">
        <f>IFERROR(IF(Z148=$AC$1,'1st Run'!H148,""),"")</f>
        <v/>
      </c>
      <c r="AD148" s="303" t="str">
        <f>IFERROR(IF($Z148=$AD$1,'1st Run'!H148,""),"")</f>
        <v/>
      </c>
      <c r="AE148" s="303" t="str">
        <f>IFERROR(IF(Z148=$AE$1,'1st Run'!H148,""),"")</f>
        <v/>
      </c>
      <c r="AF148" s="198"/>
      <c r="BA148" s="398"/>
      <c r="BB148" s="398"/>
    </row>
    <row r="149" spans="1:54" ht="15.75" customHeight="1">
      <c r="A149" s="234" t="str">
        <f>IF(B149="","",Draw!A149)</f>
        <v/>
      </c>
      <c r="B149" s="235" t="str">
        <f>IFERROR(Draw!B149,"")</f>
        <v/>
      </c>
      <c r="C149" s="235" t="str">
        <f>IFERROR(Draw!D149,"")</f>
        <v/>
      </c>
      <c r="D149" s="166"/>
      <c r="E149" s="300" t="str">
        <f t="shared" si="46"/>
        <v/>
      </c>
      <c r="F149" s="301" t="str">
        <f t="shared" si="47"/>
        <v/>
      </c>
      <c r="G149" s="394">
        <v>1.48E-7</v>
      </c>
      <c r="H149" s="399" t="str">
        <f t="shared" si="48"/>
        <v/>
      </c>
      <c r="I149" s="399" t="str">
        <f t="shared" si="49"/>
        <v/>
      </c>
      <c r="J149" s="399">
        <f>IFERROR(VLOOKUP(CONCATENATE(Draw!C149,C149),'Enter Draw'!S:T,2,FALSE),"")</f>
        <v>0</v>
      </c>
      <c r="K149" s="198" t="str">
        <f>IF(A149="yco",VLOOKUP(CONCATENATE(B149,C149),Youth!S:T,2,FALSE),IF(OR(AND(D149&gt;1,D149&lt;1050),D149="nt",D149="",D149="scratch"),"","Not valid"))</f>
        <v/>
      </c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 t="str">
        <f>CONCATENATE(Draw!C149,C149)</f>
        <v/>
      </c>
      <c r="X149" s="399">
        <f t="shared" si="45"/>
        <v>0</v>
      </c>
      <c r="Y149" s="398"/>
      <c r="Z149" s="198" t="str">
        <f>IFERROR(VLOOKUP('1st Run'!H149,$AG$3:$AH$7,2,TRUE),"")</f>
        <v/>
      </c>
      <c r="AA149" s="303" t="str">
        <f>IFERROR(IF(Z149=$AA$1,'1st Run'!H149,""),"")</f>
        <v/>
      </c>
      <c r="AB149" s="303" t="str">
        <f>IFERROR(IF(Z149=$AB$1,'1st Run'!H149,""),"")</f>
        <v/>
      </c>
      <c r="AC149" s="303" t="str">
        <f>IFERROR(IF(Z149=$AC$1,'1st Run'!H149,""),"")</f>
        <v/>
      </c>
      <c r="AD149" s="303" t="str">
        <f>IFERROR(IF($Z149=$AD$1,'1st Run'!H149,""),"")</f>
        <v/>
      </c>
      <c r="AE149" s="303" t="str">
        <f>IFERROR(IF(Z149=$AE$1,'1st Run'!H149,""),"")</f>
        <v/>
      </c>
      <c r="AF149" s="198"/>
      <c r="BA149" s="398"/>
      <c r="BB149" s="398"/>
    </row>
    <row r="150" spans="1:54" ht="15.75" customHeight="1">
      <c r="A150" s="234" t="str">
        <f>IF(B150="","",Draw!A150)</f>
        <v/>
      </c>
      <c r="B150" s="235" t="str">
        <f>IFERROR(Draw!B150,"")</f>
        <v/>
      </c>
      <c r="C150" s="235" t="str">
        <f>IFERROR(Draw!D150,"")</f>
        <v/>
      </c>
      <c r="D150" s="167"/>
      <c r="E150" s="300" t="str">
        <f t="shared" si="46"/>
        <v/>
      </c>
      <c r="F150" s="301" t="str">
        <f t="shared" si="47"/>
        <v/>
      </c>
      <c r="G150" s="394">
        <v>1.49E-7</v>
      </c>
      <c r="H150" s="399" t="str">
        <f t="shared" si="48"/>
        <v/>
      </c>
      <c r="I150" s="399" t="str">
        <f t="shared" si="49"/>
        <v/>
      </c>
      <c r="J150" s="399">
        <f>IFERROR(VLOOKUP(CONCATENATE(Draw!C150,C150),'Enter Draw'!S:T,2,FALSE),"")</f>
        <v>0</v>
      </c>
      <c r="K150" s="198" t="str">
        <f>IF(A150="yco",VLOOKUP(CONCATENATE(B150,C150),Youth!S:T,2,FALSE),IF(OR(AND(D150&gt;1,D150&lt;1050),D150="nt",D150="",D150="scratch"),"","Not valid"))</f>
        <v/>
      </c>
      <c r="L150" s="398"/>
      <c r="M150" s="398"/>
      <c r="N150" s="398"/>
      <c r="O150" s="398"/>
      <c r="P150" s="398"/>
      <c r="Q150" s="398"/>
      <c r="R150" s="398"/>
      <c r="S150" s="398"/>
      <c r="T150" s="398"/>
      <c r="U150" s="398"/>
      <c r="V150" s="398"/>
      <c r="W150" s="398" t="str">
        <f>CONCATENATE(Draw!C150,C150)</f>
        <v/>
      </c>
      <c r="X150" s="399">
        <f t="shared" si="45"/>
        <v>0</v>
      </c>
      <c r="Y150" s="398"/>
      <c r="Z150" s="198" t="str">
        <f>IFERROR(VLOOKUP('1st Run'!H150,$AG$3:$AH$7,2,TRUE),"")</f>
        <v/>
      </c>
      <c r="AA150" s="303" t="str">
        <f>IFERROR(IF(Z150=$AA$1,'1st Run'!H150,""),"")</f>
        <v/>
      </c>
      <c r="AB150" s="303" t="str">
        <f>IFERROR(IF(Z150=$AB$1,'1st Run'!H150,""),"")</f>
        <v/>
      </c>
      <c r="AC150" s="303" t="str">
        <f>IFERROR(IF(Z150=$AC$1,'1st Run'!H150,""),"")</f>
        <v/>
      </c>
      <c r="AD150" s="303" t="str">
        <f>IFERROR(IF($Z150=$AD$1,'1st Run'!H150,""),"")</f>
        <v/>
      </c>
      <c r="AE150" s="303" t="str">
        <f>IFERROR(IF(Z150=$AE$1,'1st Run'!H150,""),"")</f>
        <v/>
      </c>
      <c r="AF150" s="198"/>
      <c r="BA150" s="398"/>
      <c r="BB150" s="398"/>
    </row>
    <row r="151" spans="1:54" ht="15.75" customHeight="1">
      <c r="A151" s="234" t="str">
        <f>IF(B151="","",Draw!A151)</f>
        <v/>
      </c>
      <c r="B151" s="235" t="str">
        <f>IFERROR(Draw!B151,"")</f>
        <v/>
      </c>
      <c r="C151" s="235" t="str">
        <f>IFERROR(Draw!D151,"")</f>
        <v/>
      </c>
      <c r="D151" s="433"/>
      <c r="E151" s="300" t="str">
        <f t="shared" si="46"/>
        <v/>
      </c>
      <c r="F151" s="301" t="str">
        <f t="shared" si="47"/>
        <v/>
      </c>
      <c r="G151" s="394">
        <v>1.4999999999999999E-7</v>
      </c>
      <c r="H151" s="399" t="str">
        <f t="shared" si="48"/>
        <v/>
      </c>
      <c r="I151" s="399" t="str">
        <f t="shared" si="49"/>
        <v/>
      </c>
      <c r="J151" s="399">
        <f>IFERROR(VLOOKUP(CONCATENATE(Draw!C151,C151),'Enter Draw'!S:T,2,FALSE),"")</f>
        <v>0</v>
      </c>
      <c r="K151" s="198" t="str">
        <f>IF(A151="yco",VLOOKUP(CONCATENATE(B151,C151),Youth!S:T,2,FALSE),IF(OR(AND(D151&gt;1,D151&lt;1050),D151="nt",D151="",D151="scratch"),"","Not valid"))</f>
        <v/>
      </c>
      <c r="L151" s="398"/>
      <c r="M151" s="398"/>
      <c r="N151" s="398"/>
      <c r="O151" s="398"/>
      <c r="P151" s="398"/>
      <c r="Q151" s="398"/>
      <c r="R151" s="398"/>
      <c r="S151" s="398"/>
      <c r="T151" s="398"/>
      <c r="U151" s="398"/>
      <c r="V151" s="398"/>
      <c r="W151" s="398" t="str">
        <f>CONCATENATE(Draw!C151,C151)</f>
        <v/>
      </c>
      <c r="X151" s="399">
        <f t="shared" si="45"/>
        <v>0</v>
      </c>
      <c r="Y151" s="398"/>
      <c r="Z151" s="198" t="str">
        <f>IFERROR(VLOOKUP('1st Run'!H151,$AG$3:$AH$7,2,TRUE),"")</f>
        <v/>
      </c>
      <c r="AA151" s="303" t="str">
        <f>IFERROR(IF(Z151=$AA$1,'1st Run'!H151,""),"")</f>
        <v/>
      </c>
      <c r="AB151" s="303" t="str">
        <f>IFERROR(IF(Z151=$AB$1,'1st Run'!H151,""),"")</f>
        <v/>
      </c>
      <c r="AC151" s="303" t="str">
        <f>IFERROR(IF(Z151=$AC$1,'1st Run'!H151,""),"")</f>
        <v/>
      </c>
      <c r="AD151" s="303" t="str">
        <f>IFERROR(IF($Z151=$AD$1,'1st Run'!H151,""),"")</f>
        <v/>
      </c>
      <c r="AE151" s="303" t="str">
        <f>IFERROR(IF(Z151=$AE$1,'1st Run'!H151,""),"")</f>
        <v/>
      </c>
      <c r="AF151" s="221"/>
      <c r="BA151" s="398"/>
      <c r="BB151" s="398"/>
    </row>
    <row r="152" spans="1:54" ht="15.75" customHeight="1">
      <c r="A152" s="234" t="str">
        <f>IF(B152="","",Draw!A152)</f>
        <v/>
      </c>
      <c r="B152" s="235" t="str">
        <f>IFERROR(Draw!B152,"")</f>
        <v/>
      </c>
      <c r="C152" s="235" t="str">
        <f>IFERROR(Draw!D152,"")</f>
        <v/>
      </c>
      <c r="D152" s="168"/>
      <c r="E152" s="300" t="str">
        <f t="shared" si="46"/>
        <v/>
      </c>
      <c r="F152" s="301" t="str">
        <f t="shared" si="47"/>
        <v/>
      </c>
      <c r="G152" s="394">
        <v>1.5099999999999999E-7</v>
      </c>
      <c r="H152" s="399" t="str">
        <f t="shared" si="48"/>
        <v/>
      </c>
      <c r="I152" s="399" t="str">
        <f t="shared" si="49"/>
        <v/>
      </c>
      <c r="J152" s="399">
        <f>IFERROR(VLOOKUP(CONCATENATE(Draw!C152,C152),'Enter Draw'!S:T,2,FALSE),"")</f>
        <v>0</v>
      </c>
      <c r="K152" s="198" t="str">
        <f>IF(A152="yco",VLOOKUP(CONCATENATE(B152,C152),Youth!S:T,2,FALSE),IF(OR(AND(D152&gt;1,D152&lt;1050),D152="nt",D152="",D152="scratch"),"","Not valid"))</f>
        <v/>
      </c>
      <c r="L152" s="398"/>
      <c r="M152" s="398"/>
      <c r="N152" s="398"/>
      <c r="O152" s="398"/>
      <c r="P152" s="398"/>
      <c r="Q152" s="398"/>
      <c r="R152" s="398"/>
      <c r="S152" s="398"/>
      <c r="T152" s="398"/>
      <c r="U152" s="398"/>
      <c r="V152" s="398"/>
      <c r="W152" s="398" t="str">
        <f>CONCATENATE(Draw!C152,C152)</f>
        <v/>
      </c>
      <c r="X152" s="399">
        <f t="shared" si="45"/>
        <v>0</v>
      </c>
      <c r="Y152" s="398"/>
      <c r="Z152" s="198" t="str">
        <f>IFERROR(VLOOKUP('1st Run'!H152,$AG$3:$AH$7,2,TRUE),"")</f>
        <v/>
      </c>
      <c r="AA152" s="303" t="str">
        <f>IFERROR(IF(Z152=$AA$1,'1st Run'!H152,""),"")</f>
        <v/>
      </c>
      <c r="AB152" s="303" t="str">
        <f>IFERROR(IF(Z152=$AB$1,'1st Run'!H152,""),"")</f>
        <v/>
      </c>
      <c r="AC152" s="303" t="str">
        <f>IFERROR(IF(Z152=$AC$1,'1st Run'!H152,""),"")</f>
        <v/>
      </c>
      <c r="AD152" s="303" t="str">
        <f>IFERROR(IF($Z152=$AD$1,'1st Run'!H152,""),"")</f>
        <v/>
      </c>
      <c r="AE152" s="303" t="str">
        <f>IFERROR(IF(Z152=$AE$1,'1st Run'!H152,""),"")</f>
        <v/>
      </c>
      <c r="AF152" s="221"/>
      <c r="BA152" s="398"/>
      <c r="BB152" s="398"/>
    </row>
    <row r="153" spans="1:54" ht="15.75" customHeight="1">
      <c r="A153" s="234" t="str">
        <f>IF(B153="","",Draw!A153)</f>
        <v/>
      </c>
      <c r="B153" s="235" t="str">
        <f>IFERROR(Draw!B153,"")</f>
        <v/>
      </c>
      <c r="C153" s="235" t="str">
        <f>IFERROR(Draw!D153,"")</f>
        <v/>
      </c>
      <c r="D153" s="166"/>
      <c r="E153" s="300" t="str">
        <f t="shared" si="46"/>
        <v/>
      </c>
      <c r="F153" s="301" t="str">
        <f t="shared" si="47"/>
        <v/>
      </c>
      <c r="G153" s="394">
        <v>1.5200000000000001E-7</v>
      </c>
      <c r="H153" s="399" t="str">
        <f t="shared" si="48"/>
        <v/>
      </c>
      <c r="I153" s="399" t="str">
        <f t="shared" si="49"/>
        <v/>
      </c>
      <c r="J153" s="399">
        <f>IFERROR(VLOOKUP(CONCATENATE(Draw!C153,C153),'Enter Draw'!S:T,2,FALSE),"")</f>
        <v>0</v>
      </c>
      <c r="K153" s="198" t="str">
        <f>IF(A153="yco",VLOOKUP(CONCATENATE(B153,C153),Youth!S:T,2,FALSE),IF(OR(AND(D153&gt;1,D153&lt;1050),D153="nt",D153="",D153="scratch"),"","Not valid"))</f>
        <v/>
      </c>
      <c r="L153" s="398"/>
      <c r="M153" s="398"/>
      <c r="N153" s="398"/>
      <c r="O153" s="398"/>
      <c r="P153" s="398"/>
      <c r="Q153" s="398"/>
      <c r="R153" s="398"/>
      <c r="S153" s="398"/>
      <c r="T153" s="398"/>
      <c r="U153" s="398"/>
      <c r="V153" s="398"/>
      <c r="W153" s="398" t="str">
        <f>CONCATENATE(Draw!C153,C153)</f>
        <v/>
      </c>
      <c r="X153" s="399">
        <f t="shared" si="45"/>
        <v>0</v>
      </c>
      <c r="Y153" s="398"/>
      <c r="Z153" s="198" t="str">
        <f>IFERROR(VLOOKUP('1st Run'!H153,$AG$3:$AH$7,2,TRUE),"")</f>
        <v/>
      </c>
      <c r="AA153" s="303" t="str">
        <f>IFERROR(IF(Z153=$AA$1,'1st Run'!H153,""),"")</f>
        <v/>
      </c>
      <c r="AB153" s="303" t="str">
        <f>IFERROR(IF(Z153=$AB$1,'1st Run'!H153,""),"")</f>
        <v/>
      </c>
      <c r="AC153" s="303" t="str">
        <f>IFERROR(IF(Z153=$AC$1,'1st Run'!H153,""),"")</f>
        <v/>
      </c>
      <c r="AD153" s="303" t="str">
        <f>IFERROR(IF($Z153=$AD$1,'1st Run'!H153,""),"")</f>
        <v/>
      </c>
      <c r="AE153" s="303" t="str">
        <f>IFERROR(IF(Z153=$AE$1,'1st Run'!H153,""),"")</f>
        <v/>
      </c>
      <c r="AF153" s="221"/>
      <c r="BA153" s="398"/>
      <c r="BB153" s="398"/>
    </row>
    <row r="154" spans="1:54" ht="15.75" customHeight="1">
      <c r="A154" s="234" t="str">
        <f>IF(B154="","",Draw!A154)</f>
        <v/>
      </c>
      <c r="B154" s="235" t="str">
        <f>IFERROR(Draw!B154,"")</f>
        <v/>
      </c>
      <c r="C154" s="235" t="str">
        <f>IFERROR(Draw!D154,"")</f>
        <v/>
      </c>
      <c r="D154" s="165"/>
      <c r="E154" s="300" t="str">
        <f t="shared" si="46"/>
        <v/>
      </c>
      <c r="F154" s="301" t="str">
        <f t="shared" si="47"/>
        <v/>
      </c>
      <c r="G154" s="394">
        <v>1.5300000000000001E-7</v>
      </c>
      <c r="H154" s="399" t="str">
        <f t="shared" si="48"/>
        <v/>
      </c>
      <c r="I154" s="399" t="str">
        <f t="shared" si="49"/>
        <v/>
      </c>
      <c r="J154" s="399">
        <f>IFERROR(VLOOKUP(CONCATENATE(Draw!C154,C154),'Enter Draw'!S:T,2,FALSE),"")</f>
        <v>0</v>
      </c>
      <c r="K154" s="198" t="str">
        <f>IF(A154="yco",VLOOKUP(CONCATENATE(B154,C154),Youth!S:T,2,FALSE),IF(OR(AND(D154&gt;1,D154&lt;1050),D154="nt",D154="",D154="scratch"),"","Not valid"))</f>
        <v/>
      </c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 t="str">
        <f>CONCATENATE(Draw!C154,C154)</f>
        <v/>
      </c>
      <c r="X154" s="399">
        <f t="shared" si="45"/>
        <v>0</v>
      </c>
      <c r="Y154" s="398"/>
      <c r="Z154" s="198" t="str">
        <f>IFERROR(VLOOKUP('1st Run'!H154,$AG$3:$AH$7,2,TRUE),"")</f>
        <v/>
      </c>
      <c r="AA154" s="303" t="str">
        <f>IFERROR(IF(Z154=$AA$1,'1st Run'!H154,""),"")</f>
        <v/>
      </c>
      <c r="AB154" s="303" t="str">
        <f>IFERROR(IF(Z154=$AB$1,'1st Run'!H154,""),"")</f>
        <v/>
      </c>
      <c r="AC154" s="303" t="str">
        <f>IFERROR(IF(Z154=$AC$1,'1st Run'!H154,""),"")</f>
        <v/>
      </c>
      <c r="AD154" s="303" t="str">
        <f>IFERROR(IF($Z154=$AD$1,'1st Run'!H154,""),"")</f>
        <v/>
      </c>
      <c r="AE154" s="303" t="str">
        <f>IFERROR(IF(Z154=$AE$1,'1st Run'!H154,""),"")</f>
        <v/>
      </c>
      <c r="AF154" s="221"/>
      <c r="BA154" s="398"/>
      <c r="BB154" s="398"/>
    </row>
    <row r="155" spans="1:54" ht="15.75" customHeight="1">
      <c r="A155" s="234" t="str">
        <f>IF(B155="","",Draw!A155)</f>
        <v/>
      </c>
      <c r="B155" s="235" t="str">
        <f>IFERROR(Draw!B155,"")</f>
        <v/>
      </c>
      <c r="C155" s="235" t="str">
        <f>IFERROR(Draw!D155,"")</f>
        <v/>
      </c>
      <c r="D155" s="166"/>
      <c r="E155" s="300" t="str">
        <f t="shared" si="46"/>
        <v/>
      </c>
      <c r="F155" s="301" t="str">
        <f t="shared" si="47"/>
        <v/>
      </c>
      <c r="G155" s="394">
        <v>1.54E-7</v>
      </c>
      <c r="H155" s="399" t="str">
        <f t="shared" si="48"/>
        <v/>
      </c>
      <c r="I155" s="399" t="str">
        <f t="shared" si="49"/>
        <v/>
      </c>
      <c r="J155" s="399">
        <f>IFERROR(VLOOKUP(CONCATENATE(Draw!C155,C155),'Enter Draw'!S:T,2,FALSE),"")</f>
        <v>0</v>
      </c>
      <c r="K155" s="198" t="str">
        <f>IF(A155="yco",VLOOKUP(CONCATENATE(B155,C155),Youth!S:T,2,FALSE),IF(OR(AND(D155&gt;1,D155&lt;1050),D155="nt",D155="",D155="scratch"),"","Not valid"))</f>
        <v/>
      </c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 t="str">
        <f>CONCATENATE(Draw!C155,C155)</f>
        <v/>
      </c>
      <c r="X155" s="399">
        <f t="shared" si="45"/>
        <v>0</v>
      </c>
      <c r="Y155" s="398"/>
      <c r="Z155" s="198" t="str">
        <f>IFERROR(VLOOKUP('1st Run'!H155,$AG$3:$AH$7,2,TRUE),"")</f>
        <v/>
      </c>
      <c r="AA155" s="303" t="str">
        <f>IFERROR(IF(Z155=$AA$1,'1st Run'!H155,""),"")</f>
        <v/>
      </c>
      <c r="AB155" s="303" t="str">
        <f>IFERROR(IF(Z155=$AB$1,'1st Run'!H155,""),"")</f>
        <v/>
      </c>
      <c r="AC155" s="303" t="str">
        <f>IFERROR(IF(Z155=$AC$1,'1st Run'!H155,""),"")</f>
        <v/>
      </c>
      <c r="AD155" s="303" t="str">
        <f>IFERROR(IF($Z155=$AD$1,'1st Run'!H155,""),"")</f>
        <v/>
      </c>
      <c r="AE155" s="303" t="str">
        <f>IFERROR(IF(Z155=$AE$1,'1st Run'!H155,""),"")</f>
        <v/>
      </c>
      <c r="AF155" s="221"/>
      <c r="BA155" s="398"/>
      <c r="BB155" s="398"/>
    </row>
    <row r="156" spans="1:54" ht="15.75" customHeight="1">
      <c r="A156" s="234" t="str">
        <f>IF(B156="","",Draw!A156)</f>
        <v/>
      </c>
      <c r="B156" s="235" t="str">
        <f>IFERROR(Draw!B156,"")</f>
        <v/>
      </c>
      <c r="C156" s="235" t="str">
        <f>IFERROR(Draw!D156,"")</f>
        <v/>
      </c>
      <c r="D156" s="167"/>
      <c r="E156" s="300" t="str">
        <f t="shared" si="46"/>
        <v/>
      </c>
      <c r="F156" s="301" t="str">
        <f t="shared" si="47"/>
        <v/>
      </c>
      <c r="G156" s="394">
        <v>1.55E-7</v>
      </c>
      <c r="H156" s="399" t="str">
        <f t="shared" si="48"/>
        <v/>
      </c>
      <c r="I156" s="399" t="str">
        <f t="shared" si="49"/>
        <v/>
      </c>
      <c r="J156" s="399">
        <f>IFERROR(VLOOKUP(CONCATENATE(Draw!C156,C156),'Enter Draw'!S:T,2,FALSE),"")</f>
        <v>0</v>
      </c>
      <c r="K156" s="198" t="str">
        <f>IF(A156="yco",VLOOKUP(CONCATENATE(B156,C156),Youth!S:T,2,FALSE),IF(OR(AND(D156&gt;1,D156&lt;1050),D156="nt",D156="",D156="scratch"),"","Not valid"))</f>
        <v/>
      </c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 t="str">
        <f>CONCATENATE(Draw!C156,C156)</f>
        <v/>
      </c>
      <c r="X156" s="399">
        <f t="shared" si="45"/>
        <v>0</v>
      </c>
      <c r="Y156" s="398"/>
      <c r="Z156" s="198" t="str">
        <f>IFERROR(VLOOKUP('1st Run'!H156,$AG$3:$AH$7,2,TRUE),"")</f>
        <v/>
      </c>
      <c r="AA156" s="303" t="str">
        <f>IFERROR(IF(Z156=$AA$1,'1st Run'!H156,""),"")</f>
        <v/>
      </c>
      <c r="AB156" s="303" t="str">
        <f>IFERROR(IF(Z156=$AB$1,'1st Run'!H156,""),"")</f>
        <v/>
      </c>
      <c r="AC156" s="303" t="str">
        <f>IFERROR(IF(Z156=$AC$1,'1st Run'!H156,""),"")</f>
        <v/>
      </c>
      <c r="AD156" s="303" t="str">
        <f>IFERROR(IF($Z156=$AD$1,'1st Run'!H156,""),"")</f>
        <v/>
      </c>
      <c r="AE156" s="303" t="str">
        <f>IFERROR(IF(Z156=$AE$1,'1st Run'!H156,""),"")</f>
        <v/>
      </c>
      <c r="AF156" s="221"/>
      <c r="BA156" s="398"/>
      <c r="BB156" s="398"/>
    </row>
    <row r="157" spans="1:54" ht="15.75" customHeight="1">
      <c r="A157" s="234" t="str">
        <f>IF(B157="","",Draw!A157)</f>
        <v/>
      </c>
      <c r="B157" s="235" t="str">
        <f>IFERROR(Draw!B157,"")</f>
        <v/>
      </c>
      <c r="C157" s="235" t="str">
        <f>IFERROR(Draw!D157,"")</f>
        <v/>
      </c>
      <c r="D157" s="433"/>
      <c r="E157" s="300" t="str">
        <f t="shared" si="46"/>
        <v/>
      </c>
      <c r="F157" s="301" t="str">
        <f t="shared" si="47"/>
        <v/>
      </c>
      <c r="G157" s="394">
        <v>1.5599999999999999E-7</v>
      </c>
      <c r="H157" s="399" t="str">
        <f t="shared" si="48"/>
        <v/>
      </c>
      <c r="I157" s="399" t="str">
        <f t="shared" si="49"/>
        <v/>
      </c>
      <c r="J157" s="399">
        <f>IFERROR(VLOOKUP(CONCATENATE(Draw!C157,C157),'Enter Draw'!S:T,2,FALSE),"")</f>
        <v>0</v>
      </c>
      <c r="K157" s="198" t="str">
        <f>IF(A157="yco",VLOOKUP(CONCATENATE(B157,C157),Youth!S:T,2,FALSE),IF(OR(AND(D157&gt;1,D157&lt;1050),D157="nt",D157="",D157="scratch"),"","Not valid"))</f>
        <v/>
      </c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 t="str">
        <f>CONCATENATE(Draw!C157,C157)</f>
        <v/>
      </c>
      <c r="X157" s="399">
        <f t="shared" si="45"/>
        <v>0</v>
      </c>
      <c r="Y157" s="398"/>
      <c r="Z157" s="198" t="str">
        <f>IFERROR(VLOOKUP('1st Run'!H157,$AG$3:$AH$7,2,TRUE),"")</f>
        <v/>
      </c>
      <c r="AA157" s="303" t="str">
        <f>IFERROR(IF(Z157=$AA$1,'1st Run'!H157,""),"")</f>
        <v/>
      </c>
      <c r="AB157" s="303" t="str">
        <f>IFERROR(IF(Z157=$AB$1,'1st Run'!H157,""),"")</f>
        <v/>
      </c>
      <c r="AC157" s="303" t="str">
        <f>IFERROR(IF(Z157=$AC$1,'1st Run'!H157,""),"")</f>
        <v/>
      </c>
      <c r="AD157" s="303" t="str">
        <f>IFERROR(IF($Z157=$AD$1,'1st Run'!H157,""),"")</f>
        <v/>
      </c>
      <c r="AE157" s="303" t="str">
        <f>IFERROR(IF(Z157=$AE$1,'1st Run'!H157,""),"")</f>
        <v/>
      </c>
      <c r="AF157" s="221"/>
      <c r="BA157" s="398"/>
      <c r="BB157" s="398"/>
    </row>
    <row r="158" spans="1:54" ht="15.75" customHeight="1">
      <c r="A158" s="234" t="str">
        <f>IF(B158="","",Draw!A158)</f>
        <v/>
      </c>
      <c r="B158" s="235" t="str">
        <f>IFERROR(Draw!B158,"")</f>
        <v/>
      </c>
      <c r="C158" s="235" t="str">
        <f>IFERROR(Draw!D158,"")</f>
        <v/>
      </c>
      <c r="D158" s="168"/>
      <c r="E158" s="300" t="str">
        <f t="shared" si="46"/>
        <v/>
      </c>
      <c r="F158" s="301" t="str">
        <f t="shared" si="47"/>
        <v/>
      </c>
      <c r="G158" s="394">
        <v>1.5699999999999999E-7</v>
      </c>
      <c r="H158" s="399" t="str">
        <f t="shared" si="48"/>
        <v/>
      </c>
      <c r="I158" s="399" t="str">
        <f t="shared" si="49"/>
        <v/>
      </c>
      <c r="J158" s="399">
        <f>IFERROR(VLOOKUP(CONCATENATE(Draw!C158,C158),'Enter Draw'!S:T,2,FALSE),"")</f>
        <v>0</v>
      </c>
      <c r="K158" s="198" t="str">
        <f>IF(A158="yco",VLOOKUP(CONCATENATE(B158,C158),Youth!S:T,2,FALSE),IF(OR(AND(D158&gt;1,D158&lt;1050),D158="nt",D158="",D158="scratch"),"","Not valid"))</f>
        <v/>
      </c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 t="str">
        <f>CONCATENATE(Draw!C158,C158)</f>
        <v/>
      </c>
      <c r="X158" s="399">
        <f t="shared" si="45"/>
        <v>0</v>
      </c>
      <c r="Y158" s="398"/>
      <c r="Z158" s="198" t="str">
        <f>IFERROR(VLOOKUP('1st Run'!H158,$AG$3:$AH$7,2,TRUE),"")</f>
        <v/>
      </c>
      <c r="AA158" s="303" t="str">
        <f>IFERROR(IF(Z158=$AA$1,'1st Run'!H158,""),"")</f>
        <v/>
      </c>
      <c r="AB158" s="303" t="str">
        <f>IFERROR(IF(Z158=$AB$1,'1st Run'!H158,""),"")</f>
        <v/>
      </c>
      <c r="AC158" s="303" t="str">
        <f>IFERROR(IF(Z158=$AC$1,'1st Run'!H158,""),"")</f>
        <v/>
      </c>
      <c r="AD158" s="303" t="str">
        <f>IFERROR(IF($Z158=$AD$1,'1st Run'!H158,""),"")</f>
        <v/>
      </c>
      <c r="AE158" s="303" t="str">
        <f>IFERROR(IF(Z158=$AE$1,'1st Run'!H158,""),"")</f>
        <v/>
      </c>
      <c r="AF158" s="221"/>
      <c r="BA158" s="398"/>
      <c r="BB158" s="398"/>
    </row>
    <row r="159" spans="1:54" ht="15.75" customHeight="1">
      <c r="A159" s="234" t="str">
        <f>IF(B159="","",Draw!A159)</f>
        <v/>
      </c>
      <c r="B159" s="235" t="str">
        <f>IFERROR(Draw!B159,"")</f>
        <v/>
      </c>
      <c r="C159" s="235" t="str">
        <f>IFERROR(Draw!D159,"")</f>
        <v/>
      </c>
      <c r="D159" s="166"/>
      <c r="E159" s="300" t="str">
        <f t="shared" si="46"/>
        <v/>
      </c>
      <c r="F159" s="301" t="str">
        <f t="shared" si="47"/>
        <v/>
      </c>
      <c r="G159" s="394">
        <v>1.5800000000000001E-7</v>
      </c>
      <c r="H159" s="399" t="str">
        <f t="shared" si="48"/>
        <v/>
      </c>
      <c r="I159" s="399" t="str">
        <f t="shared" si="49"/>
        <v/>
      </c>
      <c r="J159" s="399">
        <f>IFERROR(VLOOKUP(CONCATENATE(Draw!C159,C159),'Enter Draw'!S:T,2,FALSE),"")</f>
        <v>0</v>
      </c>
      <c r="K159" s="198" t="str">
        <f>IF(A159="yco",VLOOKUP(CONCATENATE(B159,C159),Youth!S:T,2,FALSE),IF(OR(AND(D159&gt;1,D159&lt;1050),D159="nt",D159="",D159="scratch"),"","Not valid"))</f>
        <v/>
      </c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 t="str">
        <f>CONCATENATE(Draw!C159,C159)</f>
        <v/>
      </c>
      <c r="X159" s="399">
        <f t="shared" si="45"/>
        <v>0</v>
      </c>
      <c r="Y159" s="398"/>
      <c r="Z159" s="198" t="str">
        <f>IFERROR(VLOOKUP('1st Run'!H159,$AG$3:$AH$7,2,TRUE),"")</f>
        <v/>
      </c>
      <c r="AA159" s="303" t="str">
        <f>IFERROR(IF(Z159=$AA$1,'1st Run'!H159,""),"")</f>
        <v/>
      </c>
      <c r="AB159" s="303" t="str">
        <f>IFERROR(IF(Z159=$AB$1,'1st Run'!H159,""),"")</f>
        <v/>
      </c>
      <c r="AC159" s="303" t="str">
        <f>IFERROR(IF(Z159=$AC$1,'1st Run'!H159,""),"")</f>
        <v/>
      </c>
      <c r="AD159" s="303" t="str">
        <f>IFERROR(IF($Z159=$AD$1,'1st Run'!H159,""),"")</f>
        <v/>
      </c>
      <c r="AE159" s="303" t="str">
        <f>IFERROR(IF(Z159=$AE$1,'1st Run'!H159,""),"")</f>
        <v/>
      </c>
      <c r="AF159" s="221"/>
      <c r="BA159" s="398"/>
      <c r="BB159" s="398"/>
    </row>
    <row r="160" spans="1:54" ht="15.75" customHeight="1">
      <c r="A160" s="234" t="str">
        <f>IF(B160="","",Draw!A160)</f>
        <v/>
      </c>
      <c r="B160" s="235" t="str">
        <f>IFERROR(Draw!B160,"")</f>
        <v/>
      </c>
      <c r="C160" s="235" t="str">
        <f>IFERROR(Draw!D160,"")</f>
        <v/>
      </c>
      <c r="D160" s="165"/>
      <c r="E160" s="300" t="str">
        <f t="shared" si="46"/>
        <v/>
      </c>
      <c r="F160" s="301" t="str">
        <f t="shared" si="47"/>
        <v/>
      </c>
      <c r="G160" s="394">
        <v>1.5900000000000001E-7</v>
      </c>
      <c r="H160" s="399" t="str">
        <f t="shared" si="48"/>
        <v/>
      </c>
      <c r="I160" s="399" t="str">
        <f t="shared" si="49"/>
        <v/>
      </c>
      <c r="J160" s="399">
        <f>IFERROR(VLOOKUP(CONCATENATE(Draw!C160,C160),'Enter Draw'!S:T,2,FALSE),"")</f>
        <v>0</v>
      </c>
      <c r="K160" s="198" t="str">
        <f>IF(A160="yco",VLOOKUP(CONCATENATE(B160,C160),Youth!S:T,2,FALSE),IF(OR(AND(D160&gt;1,D160&lt;1050),D160="nt",D160="",D160="scratch"),"","Not valid"))</f>
        <v/>
      </c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 t="str">
        <f>CONCATENATE(Draw!C160,C160)</f>
        <v/>
      </c>
      <c r="X160" s="399">
        <f t="shared" si="45"/>
        <v>0</v>
      </c>
      <c r="Y160" s="398"/>
      <c r="Z160" s="198" t="str">
        <f>IFERROR(VLOOKUP('1st Run'!H160,$AG$3:$AH$7,2,TRUE),"")</f>
        <v/>
      </c>
      <c r="AA160" s="303" t="str">
        <f>IFERROR(IF(Z160=$AA$1,'1st Run'!H160,""),"")</f>
        <v/>
      </c>
      <c r="AB160" s="303" t="str">
        <f>IFERROR(IF(Z160=$AB$1,'1st Run'!H160,""),"")</f>
        <v/>
      </c>
      <c r="AC160" s="303" t="str">
        <f>IFERROR(IF(Z160=$AC$1,'1st Run'!H160,""),"")</f>
        <v/>
      </c>
      <c r="AD160" s="303" t="str">
        <f>IFERROR(IF($Z160=$AD$1,'1st Run'!H160,""),"")</f>
        <v/>
      </c>
      <c r="AE160" s="303" t="str">
        <f>IFERROR(IF(Z160=$AE$1,'1st Run'!H160,""),"")</f>
        <v/>
      </c>
      <c r="AF160" s="221"/>
      <c r="BA160" s="398"/>
      <c r="BB160" s="398"/>
    </row>
    <row r="161" spans="1:54" ht="15.75" customHeight="1">
      <c r="A161" s="234" t="str">
        <f>IF(B161="","",Draw!A161)</f>
        <v/>
      </c>
      <c r="B161" s="235" t="str">
        <f>IFERROR(Draw!B161,"")</f>
        <v/>
      </c>
      <c r="C161" s="235" t="str">
        <f>IFERROR(Draw!D161,"")</f>
        <v/>
      </c>
      <c r="D161" s="166"/>
      <c r="E161" s="300" t="str">
        <f t="shared" si="46"/>
        <v/>
      </c>
      <c r="F161" s="301" t="str">
        <f t="shared" si="47"/>
        <v/>
      </c>
      <c r="G161" s="394">
        <v>1.6E-7</v>
      </c>
      <c r="H161" s="399" t="str">
        <f t="shared" si="48"/>
        <v/>
      </c>
      <c r="I161" s="399" t="str">
        <f t="shared" si="49"/>
        <v/>
      </c>
      <c r="J161" s="399">
        <f>IFERROR(VLOOKUP(CONCATENATE(Draw!C161,C161),'Enter Draw'!S:T,2,FALSE),"")</f>
        <v>0</v>
      </c>
      <c r="K161" s="198" t="str">
        <f>IF(A161="yco",VLOOKUP(CONCATENATE(B161,C161),Youth!S:T,2,FALSE),IF(OR(AND(D161&gt;1,D161&lt;1050),D161="nt",D161="",D161="scratch"),"","Not valid"))</f>
        <v/>
      </c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 t="str">
        <f>CONCATENATE(Draw!C161,C161)</f>
        <v/>
      </c>
      <c r="X161" s="399">
        <f t="shared" si="45"/>
        <v>0</v>
      </c>
      <c r="Y161" s="398"/>
      <c r="Z161" s="198" t="str">
        <f>IFERROR(VLOOKUP('1st Run'!H161,$AG$3:$AH$7,2,TRUE),"")</f>
        <v/>
      </c>
      <c r="AA161" s="303" t="str">
        <f>IFERROR(IF(Z161=$AA$1,'1st Run'!H161,""),"")</f>
        <v/>
      </c>
      <c r="AB161" s="303" t="str">
        <f>IFERROR(IF(Z161=$AB$1,'1st Run'!H161,""),"")</f>
        <v/>
      </c>
      <c r="AC161" s="303" t="str">
        <f>IFERROR(IF(Z161=$AC$1,'1st Run'!H161,""),"")</f>
        <v/>
      </c>
      <c r="AD161" s="303" t="str">
        <f>IFERROR(IF($Z161=$AD$1,'1st Run'!H161,""),"")</f>
        <v/>
      </c>
      <c r="AE161" s="303" t="str">
        <f>IFERROR(IF(Z161=$AE$1,'1st Run'!H161,""),"")</f>
        <v/>
      </c>
      <c r="AF161" s="221"/>
      <c r="BA161" s="398"/>
      <c r="BB161" s="398"/>
    </row>
    <row r="162" spans="1:54" ht="15.75" customHeight="1">
      <c r="A162" s="234" t="str">
        <f>IF(B162="","",Draw!A162)</f>
        <v/>
      </c>
      <c r="B162" s="235" t="str">
        <f>IFERROR(Draw!B162,"")</f>
        <v/>
      </c>
      <c r="C162" s="235" t="str">
        <f>IFERROR(Draw!D162,"")</f>
        <v/>
      </c>
      <c r="D162" s="167"/>
      <c r="E162" s="300" t="str">
        <f t="shared" si="46"/>
        <v/>
      </c>
      <c r="F162" s="301" t="str">
        <f t="shared" si="47"/>
        <v/>
      </c>
      <c r="G162" s="394">
        <v>1.61E-7</v>
      </c>
      <c r="H162" s="399" t="str">
        <f t="shared" si="48"/>
        <v/>
      </c>
      <c r="I162" s="399" t="str">
        <f t="shared" si="49"/>
        <v/>
      </c>
      <c r="J162" s="399">
        <f>IFERROR(VLOOKUP(CONCATENATE(Draw!C162,C162),'Enter Draw'!S:T,2,FALSE),"")</f>
        <v>0</v>
      </c>
      <c r="K162" s="198" t="str">
        <f>IF(A162="yco",VLOOKUP(CONCATENATE(B162,C162),Youth!S:T,2,FALSE),IF(OR(AND(D162&gt;1,D162&lt;1050),D162="nt",D162="",D162="scratch"),"","Not valid"))</f>
        <v/>
      </c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 t="str">
        <f>CONCATENATE(Draw!C162,C162)</f>
        <v/>
      </c>
      <c r="X162" s="399">
        <f t="shared" si="45"/>
        <v>0</v>
      </c>
      <c r="Y162" s="398"/>
      <c r="Z162" s="198" t="str">
        <f>IFERROR(VLOOKUP('1st Run'!H162,$AG$3:$AH$7,2,TRUE),"")</f>
        <v/>
      </c>
      <c r="AA162" s="303" t="str">
        <f>IFERROR(IF(Z162=$AA$1,'1st Run'!H162,""),"")</f>
        <v/>
      </c>
      <c r="AB162" s="303" t="str">
        <f>IFERROR(IF(Z162=$AB$1,'1st Run'!H162,""),"")</f>
        <v/>
      </c>
      <c r="AC162" s="303" t="str">
        <f>IFERROR(IF(Z162=$AC$1,'1st Run'!H162,""),"")</f>
        <v/>
      </c>
      <c r="AD162" s="303" t="str">
        <f>IFERROR(IF($Z162=$AD$1,'1st Run'!H162,""),"")</f>
        <v/>
      </c>
      <c r="AE162" s="303" t="str">
        <f>IFERROR(IF(Z162=$AE$1,'1st Run'!H162,""),"")</f>
        <v/>
      </c>
      <c r="AF162" s="221"/>
      <c r="BA162" s="398"/>
      <c r="BB162" s="398"/>
    </row>
    <row r="163" spans="1:54" ht="15.75" customHeight="1">
      <c r="A163" s="234" t="str">
        <f>IF(B163="","",Draw!A163)</f>
        <v/>
      </c>
      <c r="B163" s="235" t="str">
        <f>IFERROR(Draw!B163,"")</f>
        <v/>
      </c>
      <c r="C163" s="235" t="str">
        <f>IFERROR(Draw!D163,"")</f>
        <v/>
      </c>
      <c r="D163" s="433"/>
      <c r="E163" s="300" t="str">
        <f t="shared" si="46"/>
        <v/>
      </c>
      <c r="F163" s="301" t="str">
        <f t="shared" si="47"/>
        <v/>
      </c>
      <c r="G163" s="394">
        <v>1.6199999999999999E-7</v>
      </c>
      <c r="H163" s="399" t="str">
        <f t="shared" si="48"/>
        <v/>
      </c>
      <c r="I163" s="399" t="str">
        <f t="shared" si="49"/>
        <v/>
      </c>
      <c r="J163" s="399">
        <f>IFERROR(VLOOKUP(CONCATENATE(Draw!C163,C163),'Enter Draw'!S:T,2,FALSE),"")</f>
        <v>0</v>
      </c>
      <c r="K163" s="198" t="str">
        <f>IF(A163="yco",VLOOKUP(CONCATENATE(B163,C163),Youth!S:T,2,FALSE),IF(OR(AND(D163&gt;1,D163&lt;1050),D163="nt",D163="",D163="scratch"),"","Not valid"))</f>
        <v/>
      </c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 t="str">
        <f>CONCATENATE(Draw!C163,C163)</f>
        <v/>
      </c>
      <c r="X163" s="399">
        <f t="shared" si="45"/>
        <v>0</v>
      </c>
      <c r="Y163" s="398"/>
      <c r="Z163" s="198" t="str">
        <f>IFERROR(VLOOKUP('1st Run'!H163,$AG$3:$AH$7,2,TRUE),"")</f>
        <v/>
      </c>
      <c r="AA163" s="303" t="str">
        <f>IFERROR(IF(Z163=$AA$1,'1st Run'!H163,""),"")</f>
        <v/>
      </c>
      <c r="AB163" s="303" t="str">
        <f>IFERROR(IF(Z163=$AB$1,'1st Run'!H163,""),"")</f>
        <v/>
      </c>
      <c r="AC163" s="303" t="str">
        <f>IFERROR(IF(Z163=$AC$1,'1st Run'!H163,""),"")</f>
        <v/>
      </c>
      <c r="AD163" s="303" t="str">
        <f>IFERROR(IF($Z163=$AD$1,'1st Run'!H163,""),"")</f>
        <v/>
      </c>
      <c r="AE163" s="303" t="str">
        <f>IFERROR(IF(Z163=$AE$1,'1st Run'!H163,""),"")</f>
        <v/>
      </c>
      <c r="AF163" s="221"/>
      <c r="BA163" s="398"/>
      <c r="BB163" s="398"/>
    </row>
    <row r="164" spans="1:54" ht="15.75" customHeight="1">
      <c r="A164" s="234" t="str">
        <f>IF(B164="","",Draw!A164)</f>
        <v/>
      </c>
      <c r="B164" s="235" t="str">
        <f>IFERROR(Draw!B164,"")</f>
        <v/>
      </c>
      <c r="C164" s="235" t="str">
        <f>IFERROR(Draw!D164,"")</f>
        <v/>
      </c>
      <c r="D164" s="168"/>
      <c r="E164" s="300" t="str">
        <f t="shared" si="46"/>
        <v/>
      </c>
      <c r="F164" s="301" t="str">
        <f t="shared" si="47"/>
        <v/>
      </c>
      <c r="G164" s="394">
        <v>1.6299999999999999E-7</v>
      </c>
      <c r="H164" s="399" t="str">
        <f t="shared" si="48"/>
        <v/>
      </c>
      <c r="I164" s="399" t="str">
        <f t="shared" si="49"/>
        <v/>
      </c>
      <c r="J164" s="399">
        <f>IFERROR(VLOOKUP(CONCATENATE(Draw!C164,C164),'Enter Draw'!S:T,2,FALSE),"")</f>
        <v>0</v>
      </c>
      <c r="K164" s="198" t="str">
        <f>IF(A164="yco",VLOOKUP(CONCATENATE(B164,C164),Youth!S:T,2,FALSE),IF(OR(AND(D164&gt;1,D164&lt;1050),D164="nt",D164="",D164="scratch"),"","Not valid"))</f>
        <v/>
      </c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 t="str">
        <f>CONCATENATE(Draw!C164,C164)</f>
        <v/>
      </c>
      <c r="X164" s="399">
        <f t="shared" si="45"/>
        <v>0</v>
      </c>
      <c r="Y164" s="398"/>
      <c r="Z164" s="198" t="str">
        <f>IFERROR(VLOOKUP('1st Run'!H164,$AG$3:$AH$7,2,TRUE),"")</f>
        <v/>
      </c>
      <c r="AA164" s="303" t="str">
        <f>IFERROR(IF(Z164=$AA$1,'1st Run'!H164,""),"")</f>
        <v/>
      </c>
      <c r="AB164" s="303" t="str">
        <f>IFERROR(IF(Z164=$AB$1,'1st Run'!H164,""),"")</f>
        <v/>
      </c>
      <c r="AC164" s="303" t="str">
        <f>IFERROR(IF(Z164=$AC$1,'1st Run'!H164,""),"")</f>
        <v/>
      </c>
      <c r="AD164" s="303" t="str">
        <f>IFERROR(IF($Z164=$AD$1,'1st Run'!H164,""),"")</f>
        <v/>
      </c>
      <c r="AE164" s="303" t="str">
        <f>IFERROR(IF(Z164=$AE$1,'1st Run'!H164,""),"")</f>
        <v/>
      </c>
      <c r="AF164" s="221"/>
      <c r="BA164" s="398"/>
      <c r="BB164" s="398"/>
    </row>
    <row r="165" spans="1:54" ht="15.75" customHeight="1">
      <c r="A165" s="234" t="str">
        <f>IF(B165="","",Draw!A165)</f>
        <v/>
      </c>
      <c r="B165" s="235" t="str">
        <f>IFERROR(Draw!B165,"")</f>
        <v/>
      </c>
      <c r="C165" s="235" t="str">
        <f>IFERROR(Draw!D165,"")</f>
        <v/>
      </c>
      <c r="D165" s="166"/>
      <c r="E165" s="300" t="str">
        <f t="shared" si="46"/>
        <v/>
      </c>
      <c r="F165" s="301" t="str">
        <f t="shared" si="47"/>
        <v/>
      </c>
      <c r="G165" s="394">
        <v>1.6400000000000001E-7</v>
      </c>
      <c r="H165" s="399" t="str">
        <f t="shared" si="48"/>
        <v/>
      </c>
      <c r="I165" s="399" t="str">
        <f t="shared" si="49"/>
        <v/>
      </c>
      <c r="J165" s="399">
        <f>IFERROR(VLOOKUP(CONCATENATE(Draw!C165,C165),'Enter Draw'!S:T,2,FALSE),"")</f>
        <v>0</v>
      </c>
      <c r="K165" s="198" t="str">
        <f>IF(A165="yco",VLOOKUP(CONCATENATE(B165,C165),Youth!S:T,2,FALSE),IF(OR(AND(D165&gt;1,D165&lt;1050),D165="nt",D165="",D165="scratch"),"","Not valid"))</f>
        <v/>
      </c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 t="str">
        <f>CONCATENATE(Draw!C165,C165)</f>
        <v/>
      </c>
      <c r="X165" s="399">
        <f t="shared" si="45"/>
        <v>0</v>
      </c>
      <c r="Y165" s="398"/>
      <c r="Z165" s="198" t="str">
        <f>IFERROR(VLOOKUP('1st Run'!H165,$AG$3:$AH$7,2,TRUE),"")</f>
        <v/>
      </c>
      <c r="AA165" s="303" t="str">
        <f>IFERROR(IF(Z165=$AA$1,'1st Run'!H165,""),"")</f>
        <v/>
      </c>
      <c r="AB165" s="303" t="str">
        <f>IFERROR(IF(Z165=$AB$1,'1st Run'!H165,""),"")</f>
        <v/>
      </c>
      <c r="AC165" s="303" t="str">
        <f>IFERROR(IF(Z165=$AC$1,'1st Run'!H165,""),"")</f>
        <v/>
      </c>
      <c r="AD165" s="303" t="str">
        <f>IFERROR(IF($Z165=$AD$1,'1st Run'!H165,""),"")</f>
        <v/>
      </c>
      <c r="AE165" s="303" t="str">
        <f>IFERROR(IF(Z165=$AE$1,'1st Run'!H165,""),"")</f>
        <v/>
      </c>
      <c r="AF165" s="221"/>
      <c r="BA165" s="398"/>
      <c r="BB165" s="398"/>
    </row>
    <row r="166" spans="1:54" ht="15.75" customHeight="1">
      <c r="A166" s="234" t="str">
        <f>IF(B166="","",Draw!A166)</f>
        <v/>
      </c>
      <c r="B166" s="235" t="str">
        <f>IFERROR(Draw!B166,"")</f>
        <v/>
      </c>
      <c r="C166" s="235" t="str">
        <f>IFERROR(Draw!D166,"")</f>
        <v/>
      </c>
      <c r="D166" s="165"/>
      <c r="E166" s="300" t="str">
        <f t="shared" si="46"/>
        <v/>
      </c>
      <c r="F166" s="301" t="str">
        <f t="shared" si="47"/>
        <v/>
      </c>
      <c r="G166" s="394">
        <v>1.6500000000000001E-7</v>
      </c>
      <c r="H166" s="399" t="str">
        <f t="shared" si="48"/>
        <v/>
      </c>
      <c r="I166" s="399" t="str">
        <f t="shared" si="49"/>
        <v/>
      </c>
      <c r="J166" s="399">
        <f>IFERROR(VLOOKUP(CONCATENATE(Draw!C166,C166),'Enter Draw'!S:T,2,FALSE),"")</f>
        <v>0</v>
      </c>
      <c r="K166" s="198" t="str">
        <f>IF(A166="yco",VLOOKUP(CONCATENATE(B166,C166),Youth!S:T,2,FALSE),IF(OR(AND(D166&gt;1,D166&lt;1050),D166="nt",D166="",D166="scratch"),"","Not valid"))</f>
        <v/>
      </c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 t="str">
        <f>CONCATENATE(Draw!C166,C166)</f>
        <v/>
      </c>
      <c r="X166" s="399">
        <f t="shared" si="45"/>
        <v>0</v>
      </c>
      <c r="Y166" s="398"/>
      <c r="Z166" s="198" t="str">
        <f>IFERROR(VLOOKUP('1st Run'!H166,$AG$3:$AH$7,2,TRUE),"")</f>
        <v/>
      </c>
      <c r="AA166" s="303" t="str">
        <f>IFERROR(IF(Z166=$AA$1,'1st Run'!H166,""),"")</f>
        <v/>
      </c>
      <c r="AB166" s="303" t="str">
        <f>IFERROR(IF(Z166=$AB$1,'1st Run'!H166,""),"")</f>
        <v/>
      </c>
      <c r="AC166" s="303" t="str">
        <f>IFERROR(IF(Z166=$AC$1,'1st Run'!H166,""),"")</f>
        <v/>
      </c>
      <c r="AD166" s="303" t="str">
        <f>IFERROR(IF($Z166=$AD$1,'1st Run'!H166,""),"")</f>
        <v/>
      </c>
      <c r="AE166" s="303" t="str">
        <f>IFERROR(IF(Z166=$AE$1,'1st Run'!H166,""),"")</f>
        <v/>
      </c>
      <c r="AF166" s="221"/>
      <c r="BA166" s="398"/>
      <c r="BB166" s="398"/>
    </row>
    <row r="167" spans="1:54" ht="15.75" customHeight="1">
      <c r="A167" s="234" t="str">
        <f>IF(B167="","",Draw!A167)</f>
        <v/>
      </c>
      <c r="B167" s="235" t="str">
        <f>IFERROR(Draw!B167,"")</f>
        <v/>
      </c>
      <c r="C167" s="235" t="str">
        <f>IFERROR(Draw!D167,"")</f>
        <v/>
      </c>
      <c r="D167" s="166"/>
      <c r="E167" s="300" t="str">
        <f t="shared" si="46"/>
        <v/>
      </c>
      <c r="F167" s="301" t="str">
        <f t="shared" si="47"/>
        <v/>
      </c>
      <c r="G167" s="394">
        <v>1.66E-7</v>
      </c>
      <c r="H167" s="399" t="str">
        <f t="shared" si="48"/>
        <v/>
      </c>
      <c r="I167" s="399" t="str">
        <f t="shared" si="49"/>
        <v/>
      </c>
      <c r="J167" s="399">
        <f>IFERROR(VLOOKUP(CONCATENATE(Draw!C167,C167),'Enter Draw'!S:T,2,FALSE),"")</f>
        <v>0</v>
      </c>
      <c r="K167" s="198" t="str">
        <f>IF(A167="yco",VLOOKUP(CONCATENATE(B167,C167),Youth!S:T,2,FALSE),IF(OR(AND(D167&gt;1,D167&lt;1050),D167="nt",D167="",D167="scratch"),"","Not valid"))</f>
        <v/>
      </c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 t="str">
        <f>CONCATENATE(Draw!C167,C167)</f>
        <v/>
      </c>
      <c r="X167" s="399">
        <f t="shared" si="45"/>
        <v>0</v>
      </c>
      <c r="Y167" s="398"/>
      <c r="Z167" s="198" t="str">
        <f>IFERROR(VLOOKUP('1st Run'!H167,$AG$3:$AH$7,2,TRUE),"")</f>
        <v/>
      </c>
      <c r="AA167" s="303" t="str">
        <f>IFERROR(IF(Z167=$AA$1,'1st Run'!H167,""),"")</f>
        <v/>
      </c>
      <c r="AB167" s="303" t="str">
        <f>IFERROR(IF(Z167=$AB$1,'1st Run'!H167,""),"")</f>
        <v/>
      </c>
      <c r="AC167" s="303" t="str">
        <f>IFERROR(IF(Z167=$AC$1,'1st Run'!H167,""),"")</f>
        <v/>
      </c>
      <c r="AD167" s="303" t="str">
        <f>IFERROR(IF($Z167=$AD$1,'1st Run'!H167,""),"")</f>
        <v/>
      </c>
      <c r="AE167" s="303" t="str">
        <f>IFERROR(IF(Z167=$AE$1,'1st Run'!H167,""),"")</f>
        <v/>
      </c>
      <c r="AF167" s="221"/>
      <c r="BA167" s="398"/>
      <c r="BB167" s="398"/>
    </row>
    <row r="168" spans="1:54" ht="15.75" customHeight="1">
      <c r="A168" s="234" t="str">
        <f>IF(B168="","",Draw!A168)</f>
        <v/>
      </c>
      <c r="B168" s="235" t="str">
        <f>IFERROR(Draw!B168,"")</f>
        <v/>
      </c>
      <c r="C168" s="235" t="str">
        <f>IFERROR(Draw!D168,"")</f>
        <v/>
      </c>
      <c r="D168" s="167"/>
      <c r="E168" s="300" t="str">
        <f t="shared" si="46"/>
        <v/>
      </c>
      <c r="F168" s="301" t="str">
        <f t="shared" si="47"/>
        <v/>
      </c>
      <c r="G168" s="394">
        <v>1.67E-7</v>
      </c>
      <c r="H168" s="399" t="str">
        <f t="shared" si="48"/>
        <v/>
      </c>
      <c r="I168" s="399" t="str">
        <f t="shared" si="49"/>
        <v/>
      </c>
      <c r="J168" s="399">
        <f>IFERROR(VLOOKUP(CONCATENATE(Draw!C168,C168),'Enter Draw'!S:T,2,FALSE),"")</f>
        <v>0</v>
      </c>
      <c r="K168" s="198" t="str">
        <f>IF(A168="yco",VLOOKUP(CONCATENATE(B168,C168),Youth!S:T,2,FALSE),IF(OR(AND(D168&gt;1,D168&lt;1050),D168="nt",D168="",D168="scratch"),"","Not valid"))</f>
        <v/>
      </c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 t="str">
        <f>CONCATENATE(Draw!C168,C168)</f>
        <v/>
      </c>
      <c r="X168" s="399">
        <f t="shared" si="45"/>
        <v>0</v>
      </c>
      <c r="Y168" s="398"/>
      <c r="Z168" s="198" t="str">
        <f>IFERROR(VLOOKUP('1st Run'!H168,$AG$3:$AH$7,2,TRUE),"")</f>
        <v/>
      </c>
      <c r="AA168" s="303" t="str">
        <f>IFERROR(IF(Z168=$AA$1,'1st Run'!H168,""),"")</f>
        <v/>
      </c>
      <c r="AB168" s="303" t="str">
        <f>IFERROR(IF(Z168=$AB$1,'1st Run'!H168,""),"")</f>
        <v/>
      </c>
      <c r="AC168" s="303" t="str">
        <f>IFERROR(IF(Z168=$AC$1,'1st Run'!H168,""),"")</f>
        <v/>
      </c>
      <c r="AD168" s="303" t="str">
        <f>IFERROR(IF($Z168=$AD$1,'1st Run'!H168,""),"")</f>
        <v/>
      </c>
      <c r="AE168" s="303" t="str">
        <f>IFERROR(IF(Z168=$AE$1,'1st Run'!H168,""),"")</f>
        <v/>
      </c>
      <c r="AF168" s="221"/>
      <c r="BA168" s="398"/>
      <c r="BB168" s="398"/>
    </row>
    <row r="169" spans="1:54" ht="15.75" customHeight="1">
      <c r="A169" s="234" t="str">
        <f>IF(B169="","",Draw!A169)</f>
        <v/>
      </c>
      <c r="B169" s="235" t="str">
        <f>IFERROR(Draw!B169,"")</f>
        <v/>
      </c>
      <c r="C169" s="235" t="str">
        <f>IFERROR(Draw!D169,"")</f>
        <v/>
      </c>
      <c r="D169" s="433"/>
      <c r="E169" s="300" t="str">
        <f t="shared" si="46"/>
        <v/>
      </c>
      <c r="F169" s="301" t="str">
        <f t="shared" si="47"/>
        <v/>
      </c>
      <c r="G169" s="394">
        <v>1.68E-7</v>
      </c>
      <c r="H169" s="399" t="str">
        <f t="shared" si="48"/>
        <v/>
      </c>
      <c r="I169" s="399" t="str">
        <f t="shared" si="49"/>
        <v/>
      </c>
      <c r="J169" s="399">
        <f>IFERROR(VLOOKUP(CONCATENATE(Draw!C169,C169),'Enter Draw'!S:T,2,FALSE),"")</f>
        <v>0</v>
      </c>
      <c r="K169" s="198" t="str">
        <f>IF(A169="yco",VLOOKUP(CONCATENATE(B169,C169),Youth!S:T,2,FALSE),IF(OR(AND(D169&gt;1,D169&lt;1050),D169="nt",D169="",D169="scratch"),"","Not valid"))</f>
        <v/>
      </c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 t="str">
        <f>CONCATENATE(Draw!C169,C169)</f>
        <v/>
      </c>
      <c r="X169" s="399">
        <f t="shared" si="45"/>
        <v>0</v>
      </c>
      <c r="Y169" s="398"/>
      <c r="Z169" s="198" t="str">
        <f>IFERROR(VLOOKUP('1st Run'!H169,$AG$3:$AH$7,2,TRUE),"")</f>
        <v/>
      </c>
      <c r="AA169" s="303" t="str">
        <f>IFERROR(IF(Z169=$AA$1,'1st Run'!H169,""),"")</f>
        <v/>
      </c>
      <c r="AB169" s="303" t="str">
        <f>IFERROR(IF(Z169=$AB$1,'1st Run'!H169,""),"")</f>
        <v/>
      </c>
      <c r="AC169" s="303" t="str">
        <f>IFERROR(IF(Z169=$AC$1,'1st Run'!H169,""),"")</f>
        <v/>
      </c>
      <c r="AD169" s="303" t="str">
        <f>IFERROR(IF($Z169=$AD$1,'1st Run'!H169,""),"")</f>
        <v/>
      </c>
      <c r="AE169" s="303" t="str">
        <f>IFERROR(IF(Z169=$AE$1,'1st Run'!H169,""),"")</f>
        <v/>
      </c>
      <c r="AF169" s="221"/>
      <c r="BA169" s="398"/>
      <c r="BB169" s="398"/>
    </row>
    <row r="170" spans="1:54" ht="15.75" customHeight="1">
      <c r="A170" s="234" t="str">
        <f>IF(B170="","",Draw!A170)</f>
        <v/>
      </c>
      <c r="B170" s="235" t="str">
        <f>IFERROR(Draw!B170,"")</f>
        <v/>
      </c>
      <c r="C170" s="235" t="str">
        <f>IFERROR(Draw!D170,"")</f>
        <v/>
      </c>
      <c r="D170" s="168"/>
      <c r="E170" s="300" t="str">
        <f t="shared" si="46"/>
        <v/>
      </c>
      <c r="F170" s="301" t="str">
        <f t="shared" si="47"/>
        <v/>
      </c>
      <c r="G170" s="394">
        <v>1.6899999999999999E-7</v>
      </c>
      <c r="H170" s="399" t="str">
        <f t="shared" si="48"/>
        <v/>
      </c>
      <c r="I170" s="399" t="str">
        <f t="shared" si="49"/>
        <v/>
      </c>
      <c r="J170" s="399">
        <f>IFERROR(VLOOKUP(CONCATENATE(Draw!C170,C170),'Enter Draw'!S:T,2,FALSE),"")</f>
        <v>0</v>
      </c>
      <c r="K170" s="198" t="str">
        <f>IF(A170="yco",VLOOKUP(CONCATENATE(B170,C170),Youth!S:T,2,FALSE),IF(OR(AND(D170&gt;1,D170&lt;1050),D170="nt",D170="",D170="scratch"),"","Not valid"))</f>
        <v/>
      </c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 t="str">
        <f>CONCATENATE(Draw!C170,C170)</f>
        <v/>
      </c>
      <c r="X170" s="399">
        <f t="shared" si="45"/>
        <v>0</v>
      </c>
      <c r="Y170" s="398"/>
      <c r="Z170" s="198" t="str">
        <f>IFERROR(VLOOKUP('1st Run'!H170,$AG$3:$AH$7,2,TRUE),"")</f>
        <v/>
      </c>
      <c r="AA170" s="303" t="str">
        <f>IFERROR(IF(Z170=$AA$1,'1st Run'!H170,""),"")</f>
        <v/>
      </c>
      <c r="AB170" s="303" t="str">
        <f>IFERROR(IF(Z170=$AB$1,'1st Run'!H170,""),"")</f>
        <v/>
      </c>
      <c r="AC170" s="303" t="str">
        <f>IFERROR(IF(Z170=$AC$1,'1st Run'!H170,""),"")</f>
        <v/>
      </c>
      <c r="AD170" s="303" t="str">
        <f>IFERROR(IF($Z170=$AD$1,'1st Run'!H170,""),"")</f>
        <v/>
      </c>
      <c r="AE170" s="303" t="str">
        <f>IFERROR(IF(Z170=$AE$1,'1st Run'!H170,""),"")</f>
        <v/>
      </c>
      <c r="AF170" s="221"/>
      <c r="BA170" s="398"/>
      <c r="BB170" s="398"/>
    </row>
    <row r="171" spans="1:54" ht="15.75" customHeight="1">
      <c r="A171" s="234" t="str">
        <f>IF(B171="","",Draw!A171)</f>
        <v/>
      </c>
      <c r="B171" s="235" t="str">
        <f>IFERROR(Draw!B171,"")</f>
        <v/>
      </c>
      <c r="C171" s="235" t="str">
        <f>IFERROR(Draw!D171,"")</f>
        <v/>
      </c>
      <c r="D171" s="166"/>
      <c r="E171" s="300" t="str">
        <f t="shared" si="46"/>
        <v/>
      </c>
      <c r="F171" s="301" t="str">
        <f t="shared" si="47"/>
        <v/>
      </c>
      <c r="G171" s="394">
        <v>1.6999999999999999E-7</v>
      </c>
      <c r="H171" s="399" t="str">
        <f t="shared" si="48"/>
        <v/>
      </c>
      <c r="I171" s="399" t="str">
        <f t="shared" si="49"/>
        <v/>
      </c>
      <c r="J171" s="399">
        <f>IFERROR(VLOOKUP(CONCATENATE(Draw!C171,C171),'Enter Draw'!S:T,2,FALSE),"")</f>
        <v>0</v>
      </c>
      <c r="K171" s="198" t="str">
        <f>IF(A171="yco",VLOOKUP(CONCATENATE(B171,C171),Youth!S:T,2,FALSE),IF(OR(AND(D171&gt;1,D171&lt;1050),D171="nt",D171="",D171="scratch"),"","Not valid"))</f>
        <v/>
      </c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 t="str">
        <f>CONCATENATE(Draw!C171,C171)</f>
        <v/>
      </c>
      <c r="X171" s="399">
        <f t="shared" si="45"/>
        <v>0</v>
      </c>
      <c r="Y171" s="398"/>
      <c r="Z171" s="198" t="str">
        <f>IFERROR(VLOOKUP('1st Run'!H171,$AG$3:$AH$7,2,TRUE),"")</f>
        <v/>
      </c>
      <c r="AA171" s="303" t="str">
        <f>IFERROR(IF(Z171=$AA$1,'1st Run'!H171,""),"")</f>
        <v/>
      </c>
      <c r="AB171" s="303" t="str">
        <f>IFERROR(IF(Z171=$AB$1,'1st Run'!H171,""),"")</f>
        <v/>
      </c>
      <c r="AC171" s="303" t="str">
        <f>IFERROR(IF(Z171=$AC$1,'1st Run'!H171,""),"")</f>
        <v/>
      </c>
      <c r="AD171" s="303" t="str">
        <f>IFERROR(IF($Z171=$AD$1,'1st Run'!H171,""),"")</f>
        <v/>
      </c>
      <c r="AE171" s="303" t="str">
        <f>IFERROR(IF(Z171=$AE$1,'1st Run'!H171,""),"")</f>
        <v/>
      </c>
      <c r="AF171" s="221"/>
      <c r="BA171" s="398"/>
      <c r="BB171" s="398"/>
    </row>
    <row r="172" spans="1:54" ht="15.75" customHeight="1">
      <c r="A172" s="234" t="str">
        <f>IF(B172="","",Draw!A172)</f>
        <v/>
      </c>
      <c r="B172" s="235" t="str">
        <f>IFERROR(Draw!B172,"")</f>
        <v/>
      </c>
      <c r="C172" s="235" t="str">
        <f>IFERROR(Draw!D172,"")</f>
        <v/>
      </c>
      <c r="D172" s="165"/>
      <c r="E172" s="300" t="str">
        <f t="shared" si="46"/>
        <v/>
      </c>
      <c r="F172" s="301" t="str">
        <f t="shared" si="47"/>
        <v/>
      </c>
      <c r="G172" s="394">
        <v>1.7100000000000001E-7</v>
      </c>
      <c r="H172" s="399" t="str">
        <f t="shared" si="48"/>
        <v/>
      </c>
      <c r="I172" s="399" t="str">
        <f t="shared" si="49"/>
        <v/>
      </c>
      <c r="J172" s="399">
        <f>IFERROR(VLOOKUP(CONCATENATE(Draw!C172,C172),'Enter Draw'!S:T,2,FALSE),"")</f>
        <v>0</v>
      </c>
      <c r="K172" s="198" t="str">
        <f>IF(A172="yco",VLOOKUP(CONCATENATE(B172,C172),Youth!S:T,2,FALSE),IF(OR(AND(D172&gt;1,D172&lt;1050),D172="nt",D172="",D172="scratch"),"","Not valid"))</f>
        <v/>
      </c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 t="str">
        <f>CONCATENATE(Draw!C172,C172)</f>
        <v/>
      </c>
      <c r="X172" s="399">
        <f t="shared" si="45"/>
        <v>0</v>
      </c>
      <c r="Y172" s="398"/>
      <c r="Z172" s="198" t="str">
        <f>IFERROR(VLOOKUP('1st Run'!H172,$AG$3:$AH$7,2,TRUE),"")</f>
        <v/>
      </c>
      <c r="AA172" s="303" t="str">
        <f>IFERROR(IF(Z172=$AA$1,'1st Run'!H172,""),"")</f>
        <v/>
      </c>
      <c r="AB172" s="303" t="str">
        <f>IFERROR(IF(Z172=$AB$1,'1st Run'!H172,""),"")</f>
        <v/>
      </c>
      <c r="AC172" s="303" t="str">
        <f>IFERROR(IF(Z172=$AC$1,'1st Run'!H172,""),"")</f>
        <v/>
      </c>
      <c r="AD172" s="303" t="str">
        <f>IFERROR(IF($Z172=$AD$1,'1st Run'!H172,""),"")</f>
        <v/>
      </c>
      <c r="AE172" s="303" t="str">
        <f>IFERROR(IF(Z172=$AE$1,'1st Run'!H172,""),"")</f>
        <v/>
      </c>
      <c r="AF172" s="221"/>
      <c r="BA172" s="398"/>
      <c r="BB172" s="398"/>
    </row>
    <row r="173" spans="1:54" ht="15.75" customHeight="1">
      <c r="A173" s="234" t="str">
        <f>IF(B173="","",Draw!A173)</f>
        <v/>
      </c>
      <c r="B173" s="235" t="str">
        <f>IFERROR(Draw!B173,"")</f>
        <v/>
      </c>
      <c r="C173" s="235" t="str">
        <f>IFERROR(Draw!D173,"")</f>
        <v/>
      </c>
      <c r="D173" s="166"/>
      <c r="E173" s="300" t="str">
        <f t="shared" si="46"/>
        <v/>
      </c>
      <c r="F173" s="301" t="str">
        <f t="shared" si="47"/>
        <v/>
      </c>
      <c r="G173" s="394">
        <v>1.72E-7</v>
      </c>
      <c r="H173" s="399" t="str">
        <f t="shared" si="48"/>
        <v/>
      </c>
      <c r="I173" s="399" t="str">
        <f t="shared" si="49"/>
        <v/>
      </c>
      <c r="J173" s="399">
        <f>IFERROR(VLOOKUP(CONCATENATE(Draw!C173,C173),'Enter Draw'!S:T,2,FALSE),"")</f>
        <v>0</v>
      </c>
      <c r="K173" s="198" t="str">
        <f>IF(A173="yco",VLOOKUP(CONCATENATE(B173,C173),Youth!S:T,2,FALSE),IF(OR(AND(D173&gt;1,D173&lt;1050),D173="nt",D173="",D173="scratch"),"","Not valid"))</f>
        <v/>
      </c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 t="str">
        <f>CONCATENATE(Draw!C173,C173)</f>
        <v/>
      </c>
      <c r="X173" s="399">
        <f t="shared" si="45"/>
        <v>0</v>
      </c>
      <c r="Y173" s="398"/>
      <c r="Z173" s="198" t="str">
        <f>IFERROR(VLOOKUP('1st Run'!H173,$AG$3:$AH$7,2,TRUE),"")</f>
        <v/>
      </c>
      <c r="AA173" s="303" t="str">
        <f>IFERROR(IF(Z173=$AA$1,'1st Run'!H173,""),"")</f>
        <v/>
      </c>
      <c r="AB173" s="303" t="str">
        <f>IFERROR(IF(Z173=$AB$1,'1st Run'!H173,""),"")</f>
        <v/>
      </c>
      <c r="AC173" s="303" t="str">
        <f>IFERROR(IF(Z173=$AC$1,'1st Run'!H173,""),"")</f>
        <v/>
      </c>
      <c r="AD173" s="303" t="str">
        <f>IFERROR(IF($Z173=$AD$1,'1st Run'!H173,""),"")</f>
        <v/>
      </c>
      <c r="AE173" s="303" t="str">
        <f>IFERROR(IF(Z173=$AE$1,'1st Run'!H173,""),"")</f>
        <v/>
      </c>
      <c r="AF173" s="221"/>
      <c r="BA173" s="398"/>
      <c r="BB173" s="398"/>
    </row>
    <row r="174" spans="1:54" ht="15.75" customHeight="1">
      <c r="A174" s="234" t="str">
        <f>IF(B174="","",Draw!A174)</f>
        <v/>
      </c>
      <c r="B174" s="235" t="str">
        <f>IFERROR(Draw!B174,"")</f>
        <v/>
      </c>
      <c r="C174" s="235" t="str">
        <f>IFERROR(Draw!D174,"")</f>
        <v/>
      </c>
      <c r="D174" s="167"/>
      <c r="E174" s="300" t="str">
        <f t="shared" si="46"/>
        <v/>
      </c>
      <c r="F174" s="301" t="str">
        <f t="shared" si="47"/>
        <v/>
      </c>
      <c r="G174" s="394">
        <v>1.73E-7</v>
      </c>
      <c r="H174" s="399" t="str">
        <f t="shared" si="48"/>
        <v/>
      </c>
      <c r="I174" s="399" t="str">
        <f t="shared" si="49"/>
        <v/>
      </c>
      <c r="J174" s="399">
        <f>IFERROR(VLOOKUP(CONCATENATE(Draw!C174,C174),'Enter Draw'!S:T,2,FALSE),"")</f>
        <v>0</v>
      </c>
      <c r="K174" s="198" t="str">
        <f>IF(A174="yco",VLOOKUP(CONCATENATE(B174,C174),Youth!S:T,2,FALSE),IF(OR(AND(D174&gt;1,D174&lt;1050),D174="nt",D174="",D174="scratch"),"","Not valid"))</f>
        <v/>
      </c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 t="str">
        <f>CONCATENATE(Draw!C174,C174)</f>
        <v/>
      </c>
      <c r="X174" s="399">
        <f t="shared" si="45"/>
        <v>0</v>
      </c>
      <c r="Y174" s="398"/>
      <c r="Z174" s="198" t="str">
        <f>IFERROR(VLOOKUP('1st Run'!H174,$AG$3:$AH$7,2,TRUE),"")</f>
        <v/>
      </c>
      <c r="AA174" s="303" t="str">
        <f>IFERROR(IF(Z174=$AA$1,'1st Run'!H174,""),"")</f>
        <v/>
      </c>
      <c r="AB174" s="303" t="str">
        <f>IFERROR(IF(Z174=$AB$1,'1st Run'!H174,""),"")</f>
        <v/>
      </c>
      <c r="AC174" s="303" t="str">
        <f>IFERROR(IF(Z174=$AC$1,'1st Run'!H174,""),"")</f>
        <v/>
      </c>
      <c r="AD174" s="303" t="str">
        <f>IFERROR(IF($Z174=$AD$1,'1st Run'!H174,""),"")</f>
        <v/>
      </c>
      <c r="AE174" s="303" t="str">
        <f>IFERROR(IF(Z174=$AE$1,'1st Run'!H174,""),"")</f>
        <v/>
      </c>
      <c r="AF174" s="221"/>
      <c r="BA174" s="398"/>
      <c r="BB174" s="398"/>
    </row>
    <row r="175" spans="1:54" ht="15.75" customHeight="1">
      <c r="A175" s="234" t="str">
        <f>IF(B175="","",Draw!A175)</f>
        <v/>
      </c>
      <c r="B175" s="235" t="str">
        <f>IFERROR(Draw!B175,"")</f>
        <v/>
      </c>
      <c r="C175" s="235" t="str">
        <f>IFERROR(Draw!D175,"")</f>
        <v/>
      </c>
      <c r="D175" s="433"/>
      <c r="E175" s="300" t="str">
        <f t="shared" si="46"/>
        <v/>
      </c>
      <c r="F175" s="301" t="str">
        <f t="shared" si="47"/>
        <v/>
      </c>
      <c r="G175" s="394">
        <v>1.74E-7</v>
      </c>
      <c r="H175" s="399" t="str">
        <f t="shared" si="48"/>
        <v/>
      </c>
      <c r="I175" s="399" t="str">
        <f t="shared" si="49"/>
        <v/>
      </c>
      <c r="J175" s="399">
        <f>IFERROR(VLOOKUP(CONCATENATE(Draw!C175,C175),'Enter Draw'!S:T,2,FALSE),"")</f>
        <v>0</v>
      </c>
      <c r="K175" s="198" t="str">
        <f>IF(A175="yco",VLOOKUP(CONCATENATE(B175,C175),Youth!S:T,2,FALSE),IF(OR(AND(D175&gt;1,D175&lt;1050),D175="nt",D175="",D175="scratch"),"","Not valid"))</f>
        <v/>
      </c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 t="str">
        <f>CONCATENATE(Draw!C175,C175)</f>
        <v/>
      </c>
      <c r="X175" s="399">
        <f t="shared" si="45"/>
        <v>0</v>
      </c>
      <c r="Y175" s="398"/>
      <c r="Z175" s="198" t="str">
        <f>IFERROR(VLOOKUP('1st Run'!H175,$AG$3:$AH$7,2,TRUE),"")</f>
        <v/>
      </c>
      <c r="AA175" s="303" t="str">
        <f>IFERROR(IF(Z175=$AA$1,'1st Run'!H175,""),"")</f>
        <v/>
      </c>
      <c r="AB175" s="303" t="str">
        <f>IFERROR(IF(Z175=$AB$1,'1st Run'!H175,""),"")</f>
        <v/>
      </c>
      <c r="AC175" s="303" t="str">
        <f>IFERROR(IF(Z175=$AC$1,'1st Run'!H175,""),"")</f>
        <v/>
      </c>
      <c r="AD175" s="303" t="str">
        <f>IFERROR(IF($Z175=$AD$1,'1st Run'!H175,""),"")</f>
        <v/>
      </c>
      <c r="AE175" s="303" t="str">
        <f>IFERROR(IF(Z175=$AE$1,'1st Run'!H175,""),"")</f>
        <v/>
      </c>
      <c r="AF175" s="221"/>
      <c r="BA175" s="398"/>
      <c r="BB175" s="398"/>
    </row>
    <row r="176" spans="1:54" ht="15.75" customHeight="1">
      <c r="A176" s="234" t="str">
        <f>IF(B176="","",Draw!A176)</f>
        <v/>
      </c>
      <c r="B176" s="235" t="str">
        <f>IFERROR(Draw!B176,"")</f>
        <v/>
      </c>
      <c r="C176" s="235" t="str">
        <f>IFERROR(Draw!D176,"")</f>
        <v/>
      </c>
      <c r="D176" s="168"/>
      <c r="E176" s="300" t="str">
        <f t="shared" si="46"/>
        <v/>
      </c>
      <c r="F176" s="301" t="str">
        <f t="shared" si="47"/>
        <v/>
      </c>
      <c r="G176" s="394">
        <v>1.7499999999999999E-7</v>
      </c>
      <c r="H176" s="399" t="str">
        <f t="shared" si="48"/>
        <v/>
      </c>
      <c r="I176" s="399" t="str">
        <f t="shared" si="49"/>
        <v/>
      </c>
      <c r="J176" s="399">
        <f>IFERROR(VLOOKUP(CONCATENATE(Draw!C176,C176),'Enter Draw'!S:T,2,FALSE),"")</f>
        <v>0</v>
      </c>
      <c r="K176" s="198" t="str">
        <f>IF(A176="yco",VLOOKUP(CONCATENATE(B176,C176),Youth!S:T,2,FALSE),IF(OR(AND(D176&gt;1,D176&lt;1050),D176="nt",D176="",D176="scratch"),"","Not valid"))</f>
        <v/>
      </c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 t="str">
        <f>CONCATENATE(Draw!C176,C176)</f>
        <v/>
      </c>
      <c r="X176" s="399">
        <f t="shared" si="45"/>
        <v>0</v>
      </c>
      <c r="Y176" s="398"/>
      <c r="Z176" s="198" t="str">
        <f>IFERROR(VLOOKUP('1st Run'!H176,$AG$3:$AH$7,2,TRUE),"")</f>
        <v/>
      </c>
      <c r="AA176" s="303" t="str">
        <f>IFERROR(IF(Z176=$AA$1,'1st Run'!H176,""),"")</f>
        <v/>
      </c>
      <c r="AB176" s="303" t="str">
        <f>IFERROR(IF(Z176=$AB$1,'1st Run'!H176,""),"")</f>
        <v/>
      </c>
      <c r="AC176" s="303" t="str">
        <f>IFERROR(IF(Z176=$AC$1,'1st Run'!H176,""),"")</f>
        <v/>
      </c>
      <c r="AD176" s="303" t="str">
        <f>IFERROR(IF($Z176=$AD$1,'1st Run'!H176,""),"")</f>
        <v/>
      </c>
      <c r="AE176" s="303" t="str">
        <f>IFERROR(IF(Z176=$AE$1,'1st Run'!H176,""),"")</f>
        <v/>
      </c>
      <c r="AF176" s="221"/>
      <c r="BA176" s="398"/>
      <c r="BB176" s="398"/>
    </row>
    <row r="177" spans="1:54" ht="15.75" customHeight="1">
      <c r="A177" s="234" t="str">
        <f>IF(B177="","",Draw!A177)</f>
        <v/>
      </c>
      <c r="B177" s="235" t="str">
        <f>IFERROR(Draw!B177,"")</f>
        <v/>
      </c>
      <c r="C177" s="235" t="str">
        <f>IFERROR(Draw!D177,"")</f>
        <v/>
      </c>
      <c r="D177" s="166"/>
      <c r="E177" s="300" t="str">
        <f t="shared" si="46"/>
        <v/>
      </c>
      <c r="F177" s="301" t="str">
        <f t="shared" si="47"/>
        <v/>
      </c>
      <c r="G177" s="394">
        <v>1.7599999999999999E-7</v>
      </c>
      <c r="H177" s="399" t="str">
        <f t="shared" si="48"/>
        <v/>
      </c>
      <c r="I177" s="399" t="str">
        <f t="shared" si="49"/>
        <v/>
      </c>
      <c r="J177" s="399">
        <f>IFERROR(VLOOKUP(CONCATENATE(Draw!C177,C177),'Enter Draw'!S:T,2,FALSE),"")</f>
        <v>0</v>
      </c>
      <c r="K177" s="198" t="str">
        <f>IF(A177="yco",VLOOKUP(CONCATENATE(B177,C177),Youth!S:T,2,FALSE),IF(OR(AND(D177&gt;1,D177&lt;1050),D177="nt",D177="",D177="scratch"),"","Not valid"))</f>
        <v/>
      </c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 t="str">
        <f>CONCATENATE(Draw!C177,C177)</f>
        <v/>
      </c>
      <c r="X177" s="399">
        <f t="shared" si="45"/>
        <v>0</v>
      </c>
      <c r="Y177" s="398"/>
      <c r="Z177" s="198" t="str">
        <f>IFERROR(VLOOKUP('1st Run'!H177,$AG$3:$AH$7,2,TRUE),"")</f>
        <v/>
      </c>
      <c r="AA177" s="303" t="str">
        <f>IFERROR(IF(Z177=$AA$1,'1st Run'!H177,""),"")</f>
        <v/>
      </c>
      <c r="AB177" s="303" t="str">
        <f>IFERROR(IF(Z177=$AB$1,'1st Run'!H177,""),"")</f>
        <v/>
      </c>
      <c r="AC177" s="303" t="str">
        <f>IFERROR(IF(Z177=$AC$1,'1st Run'!H177,""),"")</f>
        <v/>
      </c>
      <c r="AD177" s="303" t="str">
        <f>IFERROR(IF($Z177=$AD$1,'1st Run'!H177,""),"")</f>
        <v/>
      </c>
      <c r="AE177" s="303" t="str">
        <f>IFERROR(IF(Z177=$AE$1,'1st Run'!H177,""),"")</f>
        <v/>
      </c>
      <c r="AF177" s="221"/>
      <c r="BA177" s="398"/>
      <c r="BB177" s="398"/>
    </row>
    <row r="178" spans="1:54" ht="15.75" customHeight="1">
      <c r="A178" s="234" t="str">
        <f>IF(B178="","",Draw!A178)</f>
        <v/>
      </c>
      <c r="B178" s="235" t="str">
        <f>IFERROR(Draw!B178,"")</f>
        <v/>
      </c>
      <c r="C178" s="235" t="str">
        <f>IFERROR(Draw!D178,"")</f>
        <v/>
      </c>
      <c r="D178" s="165"/>
      <c r="E178" s="300" t="str">
        <f t="shared" si="46"/>
        <v/>
      </c>
      <c r="F178" s="301" t="str">
        <f t="shared" si="47"/>
        <v/>
      </c>
      <c r="G178" s="394">
        <v>1.7700000000000001E-7</v>
      </c>
      <c r="H178" s="399" t="str">
        <f t="shared" si="48"/>
        <v/>
      </c>
      <c r="I178" s="399" t="str">
        <f t="shared" si="49"/>
        <v/>
      </c>
      <c r="J178" s="399">
        <f>IFERROR(VLOOKUP(CONCATENATE(Draw!C178,C178),'Enter Draw'!S:T,2,FALSE),"")</f>
        <v>0</v>
      </c>
      <c r="K178" s="198" t="str">
        <f>IF(A178="yco",VLOOKUP(CONCATENATE(B178,C178),Youth!S:T,2,FALSE),IF(OR(AND(D178&gt;1,D178&lt;1050),D178="nt",D178="",D178="scratch"),"","Not valid"))</f>
        <v/>
      </c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 t="str">
        <f>CONCATENATE(Draw!C178,C178)</f>
        <v/>
      </c>
      <c r="X178" s="399">
        <f t="shared" si="45"/>
        <v>0</v>
      </c>
      <c r="Y178" s="398"/>
      <c r="Z178" s="198" t="str">
        <f>IFERROR(VLOOKUP('1st Run'!H178,$AG$3:$AH$7,2,TRUE),"")</f>
        <v/>
      </c>
      <c r="AA178" s="303" t="str">
        <f>IFERROR(IF(Z178=$AA$1,'1st Run'!H178,""),"")</f>
        <v/>
      </c>
      <c r="AB178" s="303" t="str">
        <f>IFERROR(IF(Z178=$AB$1,'1st Run'!H178,""),"")</f>
        <v/>
      </c>
      <c r="AC178" s="303" t="str">
        <f>IFERROR(IF(Z178=$AC$1,'1st Run'!H178,""),"")</f>
        <v/>
      </c>
      <c r="AD178" s="303" t="str">
        <f>IFERROR(IF($Z178=$AD$1,'1st Run'!H178,""),"")</f>
        <v/>
      </c>
      <c r="AE178" s="303" t="str">
        <f>IFERROR(IF(Z178=$AE$1,'1st Run'!H178,""),"")</f>
        <v/>
      </c>
      <c r="AF178" s="221"/>
      <c r="BA178" s="398"/>
      <c r="BB178" s="398"/>
    </row>
    <row r="179" spans="1:54" ht="15.75" customHeight="1">
      <c r="A179" s="234" t="str">
        <f>IF(B179="","",Draw!A179)</f>
        <v/>
      </c>
      <c r="B179" s="235" t="str">
        <f>IFERROR(Draw!B179,"")</f>
        <v/>
      </c>
      <c r="C179" s="235" t="str">
        <f>IFERROR(Draw!D179,"")</f>
        <v/>
      </c>
      <c r="D179" s="166"/>
      <c r="E179" s="300" t="str">
        <f t="shared" si="46"/>
        <v/>
      </c>
      <c r="F179" s="301" t="str">
        <f t="shared" si="47"/>
        <v/>
      </c>
      <c r="G179" s="394">
        <v>1.7800000000000001E-7</v>
      </c>
      <c r="H179" s="399" t="str">
        <f t="shared" si="48"/>
        <v/>
      </c>
      <c r="I179" s="399" t="str">
        <f t="shared" si="49"/>
        <v/>
      </c>
      <c r="J179" s="399">
        <f>IFERROR(VLOOKUP(CONCATENATE(Draw!C179,C179),'Enter Draw'!S:T,2,FALSE),"")</f>
        <v>0</v>
      </c>
      <c r="K179" s="198" t="str">
        <f>IF(A179="yco",VLOOKUP(CONCATENATE(B179,C179),Youth!S:T,2,FALSE),IF(OR(AND(D179&gt;1,D179&lt;1050),D179="nt",D179="",D179="scratch"),"","Not valid"))</f>
        <v/>
      </c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 t="str">
        <f>CONCATENATE(Draw!C179,C179)</f>
        <v/>
      </c>
      <c r="X179" s="399">
        <f t="shared" si="45"/>
        <v>0</v>
      </c>
      <c r="Y179" s="398"/>
      <c r="Z179" s="198" t="str">
        <f>IFERROR(VLOOKUP('1st Run'!H179,$AG$3:$AH$7,2,TRUE),"")</f>
        <v/>
      </c>
      <c r="AA179" s="303" t="str">
        <f>IFERROR(IF(Z179=$AA$1,'1st Run'!H179,""),"")</f>
        <v/>
      </c>
      <c r="AB179" s="303" t="str">
        <f>IFERROR(IF(Z179=$AB$1,'1st Run'!H179,""),"")</f>
        <v/>
      </c>
      <c r="AC179" s="303" t="str">
        <f>IFERROR(IF(Z179=$AC$1,'1st Run'!H179,""),"")</f>
        <v/>
      </c>
      <c r="AD179" s="303" t="str">
        <f>IFERROR(IF($Z179=$AD$1,'1st Run'!H179,""),"")</f>
        <v/>
      </c>
      <c r="AE179" s="303" t="str">
        <f>IFERROR(IF(Z179=$AE$1,'1st Run'!H179,""),"")</f>
        <v/>
      </c>
      <c r="AF179" s="221"/>
      <c r="BA179" s="398"/>
      <c r="BB179" s="398"/>
    </row>
    <row r="180" spans="1:54" ht="15.75" customHeight="1">
      <c r="A180" s="234" t="str">
        <f>IF(B180="","",Draw!A180)</f>
        <v/>
      </c>
      <c r="B180" s="235" t="str">
        <f>IFERROR(Draw!B180,"")</f>
        <v/>
      </c>
      <c r="C180" s="235" t="str">
        <f>IFERROR(Draw!D180,"")</f>
        <v/>
      </c>
      <c r="D180" s="167"/>
      <c r="E180" s="300" t="str">
        <f t="shared" si="46"/>
        <v/>
      </c>
      <c r="F180" s="301" t="str">
        <f t="shared" si="47"/>
        <v/>
      </c>
      <c r="G180" s="394">
        <v>1.79E-7</v>
      </c>
      <c r="H180" s="399" t="str">
        <f t="shared" si="48"/>
        <v/>
      </c>
      <c r="I180" s="399" t="str">
        <f t="shared" si="49"/>
        <v/>
      </c>
      <c r="J180" s="399">
        <f>IFERROR(VLOOKUP(CONCATENATE(Draw!C180,C180),'Enter Draw'!S:T,2,FALSE),"")</f>
        <v>0</v>
      </c>
      <c r="K180" s="198" t="str">
        <f>IF(A180="yco",VLOOKUP(CONCATENATE(B180,C180),Youth!S:T,2,FALSE),IF(OR(AND(D180&gt;1,D180&lt;1050),D180="nt",D180="",D180="scratch"),"","Not valid"))</f>
        <v/>
      </c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 t="str">
        <f>CONCATENATE(Draw!C180,C180)</f>
        <v/>
      </c>
      <c r="X180" s="399">
        <f t="shared" si="45"/>
        <v>0</v>
      </c>
      <c r="Y180" s="398"/>
      <c r="Z180" s="198" t="str">
        <f>IFERROR(VLOOKUP('1st Run'!H180,$AG$3:$AH$7,2,TRUE),"")</f>
        <v/>
      </c>
      <c r="AA180" s="303" t="str">
        <f>IFERROR(IF(Z180=$AA$1,'1st Run'!H180,""),"")</f>
        <v/>
      </c>
      <c r="AB180" s="303" t="str">
        <f>IFERROR(IF(Z180=$AB$1,'1st Run'!H180,""),"")</f>
        <v/>
      </c>
      <c r="AC180" s="303" t="str">
        <f>IFERROR(IF(Z180=$AC$1,'1st Run'!H180,""),"")</f>
        <v/>
      </c>
      <c r="AD180" s="303" t="str">
        <f>IFERROR(IF($Z180=$AD$1,'1st Run'!H180,""),"")</f>
        <v/>
      </c>
      <c r="AE180" s="303" t="str">
        <f>IFERROR(IF(Z180=$AE$1,'1st Run'!H180,""),"")</f>
        <v/>
      </c>
      <c r="AF180" s="221"/>
      <c r="BA180" s="398"/>
      <c r="BB180" s="398"/>
    </row>
    <row r="181" spans="1:54" ht="15.75" customHeight="1">
      <c r="A181" s="234" t="str">
        <f>IF(B181="","",Draw!A181)</f>
        <v/>
      </c>
      <c r="B181" s="235" t="str">
        <f>IFERROR(Draw!B181,"")</f>
        <v/>
      </c>
      <c r="C181" s="235" t="str">
        <f>IFERROR(Draw!D181,"")</f>
        <v/>
      </c>
      <c r="D181" s="433"/>
      <c r="E181" s="300" t="str">
        <f t="shared" si="46"/>
        <v/>
      </c>
      <c r="F181" s="301" t="str">
        <f t="shared" si="47"/>
        <v/>
      </c>
      <c r="G181" s="394">
        <v>1.8E-7</v>
      </c>
      <c r="H181" s="399" t="str">
        <f t="shared" si="48"/>
        <v/>
      </c>
      <c r="I181" s="399" t="str">
        <f t="shared" si="49"/>
        <v/>
      </c>
      <c r="J181" s="399">
        <f>IFERROR(VLOOKUP(CONCATENATE(Draw!C181,C181),'Enter Draw'!S:T,2,FALSE),"")</f>
        <v>0</v>
      </c>
      <c r="K181" s="198" t="str">
        <f>IF(A181="yco",VLOOKUP(CONCATENATE(B181,C181),Youth!S:T,2,FALSE),IF(OR(AND(D181&gt;1,D181&lt;1050),D181="nt",D181="",D181="scratch"),"","Not valid"))</f>
        <v/>
      </c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 t="str">
        <f>CONCATENATE(Draw!C181,C181)</f>
        <v/>
      </c>
      <c r="X181" s="399">
        <f t="shared" si="45"/>
        <v>0</v>
      </c>
      <c r="Y181" s="398"/>
      <c r="Z181" s="198" t="str">
        <f>IFERROR(VLOOKUP('1st Run'!H181,$AG$3:$AH$7,2,TRUE),"")</f>
        <v/>
      </c>
      <c r="AA181" s="303" t="str">
        <f>IFERROR(IF(Z181=$AA$1,'1st Run'!H181,""),"")</f>
        <v/>
      </c>
      <c r="AB181" s="303" t="str">
        <f>IFERROR(IF(Z181=$AB$1,'1st Run'!H181,""),"")</f>
        <v/>
      </c>
      <c r="AC181" s="303" t="str">
        <f>IFERROR(IF(Z181=$AC$1,'1st Run'!H181,""),"")</f>
        <v/>
      </c>
      <c r="AD181" s="303" t="str">
        <f>IFERROR(IF($Z181=$AD$1,'1st Run'!H181,""),"")</f>
        <v/>
      </c>
      <c r="AE181" s="303" t="str">
        <f>IFERROR(IF(Z181=$AE$1,'1st Run'!H181,""),"")</f>
        <v/>
      </c>
      <c r="AF181" s="221"/>
      <c r="BA181" s="398"/>
      <c r="BB181" s="398"/>
    </row>
    <row r="182" spans="1:54" ht="15.75" customHeight="1">
      <c r="A182" s="234" t="str">
        <f>IF(B182="","",Draw!A182)</f>
        <v/>
      </c>
      <c r="B182" s="235" t="str">
        <f>IFERROR(Draw!B182,"")</f>
        <v/>
      </c>
      <c r="C182" s="235" t="str">
        <f>IFERROR(Draw!D182,"")</f>
        <v/>
      </c>
      <c r="D182" s="168"/>
      <c r="E182" s="300" t="str">
        <f t="shared" si="46"/>
        <v/>
      </c>
      <c r="F182" s="301" t="str">
        <f t="shared" si="47"/>
        <v/>
      </c>
      <c r="G182" s="394">
        <v>1.8099999999999999E-7</v>
      </c>
      <c r="H182" s="399" t="str">
        <f t="shared" si="48"/>
        <v/>
      </c>
      <c r="I182" s="399" t="str">
        <f t="shared" si="49"/>
        <v/>
      </c>
      <c r="J182" s="399">
        <f>IFERROR(VLOOKUP(CONCATENATE(Draw!C182,C182),'Enter Draw'!S:T,2,FALSE),"")</f>
        <v>0</v>
      </c>
      <c r="K182" s="198" t="str">
        <f>IF(A182="yco",VLOOKUP(CONCATENATE(B182,C182),Youth!S:T,2,FALSE),IF(OR(AND(D182&gt;1,D182&lt;1050),D182="nt",D182="",D182="scratch"),"","Not valid"))</f>
        <v/>
      </c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 t="str">
        <f>CONCATENATE(Draw!C182,C182)</f>
        <v/>
      </c>
      <c r="X182" s="399">
        <f t="shared" si="45"/>
        <v>0</v>
      </c>
      <c r="Y182" s="398"/>
      <c r="Z182" s="198" t="str">
        <f>IFERROR(VLOOKUP('1st Run'!H182,$AG$3:$AH$7,2,TRUE),"")</f>
        <v/>
      </c>
      <c r="AA182" s="303" t="str">
        <f>IFERROR(IF(Z182=$AA$1,'1st Run'!H182,""),"")</f>
        <v/>
      </c>
      <c r="AB182" s="303" t="str">
        <f>IFERROR(IF(Z182=$AB$1,'1st Run'!H182,""),"")</f>
        <v/>
      </c>
      <c r="AC182" s="303" t="str">
        <f>IFERROR(IF(Z182=$AC$1,'1st Run'!H182,""),"")</f>
        <v/>
      </c>
      <c r="AD182" s="303" t="str">
        <f>IFERROR(IF($Z182=$AD$1,'1st Run'!H182,""),"")</f>
        <v/>
      </c>
      <c r="AE182" s="303" t="str">
        <f>IFERROR(IF(Z182=$AE$1,'1st Run'!H182,""),"")</f>
        <v/>
      </c>
      <c r="AF182" s="221"/>
      <c r="BA182" s="398"/>
      <c r="BB182" s="398"/>
    </row>
    <row r="183" spans="1:54" ht="15.75" customHeight="1">
      <c r="A183" s="234" t="str">
        <f>IF(B183="","",Draw!A183)</f>
        <v/>
      </c>
      <c r="B183" s="235" t="str">
        <f>IFERROR(Draw!B183,"")</f>
        <v/>
      </c>
      <c r="C183" s="235" t="str">
        <f>IFERROR(Draw!D183,"")</f>
        <v/>
      </c>
      <c r="D183" s="166"/>
      <c r="E183" s="300" t="str">
        <f t="shared" si="46"/>
        <v/>
      </c>
      <c r="F183" s="301" t="str">
        <f t="shared" si="47"/>
        <v/>
      </c>
      <c r="G183" s="394">
        <v>1.8199999999999999E-7</v>
      </c>
      <c r="H183" s="399" t="str">
        <f t="shared" si="48"/>
        <v/>
      </c>
      <c r="I183" s="399" t="str">
        <f t="shared" si="49"/>
        <v/>
      </c>
      <c r="J183" s="399">
        <f>IFERROR(VLOOKUP(CONCATENATE(Draw!C183,C183),'Enter Draw'!S:T,2,FALSE),"")</f>
        <v>0</v>
      </c>
      <c r="K183" s="198" t="str">
        <f>IF(A183="yco",VLOOKUP(CONCATENATE(B183,C183),Youth!S:T,2,FALSE),IF(OR(AND(D183&gt;1,D183&lt;1050),D183="nt",D183="",D183="scratch"),"","Not valid"))</f>
        <v/>
      </c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 t="str">
        <f>CONCATENATE(Draw!C183,C183)</f>
        <v/>
      </c>
      <c r="X183" s="399">
        <f t="shared" si="45"/>
        <v>0</v>
      </c>
      <c r="Y183" s="398"/>
      <c r="Z183" s="198" t="str">
        <f>IFERROR(VLOOKUP('1st Run'!H183,$AG$3:$AH$7,2,TRUE),"")</f>
        <v/>
      </c>
      <c r="AA183" s="303" t="str">
        <f>IFERROR(IF(Z183=$AA$1,'1st Run'!H183,""),"")</f>
        <v/>
      </c>
      <c r="AB183" s="303" t="str">
        <f>IFERROR(IF(Z183=$AB$1,'1st Run'!H183,""),"")</f>
        <v/>
      </c>
      <c r="AC183" s="303" t="str">
        <f>IFERROR(IF(Z183=$AC$1,'1st Run'!H183,""),"")</f>
        <v/>
      </c>
      <c r="AD183" s="303" t="str">
        <f>IFERROR(IF($Z183=$AD$1,'1st Run'!H183,""),"")</f>
        <v/>
      </c>
      <c r="AE183" s="303" t="str">
        <f>IFERROR(IF(Z183=$AE$1,'1st Run'!H183,""),"")</f>
        <v/>
      </c>
      <c r="AF183" s="221"/>
      <c r="BA183" s="398"/>
      <c r="BB183" s="398"/>
    </row>
    <row r="184" spans="1:54" ht="15.75" customHeight="1">
      <c r="A184" s="234" t="str">
        <f>IF(B184="","",Draw!A184)</f>
        <v/>
      </c>
      <c r="B184" s="235" t="str">
        <f>IFERROR(Draw!B184,"")</f>
        <v/>
      </c>
      <c r="C184" s="235" t="str">
        <f>IFERROR(Draw!D184,"")</f>
        <v/>
      </c>
      <c r="D184" s="165"/>
      <c r="E184" s="300" t="str">
        <f t="shared" si="46"/>
        <v/>
      </c>
      <c r="F184" s="301" t="str">
        <f t="shared" si="47"/>
        <v/>
      </c>
      <c r="G184" s="394">
        <v>1.8300000000000001E-7</v>
      </c>
      <c r="H184" s="399" t="str">
        <f t="shared" si="48"/>
        <v/>
      </c>
      <c r="I184" s="399" t="str">
        <f t="shared" si="49"/>
        <v/>
      </c>
      <c r="J184" s="399">
        <f>IFERROR(VLOOKUP(CONCATENATE(Draw!C184,C184),'Enter Draw'!S:T,2,FALSE),"")</f>
        <v>0</v>
      </c>
      <c r="K184" s="198" t="str">
        <f>IF(A184="yco",VLOOKUP(CONCATENATE(B184,C184),Youth!S:T,2,FALSE),IF(OR(AND(D184&gt;1,D184&lt;1050),D184="nt",D184="",D184="scratch"),"","Not valid"))</f>
        <v/>
      </c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 t="str">
        <f>CONCATENATE(Draw!C184,C184)</f>
        <v/>
      </c>
      <c r="X184" s="399">
        <f t="shared" si="45"/>
        <v>0</v>
      </c>
      <c r="Y184" s="398"/>
      <c r="Z184" s="198" t="str">
        <f>IFERROR(VLOOKUP('1st Run'!H184,$AG$3:$AH$7,2,TRUE),"")</f>
        <v/>
      </c>
      <c r="AA184" s="303" t="str">
        <f>IFERROR(IF(Z184=$AA$1,'1st Run'!H184,""),"")</f>
        <v/>
      </c>
      <c r="AB184" s="303" t="str">
        <f>IFERROR(IF(Z184=$AB$1,'1st Run'!H184,""),"")</f>
        <v/>
      </c>
      <c r="AC184" s="303" t="str">
        <f>IFERROR(IF(Z184=$AC$1,'1st Run'!H184,""),"")</f>
        <v/>
      </c>
      <c r="AD184" s="303" t="str">
        <f>IFERROR(IF($Z184=$AD$1,'1st Run'!H184,""),"")</f>
        <v/>
      </c>
      <c r="AE184" s="303" t="str">
        <f>IFERROR(IF(Z184=$AE$1,'1st Run'!H184,""),"")</f>
        <v/>
      </c>
      <c r="AF184" s="221"/>
      <c r="BA184" s="398"/>
      <c r="BB184" s="398"/>
    </row>
    <row r="185" spans="1:54" ht="15.75" customHeight="1">
      <c r="A185" s="234" t="str">
        <f>IF(B185="","",Draw!A185)</f>
        <v/>
      </c>
      <c r="B185" s="235" t="str">
        <f>IFERROR(Draw!B185,"")</f>
        <v/>
      </c>
      <c r="C185" s="235" t="str">
        <f>IFERROR(Draw!D185,"")</f>
        <v/>
      </c>
      <c r="D185" s="166"/>
      <c r="E185" s="300" t="str">
        <f t="shared" si="46"/>
        <v/>
      </c>
      <c r="F185" s="301" t="str">
        <f t="shared" si="47"/>
        <v/>
      </c>
      <c r="G185" s="394">
        <v>1.8400000000000001E-7</v>
      </c>
      <c r="H185" s="399" t="str">
        <f t="shared" si="48"/>
        <v/>
      </c>
      <c r="I185" s="399" t="str">
        <f t="shared" si="49"/>
        <v/>
      </c>
      <c r="J185" s="399">
        <f>IFERROR(VLOOKUP(CONCATENATE(Draw!C185,C185),'Enter Draw'!S:T,2,FALSE),"")</f>
        <v>0</v>
      </c>
      <c r="K185" s="198" t="str">
        <f>IF(A185="yco",VLOOKUP(CONCATENATE(B185,C185),Youth!S:T,2,FALSE),IF(OR(AND(D185&gt;1,D185&lt;1050),D185="nt",D185="",D185="scratch"),"","Not valid"))</f>
        <v/>
      </c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 t="str">
        <f>CONCATENATE(Draw!C185,C185)</f>
        <v/>
      </c>
      <c r="X185" s="399">
        <f t="shared" si="45"/>
        <v>0</v>
      </c>
      <c r="Y185" s="398"/>
      <c r="Z185" s="198" t="str">
        <f>IFERROR(VLOOKUP('1st Run'!H185,$AG$3:$AH$7,2,TRUE),"")</f>
        <v/>
      </c>
      <c r="AA185" s="303" t="str">
        <f>IFERROR(IF(Z185=$AA$1,'1st Run'!H185,""),"")</f>
        <v/>
      </c>
      <c r="AB185" s="303" t="str">
        <f>IFERROR(IF(Z185=$AB$1,'1st Run'!H185,""),"")</f>
        <v/>
      </c>
      <c r="AC185" s="303" t="str">
        <f>IFERROR(IF(Z185=$AC$1,'1st Run'!H185,""),"")</f>
        <v/>
      </c>
      <c r="AD185" s="303" t="str">
        <f>IFERROR(IF($Z185=$AD$1,'1st Run'!H185,""),"")</f>
        <v/>
      </c>
      <c r="AE185" s="303" t="str">
        <f>IFERROR(IF(Z185=$AE$1,'1st Run'!H185,""),"")</f>
        <v/>
      </c>
      <c r="AF185" s="221"/>
      <c r="BA185" s="398"/>
      <c r="BB185" s="398"/>
    </row>
    <row r="186" spans="1:54" ht="15.75" customHeight="1">
      <c r="A186" s="234" t="str">
        <f>IF(B186="","",Draw!A186)</f>
        <v/>
      </c>
      <c r="B186" s="235" t="str">
        <f>IFERROR(Draw!B186,"")</f>
        <v/>
      </c>
      <c r="C186" s="235" t="str">
        <f>IFERROR(Draw!D186,"")</f>
        <v/>
      </c>
      <c r="D186" s="167"/>
      <c r="E186" s="300" t="str">
        <f t="shared" si="46"/>
        <v/>
      </c>
      <c r="F186" s="301" t="str">
        <f t="shared" si="47"/>
        <v/>
      </c>
      <c r="G186" s="394">
        <v>1.85E-7</v>
      </c>
      <c r="H186" s="399" t="str">
        <f t="shared" si="48"/>
        <v/>
      </c>
      <c r="I186" s="399" t="str">
        <f t="shared" si="49"/>
        <v/>
      </c>
      <c r="J186" s="399">
        <f>IFERROR(VLOOKUP(CONCATENATE(Draw!C186,C186),'Enter Draw'!S:T,2,FALSE),"")</f>
        <v>0</v>
      </c>
      <c r="K186" s="198" t="str">
        <f>IF(A186="yco",VLOOKUP(CONCATENATE(B186,C186),Youth!S:T,2,FALSE),IF(OR(AND(D186&gt;1,D186&lt;1050),D186="nt",D186="",D186="scratch"),"","Not valid"))</f>
        <v/>
      </c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 t="str">
        <f>CONCATENATE(Draw!C186,C186)</f>
        <v/>
      </c>
      <c r="X186" s="399">
        <f t="shared" si="45"/>
        <v>0</v>
      </c>
      <c r="Y186" s="398"/>
      <c r="Z186" s="198" t="str">
        <f>IFERROR(VLOOKUP('1st Run'!H186,$AG$3:$AH$7,2,TRUE),"")</f>
        <v/>
      </c>
      <c r="AA186" s="303" t="str">
        <f>IFERROR(IF(Z186=$AA$1,'1st Run'!H186,""),"")</f>
        <v/>
      </c>
      <c r="AB186" s="303" t="str">
        <f>IFERROR(IF(Z186=$AB$1,'1st Run'!H186,""),"")</f>
        <v/>
      </c>
      <c r="AC186" s="303" t="str">
        <f>IFERROR(IF(Z186=$AC$1,'1st Run'!H186,""),"")</f>
        <v/>
      </c>
      <c r="AD186" s="303" t="str">
        <f>IFERROR(IF($Z186=$AD$1,'1st Run'!H186,""),"")</f>
        <v/>
      </c>
      <c r="AE186" s="303" t="str">
        <f>IFERROR(IF(Z186=$AE$1,'1st Run'!H186,""),"")</f>
        <v/>
      </c>
      <c r="AF186" s="221"/>
      <c r="BA186" s="398"/>
      <c r="BB186" s="398"/>
    </row>
    <row r="187" spans="1:54" ht="15.75" customHeight="1">
      <c r="A187" s="234" t="str">
        <f>IF(B187="","",Draw!A187)</f>
        <v/>
      </c>
      <c r="B187" s="235" t="str">
        <f>IFERROR(Draw!B187,"")</f>
        <v/>
      </c>
      <c r="C187" s="235" t="str">
        <f>IFERROR(Draw!D187,"")</f>
        <v/>
      </c>
      <c r="D187" s="433"/>
      <c r="E187" s="300" t="str">
        <f t="shared" si="46"/>
        <v/>
      </c>
      <c r="F187" s="301" t="str">
        <f t="shared" si="47"/>
        <v/>
      </c>
      <c r="G187" s="394">
        <v>1.86E-7</v>
      </c>
      <c r="H187" s="399" t="str">
        <f t="shared" si="48"/>
        <v/>
      </c>
      <c r="I187" s="399" t="str">
        <f t="shared" si="49"/>
        <v/>
      </c>
      <c r="J187" s="399">
        <f>IFERROR(VLOOKUP(CONCATENATE(Draw!C187,C187),'Enter Draw'!S:T,2,FALSE),"")</f>
        <v>0</v>
      </c>
      <c r="K187" s="198" t="str">
        <f>IF(A187="yco",VLOOKUP(CONCATENATE(B187,C187),Youth!S:T,2,FALSE),IF(OR(AND(D187&gt;1,D187&lt;1050),D187="nt",D187="",D187="scratch"),"","Not valid"))</f>
        <v/>
      </c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 t="str">
        <f>CONCATENATE(Draw!C187,C187)</f>
        <v/>
      </c>
      <c r="X187" s="399">
        <f t="shared" si="45"/>
        <v>0</v>
      </c>
      <c r="Y187" s="398"/>
      <c r="Z187" s="198" t="str">
        <f>IFERROR(VLOOKUP('1st Run'!H187,$AG$3:$AH$7,2,TRUE),"")</f>
        <v/>
      </c>
      <c r="AA187" s="303" t="str">
        <f>IFERROR(IF(Z187=$AA$1,'1st Run'!H187,""),"")</f>
        <v/>
      </c>
      <c r="AB187" s="303" t="str">
        <f>IFERROR(IF(Z187=$AB$1,'1st Run'!H187,""),"")</f>
        <v/>
      </c>
      <c r="AC187" s="303" t="str">
        <f>IFERROR(IF(Z187=$AC$1,'1st Run'!H187,""),"")</f>
        <v/>
      </c>
      <c r="AD187" s="303" t="str">
        <f>IFERROR(IF($Z187=$AD$1,'1st Run'!H187,""),"")</f>
        <v/>
      </c>
      <c r="AE187" s="303" t="str">
        <f>IFERROR(IF(Z187=$AE$1,'1st Run'!H187,""),"")</f>
        <v/>
      </c>
      <c r="AF187" s="221"/>
      <c r="BA187" s="398"/>
      <c r="BB187" s="398"/>
    </row>
    <row r="188" spans="1:54" ht="15.75" customHeight="1">
      <c r="A188" s="234" t="str">
        <f>IF(B188="","",Draw!A188)</f>
        <v/>
      </c>
      <c r="B188" s="235" t="str">
        <f>IFERROR(Draw!B188,"")</f>
        <v/>
      </c>
      <c r="C188" s="235" t="str">
        <f>IFERROR(Draw!D188,"")</f>
        <v/>
      </c>
      <c r="D188" s="168"/>
      <c r="E188" s="300" t="str">
        <f t="shared" si="46"/>
        <v/>
      </c>
      <c r="F188" s="301" t="str">
        <f t="shared" si="47"/>
        <v/>
      </c>
      <c r="G188" s="394">
        <v>1.8699999999999999E-7</v>
      </c>
      <c r="H188" s="399" t="str">
        <f t="shared" si="48"/>
        <v/>
      </c>
      <c r="I188" s="399" t="str">
        <f t="shared" si="49"/>
        <v/>
      </c>
      <c r="J188" s="399">
        <f>IFERROR(VLOOKUP(CONCATENATE(Draw!C188,C188),'Enter Draw'!S:T,2,FALSE),"")</f>
        <v>0</v>
      </c>
      <c r="K188" s="198" t="str">
        <f>IF(A188="yco",VLOOKUP(CONCATENATE(B188,C188),Youth!S:T,2,FALSE),IF(OR(AND(D188&gt;1,D188&lt;1050),D188="nt",D188="",D188="scratch"),"","Not valid"))</f>
        <v/>
      </c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 t="str">
        <f>CONCATENATE(Draw!C188,C188)</f>
        <v/>
      </c>
      <c r="X188" s="399">
        <f t="shared" si="45"/>
        <v>0</v>
      </c>
      <c r="Y188" s="398"/>
      <c r="Z188" s="198" t="str">
        <f>IFERROR(VLOOKUP('1st Run'!H188,$AG$3:$AH$7,2,TRUE),"")</f>
        <v/>
      </c>
      <c r="AA188" s="303" t="str">
        <f>IFERROR(IF(Z188=$AA$1,'1st Run'!H188,""),"")</f>
        <v/>
      </c>
      <c r="AB188" s="303" t="str">
        <f>IFERROR(IF(Z188=$AB$1,'1st Run'!H188,""),"")</f>
        <v/>
      </c>
      <c r="AC188" s="303" t="str">
        <f>IFERROR(IF(Z188=$AC$1,'1st Run'!H188,""),"")</f>
        <v/>
      </c>
      <c r="AD188" s="303" t="str">
        <f>IFERROR(IF($Z188=$AD$1,'1st Run'!H188,""),"")</f>
        <v/>
      </c>
      <c r="AE188" s="303" t="str">
        <f>IFERROR(IF(Z188=$AE$1,'1st Run'!H188,""),"")</f>
        <v/>
      </c>
      <c r="AF188" s="221"/>
      <c r="BA188" s="398"/>
      <c r="BB188" s="398"/>
    </row>
    <row r="189" spans="1:54" ht="15.75" customHeight="1">
      <c r="A189" s="234" t="str">
        <f>IF(B189="","",Draw!A189)</f>
        <v/>
      </c>
      <c r="B189" s="235" t="str">
        <f>IFERROR(Draw!B189,"")</f>
        <v/>
      </c>
      <c r="C189" s="235" t="str">
        <f>IFERROR(Draw!D189,"")</f>
        <v/>
      </c>
      <c r="D189" s="166"/>
      <c r="E189" s="300" t="str">
        <f t="shared" si="46"/>
        <v/>
      </c>
      <c r="F189" s="301" t="str">
        <f t="shared" si="47"/>
        <v/>
      </c>
      <c r="G189" s="394">
        <v>1.8799999999999999E-7</v>
      </c>
      <c r="H189" s="399" t="str">
        <f t="shared" si="48"/>
        <v/>
      </c>
      <c r="I189" s="399" t="str">
        <f t="shared" si="49"/>
        <v/>
      </c>
      <c r="J189" s="399">
        <f>IFERROR(VLOOKUP(CONCATENATE(Draw!C189,C189),'Enter Draw'!S:T,2,FALSE),"")</f>
        <v>0</v>
      </c>
      <c r="K189" s="198" t="str">
        <f>IF(A189="yco",VLOOKUP(CONCATENATE(B189,C189),Youth!S:T,2,FALSE),IF(OR(AND(D189&gt;1,D189&lt;1050),D189="nt",D189="",D189="scratch"),"","Not valid"))</f>
        <v/>
      </c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 t="str">
        <f>CONCATENATE(Draw!C189,C189)</f>
        <v/>
      </c>
      <c r="X189" s="399">
        <f t="shared" si="45"/>
        <v>0</v>
      </c>
      <c r="Y189" s="398"/>
      <c r="Z189" s="198" t="str">
        <f>IFERROR(VLOOKUP('1st Run'!H189,$AG$3:$AH$7,2,TRUE),"")</f>
        <v/>
      </c>
      <c r="AA189" s="303" t="str">
        <f>IFERROR(IF(Z189=$AA$1,'1st Run'!H189,""),"")</f>
        <v/>
      </c>
      <c r="AB189" s="303" t="str">
        <f>IFERROR(IF(Z189=$AB$1,'1st Run'!H189,""),"")</f>
        <v/>
      </c>
      <c r="AC189" s="303" t="str">
        <f>IFERROR(IF(Z189=$AC$1,'1st Run'!H189,""),"")</f>
        <v/>
      </c>
      <c r="AD189" s="303" t="str">
        <f>IFERROR(IF($Z189=$AD$1,'1st Run'!H189,""),"")</f>
        <v/>
      </c>
      <c r="AE189" s="303" t="str">
        <f>IFERROR(IF(Z189=$AE$1,'1st Run'!H189,""),"")</f>
        <v/>
      </c>
      <c r="AF189" s="221"/>
      <c r="BA189" s="398"/>
      <c r="BB189" s="398"/>
    </row>
    <row r="190" spans="1:54" ht="15.75" customHeight="1">
      <c r="A190" s="234" t="str">
        <f>IF(B190="","",Draw!A190)</f>
        <v/>
      </c>
      <c r="B190" s="235" t="str">
        <f>IFERROR(Draw!B190,"")</f>
        <v/>
      </c>
      <c r="C190" s="235" t="str">
        <f>IFERROR(Draw!D190,"")</f>
        <v/>
      </c>
      <c r="D190" s="165"/>
      <c r="E190" s="300" t="str">
        <f t="shared" si="46"/>
        <v/>
      </c>
      <c r="F190" s="301" t="str">
        <f t="shared" si="47"/>
        <v/>
      </c>
      <c r="G190" s="394">
        <v>1.8900000000000001E-7</v>
      </c>
      <c r="H190" s="399" t="str">
        <f t="shared" si="48"/>
        <v/>
      </c>
      <c r="I190" s="399" t="str">
        <f t="shared" si="49"/>
        <v/>
      </c>
      <c r="J190" s="399">
        <f>IFERROR(VLOOKUP(CONCATENATE(Draw!C190,C190),'Enter Draw'!S:T,2,FALSE),"")</f>
        <v>0</v>
      </c>
      <c r="K190" s="198" t="str">
        <f>IF(A190="yco",VLOOKUP(CONCATENATE(B190,C190),Youth!S:T,2,FALSE),IF(OR(AND(D190&gt;1,D190&lt;1050),D190="nt",D190="",D190="scratch"),"","Not valid"))</f>
        <v/>
      </c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 t="str">
        <f>CONCATENATE(Draw!C190,C190)</f>
        <v/>
      </c>
      <c r="X190" s="399">
        <f t="shared" si="45"/>
        <v>0</v>
      </c>
      <c r="Y190" s="398"/>
      <c r="Z190" s="198" t="str">
        <f>IFERROR(VLOOKUP('1st Run'!H190,$AG$3:$AH$7,2,TRUE),"")</f>
        <v/>
      </c>
      <c r="AA190" s="303" t="str">
        <f>IFERROR(IF(Z190=$AA$1,'1st Run'!H190,""),"")</f>
        <v/>
      </c>
      <c r="AB190" s="303" t="str">
        <f>IFERROR(IF(Z190=$AB$1,'1st Run'!H190,""),"")</f>
        <v/>
      </c>
      <c r="AC190" s="303" t="str">
        <f>IFERROR(IF(Z190=$AC$1,'1st Run'!H190,""),"")</f>
        <v/>
      </c>
      <c r="AD190" s="303" t="str">
        <f>IFERROR(IF($Z190=$AD$1,'1st Run'!H190,""),"")</f>
        <v/>
      </c>
      <c r="AE190" s="303" t="str">
        <f>IFERROR(IF(Z190=$AE$1,'1st Run'!H190,""),"")</f>
        <v/>
      </c>
      <c r="AF190" s="221"/>
      <c r="BA190" s="398"/>
      <c r="BB190" s="398"/>
    </row>
    <row r="191" spans="1:54" ht="15.75" customHeight="1">
      <c r="A191" s="234" t="str">
        <f>IF(B191="","",Draw!A191)</f>
        <v/>
      </c>
      <c r="B191" s="235" t="str">
        <f>IFERROR(Draw!B191,"")</f>
        <v/>
      </c>
      <c r="C191" s="235" t="str">
        <f>IFERROR(Draw!D191,"")</f>
        <v/>
      </c>
      <c r="D191" s="166"/>
      <c r="E191" s="300" t="str">
        <f t="shared" si="46"/>
        <v/>
      </c>
      <c r="F191" s="301" t="str">
        <f t="shared" si="47"/>
        <v/>
      </c>
      <c r="G191" s="394">
        <v>1.9000000000000001E-7</v>
      </c>
      <c r="H191" s="399" t="str">
        <f t="shared" si="48"/>
        <v/>
      </c>
      <c r="I191" s="399" t="str">
        <f t="shared" si="49"/>
        <v/>
      </c>
      <c r="J191" s="399">
        <f>IFERROR(VLOOKUP(CONCATENATE(Draw!C191,C191),'Enter Draw'!S:T,2,FALSE),"")</f>
        <v>0</v>
      </c>
      <c r="K191" s="198" t="str">
        <f>IF(A191="yco",VLOOKUP(CONCATENATE(B191,C191),Youth!S:T,2,FALSE),IF(OR(AND(D191&gt;1,D191&lt;1050),D191="nt",D191="",D191="scratch"),"","Not valid"))</f>
        <v/>
      </c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 t="str">
        <f>CONCATENATE(Draw!C191,C191)</f>
        <v/>
      </c>
      <c r="X191" s="399">
        <f t="shared" si="45"/>
        <v>0</v>
      </c>
      <c r="Y191" s="398"/>
      <c r="Z191" s="198" t="str">
        <f>IFERROR(VLOOKUP('1st Run'!H191,$AG$3:$AH$7,2,TRUE),"")</f>
        <v/>
      </c>
      <c r="AA191" s="303" t="str">
        <f>IFERROR(IF(Z191=$AA$1,'1st Run'!H191,""),"")</f>
        <v/>
      </c>
      <c r="AB191" s="303" t="str">
        <f>IFERROR(IF(Z191=$AB$1,'1st Run'!H191,""),"")</f>
        <v/>
      </c>
      <c r="AC191" s="303" t="str">
        <f>IFERROR(IF(Z191=$AC$1,'1st Run'!H191,""),"")</f>
        <v/>
      </c>
      <c r="AD191" s="303" t="str">
        <f>IFERROR(IF($Z191=$AD$1,'1st Run'!H191,""),"")</f>
        <v/>
      </c>
      <c r="AE191" s="303" t="str">
        <f>IFERROR(IF(Z191=$AE$1,'1st Run'!H191,""),"")</f>
        <v/>
      </c>
      <c r="AF191" s="221"/>
      <c r="BA191" s="398"/>
      <c r="BB191" s="398"/>
    </row>
    <row r="192" spans="1:54" ht="15.75" customHeight="1">
      <c r="A192" s="234" t="str">
        <f>IF(B192="","",Draw!A192)</f>
        <v/>
      </c>
      <c r="B192" s="235" t="str">
        <f>IFERROR(Draw!B192,"")</f>
        <v/>
      </c>
      <c r="C192" s="235" t="str">
        <f>IFERROR(Draw!D192,"")</f>
        <v/>
      </c>
      <c r="D192" s="167"/>
      <c r="E192" s="300" t="str">
        <f t="shared" si="46"/>
        <v/>
      </c>
      <c r="F192" s="301" t="str">
        <f t="shared" si="47"/>
        <v/>
      </c>
      <c r="G192" s="394">
        <v>1.91E-7</v>
      </c>
      <c r="H192" s="399" t="str">
        <f t="shared" si="48"/>
        <v/>
      </c>
      <c r="I192" s="399" t="str">
        <f t="shared" si="49"/>
        <v/>
      </c>
      <c r="J192" s="399">
        <f>IFERROR(VLOOKUP(CONCATENATE(Draw!C192,C192),'Enter Draw'!S:T,2,FALSE),"")</f>
        <v>0</v>
      </c>
      <c r="K192" s="198" t="str">
        <f>IF(A192="yco",VLOOKUP(CONCATENATE(B192,C192),Youth!S:T,2,FALSE),IF(OR(AND(D192&gt;1,D192&lt;1050),D192="nt",D192="",D192="scratch"),"","Not valid"))</f>
        <v/>
      </c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 t="str">
        <f>CONCATENATE(Draw!C192,C192)</f>
        <v/>
      </c>
      <c r="X192" s="399">
        <f t="shared" si="45"/>
        <v>0</v>
      </c>
      <c r="Y192" s="398"/>
      <c r="Z192" s="198" t="str">
        <f>IFERROR(VLOOKUP('1st Run'!H192,$AG$3:$AH$7,2,TRUE),"")</f>
        <v/>
      </c>
      <c r="AA192" s="303" t="str">
        <f>IFERROR(IF(Z192=$AA$1,'1st Run'!H192,""),"")</f>
        <v/>
      </c>
      <c r="AB192" s="303" t="str">
        <f>IFERROR(IF(Z192=$AB$1,'1st Run'!H192,""),"")</f>
        <v/>
      </c>
      <c r="AC192" s="303" t="str">
        <f>IFERROR(IF(Z192=$AC$1,'1st Run'!H192,""),"")</f>
        <v/>
      </c>
      <c r="AD192" s="303" t="str">
        <f>IFERROR(IF($Z192=$AD$1,'1st Run'!H192,""),"")</f>
        <v/>
      </c>
      <c r="AE192" s="303" t="str">
        <f>IFERROR(IF(Z192=$AE$1,'1st Run'!H192,""),"")</f>
        <v/>
      </c>
      <c r="AF192" s="221"/>
      <c r="BA192" s="398"/>
      <c r="BB192" s="398"/>
    </row>
    <row r="193" spans="1:54" ht="15.75" customHeight="1">
      <c r="A193" s="234" t="str">
        <f>IF(B193="","",Draw!A193)</f>
        <v/>
      </c>
      <c r="B193" s="235" t="str">
        <f>IFERROR(Draw!B193,"")</f>
        <v/>
      </c>
      <c r="C193" s="235" t="str">
        <f>IFERROR(Draw!D193,"")</f>
        <v/>
      </c>
      <c r="D193" s="433"/>
      <c r="E193" s="300" t="str">
        <f t="shared" si="46"/>
        <v/>
      </c>
      <c r="F193" s="301" t="str">
        <f t="shared" si="47"/>
        <v/>
      </c>
      <c r="G193" s="394">
        <v>1.92E-7</v>
      </c>
      <c r="H193" s="399" t="str">
        <f t="shared" si="48"/>
        <v/>
      </c>
      <c r="I193" s="399" t="str">
        <f t="shared" si="49"/>
        <v/>
      </c>
      <c r="J193" s="399">
        <f>IFERROR(VLOOKUP(CONCATENATE(Draw!C193,C193),'Enter Draw'!S:T,2,FALSE),"")</f>
        <v>0</v>
      </c>
      <c r="K193" s="198" t="str">
        <f>IF(A193="yco",VLOOKUP(CONCATENATE(B193,C193),Youth!S:T,2,FALSE),IF(OR(AND(D193&gt;1,D193&lt;1050),D193="nt",D193="",D193="scratch"),"","Not valid"))</f>
        <v/>
      </c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 t="str">
        <f>CONCATENATE(Draw!C193,C193)</f>
        <v/>
      </c>
      <c r="X193" s="399">
        <f t="shared" si="45"/>
        <v>0</v>
      </c>
      <c r="Y193" s="398"/>
      <c r="Z193" s="198" t="str">
        <f>IFERROR(VLOOKUP('1st Run'!H193,$AG$3:$AH$7,2,TRUE),"")</f>
        <v/>
      </c>
      <c r="AA193" s="303" t="str">
        <f>IFERROR(IF(Z193=$AA$1,'1st Run'!H193,""),"")</f>
        <v/>
      </c>
      <c r="AB193" s="303" t="str">
        <f>IFERROR(IF(Z193=$AB$1,'1st Run'!H193,""),"")</f>
        <v/>
      </c>
      <c r="AC193" s="303" t="str">
        <f>IFERROR(IF(Z193=$AC$1,'1st Run'!H193,""),"")</f>
        <v/>
      </c>
      <c r="AD193" s="303" t="str">
        <f>IFERROR(IF($Z193=$AD$1,'1st Run'!H193,""),"")</f>
        <v/>
      </c>
      <c r="AE193" s="303" t="str">
        <f>IFERROR(IF(Z193=$AE$1,'1st Run'!H193,""),"")</f>
        <v/>
      </c>
      <c r="AF193" s="221"/>
      <c r="BA193" s="398"/>
      <c r="BB193" s="398"/>
    </row>
    <row r="194" spans="1:54" ht="15.75" customHeight="1">
      <c r="A194" s="234" t="str">
        <f>IF(B194="","",Draw!A194)</f>
        <v/>
      </c>
      <c r="B194" s="235" t="str">
        <f>IFERROR(Draw!B194,"")</f>
        <v/>
      </c>
      <c r="C194" s="235" t="str">
        <f>IFERROR(Draw!D194,"")</f>
        <v/>
      </c>
      <c r="D194" s="168"/>
      <c r="E194" s="300" t="str">
        <f t="shared" si="46"/>
        <v/>
      </c>
      <c r="F194" s="301" t="str">
        <f t="shared" si="47"/>
        <v/>
      </c>
      <c r="G194" s="394">
        <v>1.9299999999999999E-7</v>
      </c>
      <c r="H194" s="399" t="str">
        <f t="shared" si="48"/>
        <v/>
      </c>
      <c r="I194" s="399" t="str">
        <f t="shared" si="49"/>
        <v/>
      </c>
      <c r="J194" s="399">
        <f>IFERROR(VLOOKUP(CONCATENATE(Draw!C194,C194),'Enter Draw'!S:T,2,FALSE),"")</f>
        <v>0</v>
      </c>
      <c r="K194" s="198" t="str">
        <f>IF(A194="yco",VLOOKUP(CONCATENATE(B194,C194),Youth!S:T,2,FALSE),IF(OR(AND(D194&gt;1,D194&lt;1050),D194="nt",D194="",D194="scratch"),"","Not valid"))</f>
        <v/>
      </c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 t="str">
        <f>CONCATENATE(Draw!C194,C194)</f>
        <v/>
      </c>
      <c r="X194" s="399">
        <f t="shared" ref="X194:X257" si="50">D194</f>
        <v>0</v>
      </c>
      <c r="Y194" s="398"/>
      <c r="Z194" s="198" t="str">
        <f>IFERROR(VLOOKUP('1st Run'!H194,$AG$3:$AH$7,2,TRUE),"")</f>
        <v/>
      </c>
      <c r="AA194" s="303" t="str">
        <f>IFERROR(IF(Z194=$AA$1,'1st Run'!H194,""),"")</f>
        <v/>
      </c>
      <c r="AB194" s="303" t="str">
        <f>IFERROR(IF(Z194=$AB$1,'1st Run'!H194,""),"")</f>
        <v/>
      </c>
      <c r="AC194" s="303" t="str">
        <f>IFERROR(IF(Z194=$AC$1,'1st Run'!H194,""),"")</f>
        <v/>
      </c>
      <c r="AD194" s="303" t="str">
        <f>IFERROR(IF($Z194=$AD$1,'1st Run'!H194,""),"")</f>
        <v/>
      </c>
      <c r="AE194" s="303" t="str">
        <f>IFERROR(IF(Z194=$AE$1,'1st Run'!H194,""),"")</f>
        <v/>
      </c>
      <c r="AF194" s="221"/>
      <c r="BA194" s="398"/>
      <c r="BB194" s="398"/>
    </row>
    <row r="195" spans="1:54" ht="15.75" customHeight="1">
      <c r="A195" s="234" t="str">
        <f>IF(B195="","",Draw!A195)</f>
        <v/>
      </c>
      <c r="B195" s="235" t="str">
        <f>IFERROR(Draw!B195,"")</f>
        <v/>
      </c>
      <c r="C195" s="235" t="str">
        <f>IFERROR(Draw!D195,"")</f>
        <v/>
      </c>
      <c r="D195" s="166"/>
      <c r="E195" s="300" t="str">
        <f t="shared" ref="E195:E258" si="51">IF(AND(D195&gt;0,OR(J195="o",J195="x")),D195,"")</f>
        <v/>
      </c>
      <c r="F195" s="301" t="str">
        <f t="shared" ref="F195:F258" si="52">IF(J195="o","",IF(D195=0,"",D195))</f>
        <v/>
      </c>
      <c r="G195" s="394">
        <v>1.9399999999999999E-7</v>
      </c>
      <c r="H195" s="399" t="str">
        <f t="shared" ref="H195:H258" si="53">IF(J195="o","",IF(D195="scratch",3000+G195,IF(D195="nt",1000+G195,IF((D195+G195)&gt;5,D195+G195,""))))</f>
        <v/>
      </c>
      <c r="I195" s="399" t="str">
        <f t="shared" ref="I195:I258" si="54">IF(OR(J195="x",J195="o"),IF(D195="scratch",3000+G195,IF(D195="nt",1000+G195,IF((D195+G195)&gt;5,D195+G195,""))),"")</f>
        <v/>
      </c>
      <c r="J195" s="399">
        <f>IFERROR(VLOOKUP(CONCATENATE(Draw!C195,C195),'Enter Draw'!S:T,2,FALSE),"")</f>
        <v>0</v>
      </c>
      <c r="K195" s="198" t="str">
        <f>IF(A195="yco",VLOOKUP(CONCATENATE(B195,C195),Youth!S:T,2,FALSE),IF(OR(AND(D195&gt;1,D195&lt;1050),D195="nt",D195="",D195="scratch"),"","Not valid"))</f>
        <v/>
      </c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 t="str">
        <f>CONCATENATE(Draw!C195,C195)</f>
        <v/>
      </c>
      <c r="X195" s="399">
        <f t="shared" si="50"/>
        <v>0</v>
      </c>
      <c r="Y195" s="398"/>
      <c r="Z195" s="198" t="str">
        <f>IFERROR(VLOOKUP('1st Run'!H195,$AG$3:$AH$7,2,TRUE),"")</f>
        <v/>
      </c>
      <c r="AA195" s="303" t="str">
        <f>IFERROR(IF(Z195=$AA$1,'1st Run'!H195,""),"")</f>
        <v/>
      </c>
      <c r="AB195" s="303" t="str">
        <f>IFERROR(IF(Z195=$AB$1,'1st Run'!H195,""),"")</f>
        <v/>
      </c>
      <c r="AC195" s="303" t="str">
        <f>IFERROR(IF(Z195=$AC$1,'1st Run'!H195,""),"")</f>
        <v/>
      </c>
      <c r="AD195" s="303" t="str">
        <f>IFERROR(IF($Z195=$AD$1,'1st Run'!H195,""),"")</f>
        <v/>
      </c>
      <c r="AE195" s="303" t="str">
        <f>IFERROR(IF(Z195=$AE$1,'1st Run'!H195,""),"")</f>
        <v/>
      </c>
      <c r="AF195" s="221"/>
      <c r="BA195" s="398"/>
      <c r="BB195" s="398"/>
    </row>
    <row r="196" spans="1:54" ht="15.75" customHeight="1">
      <c r="A196" s="234" t="str">
        <f>IF(B196="","",Draw!A196)</f>
        <v/>
      </c>
      <c r="B196" s="235" t="str">
        <f>IFERROR(Draw!B196,"")</f>
        <v/>
      </c>
      <c r="C196" s="235" t="str">
        <f>IFERROR(Draw!D196,"")</f>
        <v/>
      </c>
      <c r="D196" s="165"/>
      <c r="E196" s="300" t="str">
        <f t="shared" si="51"/>
        <v/>
      </c>
      <c r="F196" s="301" t="str">
        <f t="shared" si="52"/>
        <v/>
      </c>
      <c r="G196" s="394">
        <v>1.9500000000000001E-7</v>
      </c>
      <c r="H196" s="399" t="str">
        <f t="shared" si="53"/>
        <v/>
      </c>
      <c r="I196" s="399" t="str">
        <f t="shared" si="54"/>
        <v/>
      </c>
      <c r="J196" s="399">
        <f>IFERROR(VLOOKUP(CONCATENATE(Draw!C196,C196),'Enter Draw'!S:T,2,FALSE),"")</f>
        <v>0</v>
      </c>
      <c r="K196" s="198" t="str">
        <f>IF(A196="yco",VLOOKUP(CONCATENATE(B196,C196),Youth!S:T,2,FALSE),IF(OR(AND(D196&gt;1,D196&lt;1050),D196="nt",D196="",D196="scratch"),"","Not valid"))</f>
        <v/>
      </c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 t="str">
        <f>CONCATENATE(Draw!C196,C196)</f>
        <v/>
      </c>
      <c r="X196" s="399">
        <f t="shared" si="50"/>
        <v>0</v>
      </c>
      <c r="Y196" s="398"/>
      <c r="Z196" s="198" t="str">
        <f>IFERROR(VLOOKUP('1st Run'!H196,$AG$3:$AH$7,2,TRUE),"")</f>
        <v/>
      </c>
      <c r="AA196" s="303" t="str">
        <f>IFERROR(IF(Z196=$AA$1,'1st Run'!H196,""),"")</f>
        <v/>
      </c>
      <c r="AB196" s="303" t="str">
        <f>IFERROR(IF(Z196=$AB$1,'1st Run'!H196,""),"")</f>
        <v/>
      </c>
      <c r="AC196" s="303" t="str">
        <f>IFERROR(IF(Z196=$AC$1,'1st Run'!H196,""),"")</f>
        <v/>
      </c>
      <c r="AD196" s="303" t="str">
        <f>IFERROR(IF($Z196=$AD$1,'1st Run'!H196,""),"")</f>
        <v/>
      </c>
      <c r="AE196" s="303" t="str">
        <f>IFERROR(IF(Z196=$AE$1,'1st Run'!H196,""),"")</f>
        <v/>
      </c>
      <c r="AF196" s="221"/>
      <c r="BA196" s="398"/>
      <c r="BB196" s="398"/>
    </row>
    <row r="197" spans="1:54" ht="15.75" customHeight="1">
      <c r="A197" s="234" t="str">
        <f>IF(B197="","",Draw!A197)</f>
        <v/>
      </c>
      <c r="B197" s="235" t="str">
        <f>IFERROR(Draw!B197,"")</f>
        <v/>
      </c>
      <c r="C197" s="235" t="str">
        <f>IFERROR(Draw!D197,"")</f>
        <v/>
      </c>
      <c r="D197" s="166"/>
      <c r="E197" s="300" t="str">
        <f t="shared" si="51"/>
        <v/>
      </c>
      <c r="F197" s="301" t="str">
        <f t="shared" si="52"/>
        <v/>
      </c>
      <c r="G197" s="394">
        <v>1.9600000000000001E-7</v>
      </c>
      <c r="H197" s="399" t="str">
        <f t="shared" si="53"/>
        <v/>
      </c>
      <c r="I197" s="399" t="str">
        <f t="shared" si="54"/>
        <v/>
      </c>
      <c r="J197" s="399">
        <f>IFERROR(VLOOKUP(CONCATENATE(Draw!C197,C197),'Enter Draw'!S:T,2,FALSE),"")</f>
        <v>0</v>
      </c>
      <c r="K197" s="198" t="str">
        <f>IF(A197="yco",VLOOKUP(CONCATENATE(B197,C197),Youth!S:T,2,FALSE),IF(OR(AND(D197&gt;1,D197&lt;1050),D197="nt",D197="",D197="scratch"),"","Not valid"))</f>
        <v/>
      </c>
      <c r="L197" s="398"/>
      <c r="M197" s="398"/>
      <c r="N197" s="398"/>
      <c r="O197" s="398"/>
      <c r="P197" s="398"/>
      <c r="Q197" s="398"/>
      <c r="R197" s="398"/>
      <c r="S197" s="398"/>
      <c r="T197" s="398"/>
      <c r="U197" s="398"/>
      <c r="V197" s="398"/>
      <c r="W197" s="398" t="str">
        <f>CONCATENATE(Draw!C197,C197)</f>
        <v/>
      </c>
      <c r="X197" s="399">
        <f t="shared" si="50"/>
        <v>0</v>
      </c>
      <c r="Y197" s="398"/>
      <c r="Z197" s="198" t="str">
        <f>IFERROR(VLOOKUP('1st Run'!H197,$AG$3:$AH$7,2,TRUE),"")</f>
        <v/>
      </c>
      <c r="AA197" s="303" t="str">
        <f>IFERROR(IF(Z197=$AA$1,'1st Run'!H197,""),"")</f>
        <v/>
      </c>
      <c r="AB197" s="303" t="str">
        <f>IFERROR(IF(Z197=$AB$1,'1st Run'!H197,""),"")</f>
        <v/>
      </c>
      <c r="AC197" s="303" t="str">
        <f>IFERROR(IF(Z197=$AC$1,'1st Run'!H197,""),"")</f>
        <v/>
      </c>
      <c r="AD197" s="303" t="str">
        <f>IFERROR(IF($Z197=$AD$1,'1st Run'!H197,""),"")</f>
        <v/>
      </c>
      <c r="AE197" s="303" t="str">
        <f>IFERROR(IF(Z197=$AE$1,'1st Run'!H197,""),"")</f>
        <v/>
      </c>
      <c r="AF197" s="221"/>
      <c r="BA197" s="398"/>
      <c r="BB197" s="398"/>
    </row>
    <row r="198" spans="1:54" ht="15.75" customHeight="1">
      <c r="A198" s="234" t="str">
        <f>IF(B198="","",Draw!A198)</f>
        <v/>
      </c>
      <c r="B198" s="235" t="str">
        <f>IFERROR(Draw!B198,"")</f>
        <v/>
      </c>
      <c r="C198" s="235" t="str">
        <f>IFERROR(Draw!D198,"")</f>
        <v/>
      </c>
      <c r="D198" s="167"/>
      <c r="E198" s="300" t="str">
        <f t="shared" si="51"/>
        <v/>
      </c>
      <c r="F198" s="301" t="str">
        <f t="shared" si="52"/>
        <v/>
      </c>
      <c r="G198" s="394">
        <v>1.97E-7</v>
      </c>
      <c r="H198" s="399" t="str">
        <f t="shared" si="53"/>
        <v/>
      </c>
      <c r="I198" s="399" t="str">
        <f t="shared" si="54"/>
        <v/>
      </c>
      <c r="J198" s="399">
        <f>IFERROR(VLOOKUP(CONCATENATE(Draw!C198,C198),'Enter Draw'!S:T,2,FALSE),"")</f>
        <v>0</v>
      </c>
      <c r="K198" s="198" t="str">
        <f>IF(A198="yco",VLOOKUP(CONCATENATE(B198,C198),Youth!S:T,2,FALSE),IF(OR(AND(D198&gt;1,D198&lt;1050),D198="nt",D198="",D198="scratch"),"","Not valid"))</f>
        <v/>
      </c>
      <c r="L198" s="398"/>
      <c r="M198" s="398"/>
      <c r="N198" s="398"/>
      <c r="O198" s="398"/>
      <c r="P198" s="398"/>
      <c r="Q198" s="398"/>
      <c r="R198" s="398"/>
      <c r="S198" s="398"/>
      <c r="T198" s="398"/>
      <c r="U198" s="398"/>
      <c r="V198" s="398"/>
      <c r="W198" s="398" t="str">
        <f>CONCATENATE(Draw!C198,C198)</f>
        <v/>
      </c>
      <c r="X198" s="399">
        <f t="shared" si="50"/>
        <v>0</v>
      </c>
      <c r="Y198" s="398"/>
      <c r="Z198" s="198" t="str">
        <f>IFERROR(VLOOKUP('1st Run'!H198,$AG$3:$AH$7,2,TRUE),"")</f>
        <v/>
      </c>
      <c r="AA198" s="303" t="str">
        <f>IFERROR(IF(Z198=$AA$1,'1st Run'!H198,""),"")</f>
        <v/>
      </c>
      <c r="AB198" s="303" t="str">
        <f>IFERROR(IF(Z198=$AB$1,'1st Run'!H198,""),"")</f>
        <v/>
      </c>
      <c r="AC198" s="303" t="str">
        <f>IFERROR(IF(Z198=$AC$1,'1st Run'!H198,""),"")</f>
        <v/>
      </c>
      <c r="AD198" s="303" t="str">
        <f>IFERROR(IF($Z198=$AD$1,'1st Run'!H198,""),"")</f>
        <v/>
      </c>
      <c r="AE198" s="303" t="str">
        <f>IFERROR(IF(Z198=$AE$1,'1st Run'!H198,""),"")</f>
        <v/>
      </c>
      <c r="AF198" s="221"/>
      <c r="BA198" s="398"/>
      <c r="BB198" s="398"/>
    </row>
    <row r="199" spans="1:54" ht="15.75" customHeight="1">
      <c r="A199" s="234" t="str">
        <f>IF(B199="","",Draw!A199)</f>
        <v/>
      </c>
      <c r="B199" s="235" t="str">
        <f>IFERROR(Draw!B199,"")</f>
        <v/>
      </c>
      <c r="C199" s="235" t="str">
        <f>IFERROR(Draw!D199,"")</f>
        <v/>
      </c>
      <c r="D199" s="433"/>
      <c r="E199" s="300" t="str">
        <f t="shared" si="51"/>
        <v/>
      </c>
      <c r="F199" s="301" t="str">
        <f t="shared" si="52"/>
        <v/>
      </c>
      <c r="G199" s="394">
        <v>1.98E-7</v>
      </c>
      <c r="H199" s="399" t="str">
        <f t="shared" si="53"/>
        <v/>
      </c>
      <c r="I199" s="399" t="str">
        <f t="shared" si="54"/>
        <v/>
      </c>
      <c r="J199" s="399">
        <f>IFERROR(VLOOKUP(CONCATENATE(Draw!C199,C199),'Enter Draw'!S:T,2,FALSE),"")</f>
        <v>0</v>
      </c>
      <c r="K199" s="198" t="str">
        <f>IF(A199="yco",VLOOKUP(CONCATENATE(B199,C199),Youth!S:T,2,FALSE),IF(OR(AND(D199&gt;1,D199&lt;1050),D199="nt",D199="",D199="scratch"),"","Not valid"))</f>
        <v/>
      </c>
      <c r="L199" s="398"/>
      <c r="M199" s="398"/>
      <c r="N199" s="398"/>
      <c r="O199" s="398"/>
      <c r="P199" s="398"/>
      <c r="Q199" s="398"/>
      <c r="R199" s="398"/>
      <c r="S199" s="398"/>
      <c r="T199" s="398"/>
      <c r="U199" s="398"/>
      <c r="V199" s="398"/>
      <c r="W199" s="398" t="str">
        <f>CONCATENATE(Draw!C199,C199)</f>
        <v/>
      </c>
      <c r="X199" s="399">
        <f t="shared" si="50"/>
        <v>0</v>
      </c>
      <c r="Y199" s="398"/>
      <c r="Z199" s="198" t="str">
        <f>IFERROR(VLOOKUP('1st Run'!H199,$AG$3:$AH$7,2,TRUE),"")</f>
        <v/>
      </c>
      <c r="AA199" s="303" t="str">
        <f>IFERROR(IF(Z199=$AA$1,'1st Run'!H199,""),"")</f>
        <v/>
      </c>
      <c r="AB199" s="303" t="str">
        <f>IFERROR(IF(Z199=$AB$1,'1st Run'!H199,""),"")</f>
        <v/>
      </c>
      <c r="AC199" s="303" t="str">
        <f>IFERROR(IF(Z199=$AC$1,'1st Run'!H199,""),"")</f>
        <v/>
      </c>
      <c r="AD199" s="303" t="str">
        <f>IFERROR(IF($Z199=$AD$1,'1st Run'!H199,""),"")</f>
        <v/>
      </c>
      <c r="AE199" s="303" t="str">
        <f>IFERROR(IF(Z199=$AE$1,'1st Run'!H199,""),"")</f>
        <v/>
      </c>
      <c r="AF199" s="221"/>
      <c r="BA199" s="398"/>
      <c r="BB199" s="398"/>
    </row>
    <row r="200" spans="1:54" ht="15.75" customHeight="1">
      <c r="A200" s="234" t="str">
        <f>IF(B200="","",Draw!A200)</f>
        <v/>
      </c>
      <c r="B200" s="235" t="str">
        <f>IFERROR(Draw!B200,"")</f>
        <v/>
      </c>
      <c r="C200" s="235" t="str">
        <f>IFERROR(Draw!D200,"")</f>
        <v/>
      </c>
      <c r="D200" s="168"/>
      <c r="E200" s="300" t="str">
        <f t="shared" si="51"/>
        <v/>
      </c>
      <c r="F200" s="301" t="str">
        <f t="shared" si="52"/>
        <v/>
      </c>
      <c r="G200" s="394">
        <v>1.99E-7</v>
      </c>
      <c r="H200" s="399" t="str">
        <f t="shared" si="53"/>
        <v/>
      </c>
      <c r="I200" s="399" t="str">
        <f t="shared" si="54"/>
        <v/>
      </c>
      <c r="J200" s="399">
        <f>IFERROR(VLOOKUP(CONCATENATE(Draw!C200,C200),'Enter Draw'!S:T,2,FALSE),"")</f>
        <v>0</v>
      </c>
      <c r="K200" s="198" t="str">
        <f>IF(A200="yco",VLOOKUP(CONCATENATE(B200,C200),Youth!S:T,2,FALSE),IF(OR(AND(D200&gt;1,D200&lt;1050),D200="nt",D200="",D200="scratch"),"","Not valid"))</f>
        <v/>
      </c>
      <c r="L200" s="398"/>
      <c r="M200" s="398"/>
      <c r="N200" s="398"/>
      <c r="O200" s="398"/>
      <c r="P200" s="398"/>
      <c r="Q200" s="398"/>
      <c r="R200" s="398"/>
      <c r="S200" s="398"/>
      <c r="T200" s="398"/>
      <c r="U200" s="398"/>
      <c r="V200" s="398"/>
      <c r="W200" s="398" t="str">
        <f>CONCATENATE(Draw!C200,C200)</f>
        <v/>
      </c>
      <c r="X200" s="399">
        <f t="shared" si="50"/>
        <v>0</v>
      </c>
      <c r="Y200" s="398"/>
      <c r="Z200" s="198" t="str">
        <f>IFERROR(VLOOKUP('1st Run'!H200,$AG$3:$AH$7,2,TRUE),"")</f>
        <v/>
      </c>
      <c r="AA200" s="303" t="str">
        <f>IFERROR(IF(Z200=$AA$1,'1st Run'!H200,""),"")</f>
        <v/>
      </c>
      <c r="AB200" s="303" t="str">
        <f>IFERROR(IF(Z200=$AB$1,'1st Run'!H200,""),"")</f>
        <v/>
      </c>
      <c r="AC200" s="303" t="str">
        <f>IFERROR(IF(Z200=$AC$1,'1st Run'!H200,""),"")</f>
        <v/>
      </c>
      <c r="AD200" s="303" t="str">
        <f>IFERROR(IF($Z200=$AD$1,'1st Run'!H200,""),"")</f>
        <v/>
      </c>
      <c r="AE200" s="303" t="str">
        <f>IFERROR(IF(Z200=$AE$1,'1st Run'!H200,""),"")</f>
        <v/>
      </c>
      <c r="AF200" s="221"/>
      <c r="BA200" s="398"/>
      <c r="BB200" s="398"/>
    </row>
    <row r="201" spans="1:54" ht="15.75" customHeight="1">
      <c r="A201" s="234" t="str">
        <f>IF(B201="","",Draw!A201)</f>
        <v/>
      </c>
      <c r="B201" s="235" t="str">
        <f>IFERROR(Draw!B201,"")</f>
        <v/>
      </c>
      <c r="C201" s="235" t="str">
        <f>IFERROR(Draw!D201,"")</f>
        <v/>
      </c>
      <c r="D201" s="166"/>
      <c r="E201" s="300" t="str">
        <f t="shared" si="51"/>
        <v/>
      </c>
      <c r="F201" s="301" t="str">
        <f t="shared" si="52"/>
        <v/>
      </c>
      <c r="G201" s="394">
        <v>1.9999999999999999E-7</v>
      </c>
      <c r="H201" s="399" t="str">
        <f t="shared" si="53"/>
        <v/>
      </c>
      <c r="I201" s="399" t="str">
        <f t="shared" si="54"/>
        <v/>
      </c>
      <c r="J201" s="399">
        <f>IFERROR(VLOOKUP(CONCATENATE(Draw!C201,C201),'Enter Draw'!S:T,2,FALSE),"")</f>
        <v>0</v>
      </c>
      <c r="K201" s="198" t="str">
        <f>IF(A201="yco",VLOOKUP(CONCATENATE(B201,C201),Youth!S:T,2,FALSE),IF(OR(AND(D201&gt;1,D201&lt;1050),D201="nt",D201="",D201="scratch"),"","Not valid"))</f>
        <v/>
      </c>
      <c r="L201" s="398"/>
      <c r="M201" s="398"/>
      <c r="N201" s="398"/>
      <c r="O201" s="398"/>
      <c r="P201" s="398"/>
      <c r="Q201" s="398"/>
      <c r="R201" s="398"/>
      <c r="S201" s="398"/>
      <c r="T201" s="398"/>
      <c r="U201" s="398"/>
      <c r="V201" s="398"/>
      <c r="W201" s="398" t="str">
        <f>CONCATENATE(Draw!C201,C201)</f>
        <v/>
      </c>
      <c r="X201" s="399">
        <f t="shared" si="50"/>
        <v>0</v>
      </c>
      <c r="Y201" s="398"/>
      <c r="Z201" s="198" t="str">
        <f>IFERROR(VLOOKUP('1st Run'!H201,$AG$3:$AH$7,2,TRUE),"")</f>
        <v/>
      </c>
      <c r="AA201" s="303" t="str">
        <f>IFERROR(IF(Z201=$AA$1,'1st Run'!H201,""),"")</f>
        <v/>
      </c>
      <c r="AB201" s="303" t="str">
        <f>IFERROR(IF(Z201=$AB$1,'1st Run'!H201,""),"")</f>
        <v/>
      </c>
      <c r="AC201" s="303" t="str">
        <f>IFERROR(IF(Z201=$AC$1,'1st Run'!H201,""),"")</f>
        <v/>
      </c>
      <c r="AD201" s="303" t="str">
        <f>IFERROR(IF($Z201=$AD$1,'1st Run'!H201,""),"")</f>
        <v/>
      </c>
      <c r="AE201" s="303" t="str">
        <f>IFERROR(IF(Z201=$AE$1,'1st Run'!H201,""),"")</f>
        <v/>
      </c>
      <c r="AF201" s="221"/>
      <c r="BA201" s="398"/>
      <c r="BB201" s="398"/>
    </row>
    <row r="202" spans="1:54" ht="15.75" customHeight="1">
      <c r="A202" s="234" t="str">
        <f>IF(B202="","",Draw!A202)</f>
        <v/>
      </c>
      <c r="B202" s="235" t="str">
        <f>IFERROR(Draw!B202,"")</f>
        <v/>
      </c>
      <c r="C202" s="235" t="str">
        <f>IFERROR(Draw!D202,"")</f>
        <v/>
      </c>
      <c r="D202" s="165"/>
      <c r="E202" s="300" t="str">
        <f t="shared" si="51"/>
        <v/>
      </c>
      <c r="F202" s="301" t="str">
        <f t="shared" si="52"/>
        <v/>
      </c>
      <c r="G202" s="394">
        <v>2.0100000000000001E-7</v>
      </c>
      <c r="H202" s="399" t="str">
        <f t="shared" si="53"/>
        <v/>
      </c>
      <c r="I202" s="399" t="str">
        <f t="shared" si="54"/>
        <v/>
      </c>
      <c r="J202" s="399">
        <f>IFERROR(VLOOKUP(CONCATENATE(Draw!C202,C202),'Enter Draw'!S:T,2,FALSE),"")</f>
        <v>0</v>
      </c>
      <c r="K202" s="198" t="str">
        <f>IF(A202="yco",VLOOKUP(CONCATENATE(B202,C202),Youth!S:T,2,FALSE),IF(OR(AND(D202&gt;1,D202&lt;1050),D202="nt",D202="",D202="scratch"),"","Not valid"))</f>
        <v/>
      </c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 t="str">
        <f>CONCATENATE(Draw!C202,C202)</f>
        <v/>
      </c>
      <c r="X202" s="399">
        <f t="shared" si="50"/>
        <v>0</v>
      </c>
      <c r="Y202" s="398"/>
      <c r="Z202" s="198" t="str">
        <f>IFERROR(VLOOKUP('1st Run'!H202,$AG$3:$AH$7,2,TRUE),"")</f>
        <v/>
      </c>
      <c r="AA202" s="303" t="str">
        <f>IFERROR(IF(Z202=$AA$1,'1st Run'!H202,""),"")</f>
        <v/>
      </c>
      <c r="AB202" s="303" t="str">
        <f>IFERROR(IF(Z202=$AB$1,'1st Run'!H202,""),"")</f>
        <v/>
      </c>
      <c r="AC202" s="303" t="str">
        <f>IFERROR(IF(Z202=$AC$1,'1st Run'!H202,""),"")</f>
        <v/>
      </c>
      <c r="AD202" s="303" t="str">
        <f>IFERROR(IF($Z202=$AD$1,'1st Run'!H202,""),"")</f>
        <v/>
      </c>
      <c r="AE202" s="303" t="str">
        <f>IFERROR(IF(Z202=$AE$1,'1st Run'!H202,""),"")</f>
        <v/>
      </c>
      <c r="AF202" s="221"/>
      <c r="BA202" s="398"/>
      <c r="BB202" s="398"/>
    </row>
    <row r="203" spans="1:54" ht="15.75" customHeight="1">
      <c r="A203" s="234" t="str">
        <f>IF(B203="","",Draw!A203)</f>
        <v/>
      </c>
      <c r="B203" s="235" t="str">
        <f>IFERROR(Draw!B203,"")</f>
        <v/>
      </c>
      <c r="C203" s="235" t="str">
        <f>IFERROR(Draw!D203,"")</f>
        <v/>
      </c>
      <c r="D203" s="166"/>
      <c r="E203" s="300" t="str">
        <f t="shared" si="51"/>
        <v/>
      </c>
      <c r="F203" s="301" t="str">
        <f t="shared" si="52"/>
        <v/>
      </c>
      <c r="G203" s="394">
        <v>2.0200000000000001E-7</v>
      </c>
      <c r="H203" s="399" t="str">
        <f t="shared" si="53"/>
        <v/>
      </c>
      <c r="I203" s="399" t="str">
        <f t="shared" si="54"/>
        <v/>
      </c>
      <c r="J203" s="399">
        <f>IFERROR(VLOOKUP(CONCATENATE(Draw!C203,C203),'Enter Draw'!S:T,2,FALSE),"")</f>
        <v>0</v>
      </c>
      <c r="K203" s="198" t="str">
        <f>IF(A203="yco",VLOOKUP(CONCATENATE(B203,C203),Youth!S:T,2,FALSE),IF(OR(AND(D203&gt;1,D203&lt;1050),D203="nt",D203="",D203="scratch"),"","Not valid"))</f>
        <v/>
      </c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 t="str">
        <f>CONCATENATE(Draw!C203,C203)</f>
        <v/>
      </c>
      <c r="X203" s="399">
        <f t="shared" si="50"/>
        <v>0</v>
      </c>
      <c r="Y203" s="398"/>
      <c r="Z203" s="198" t="str">
        <f>IFERROR(VLOOKUP('1st Run'!H203,$AG$3:$AH$7,2,TRUE),"")</f>
        <v/>
      </c>
      <c r="AA203" s="303" t="str">
        <f>IFERROR(IF(Z203=$AA$1,'1st Run'!H203,""),"")</f>
        <v/>
      </c>
      <c r="AB203" s="303" t="str">
        <f>IFERROR(IF(Z203=$AB$1,'1st Run'!H203,""),"")</f>
        <v/>
      </c>
      <c r="AC203" s="303" t="str">
        <f>IFERROR(IF(Z203=$AC$1,'1st Run'!H203,""),"")</f>
        <v/>
      </c>
      <c r="AD203" s="303" t="str">
        <f>IFERROR(IF($Z203=$AD$1,'1st Run'!H203,""),"")</f>
        <v/>
      </c>
      <c r="AE203" s="303" t="str">
        <f>IFERROR(IF(Z203=$AE$1,'1st Run'!H203,""),"")</f>
        <v/>
      </c>
      <c r="AF203" s="221"/>
      <c r="BA203" s="398"/>
      <c r="BB203" s="398"/>
    </row>
    <row r="204" spans="1:54" ht="15.75" customHeight="1">
      <c r="A204" s="234" t="str">
        <f>IF(B204="","",Draw!A204)</f>
        <v/>
      </c>
      <c r="B204" s="235" t="str">
        <f>IFERROR(Draw!B204,"")</f>
        <v/>
      </c>
      <c r="C204" s="235" t="str">
        <f>IFERROR(Draw!D204,"")</f>
        <v/>
      </c>
      <c r="D204" s="167"/>
      <c r="E204" s="300" t="str">
        <f t="shared" si="51"/>
        <v/>
      </c>
      <c r="F204" s="301" t="str">
        <f t="shared" si="52"/>
        <v/>
      </c>
      <c r="G204" s="394">
        <v>2.03E-7</v>
      </c>
      <c r="H204" s="399" t="str">
        <f t="shared" si="53"/>
        <v/>
      </c>
      <c r="I204" s="399" t="str">
        <f t="shared" si="54"/>
        <v/>
      </c>
      <c r="J204" s="399">
        <f>IFERROR(VLOOKUP(CONCATENATE(Draw!C204,C204),'Enter Draw'!S:T,2,FALSE),"")</f>
        <v>0</v>
      </c>
      <c r="K204" s="198" t="str">
        <f>IF(A204="yco",VLOOKUP(CONCATENATE(B204,C204),Youth!S:T,2,FALSE),IF(OR(AND(D204&gt;1,D204&lt;1050),D204="nt",D204="",D204="scratch"),"","Not valid"))</f>
        <v/>
      </c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 t="str">
        <f>CONCATENATE(Draw!C204,C204)</f>
        <v/>
      </c>
      <c r="X204" s="399">
        <f t="shared" si="50"/>
        <v>0</v>
      </c>
      <c r="Y204" s="398"/>
      <c r="Z204" s="198" t="str">
        <f>IFERROR(VLOOKUP('1st Run'!H204,$AG$3:$AH$7,2,TRUE),"")</f>
        <v/>
      </c>
      <c r="AA204" s="303" t="str">
        <f>IFERROR(IF(Z204=$AA$1,'1st Run'!H204,""),"")</f>
        <v/>
      </c>
      <c r="AB204" s="303" t="str">
        <f>IFERROR(IF(Z204=$AB$1,'1st Run'!H204,""),"")</f>
        <v/>
      </c>
      <c r="AC204" s="303" t="str">
        <f>IFERROR(IF(Z204=$AC$1,'1st Run'!H204,""),"")</f>
        <v/>
      </c>
      <c r="AD204" s="303" t="str">
        <f>IFERROR(IF($Z204=$AD$1,'1st Run'!H204,""),"")</f>
        <v/>
      </c>
      <c r="AE204" s="303" t="str">
        <f>IFERROR(IF(Z204=$AE$1,'1st Run'!H204,""),"")</f>
        <v/>
      </c>
      <c r="AF204" s="221"/>
      <c r="BA204" s="398"/>
      <c r="BB204" s="398"/>
    </row>
    <row r="205" spans="1:54" ht="15.75" customHeight="1">
      <c r="A205" s="234" t="str">
        <f>IF(B205="","",Draw!A205)</f>
        <v/>
      </c>
      <c r="B205" s="235" t="str">
        <f>IFERROR(Draw!B205,"")</f>
        <v/>
      </c>
      <c r="C205" s="235" t="str">
        <f>IFERROR(Draw!D205,"")</f>
        <v/>
      </c>
      <c r="D205" s="433"/>
      <c r="E205" s="300" t="str">
        <f t="shared" si="51"/>
        <v/>
      </c>
      <c r="F205" s="301" t="str">
        <f t="shared" si="52"/>
        <v/>
      </c>
      <c r="G205" s="394">
        <v>2.04E-7</v>
      </c>
      <c r="H205" s="399" t="str">
        <f t="shared" si="53"/>
        <v/>
      </c>
      <c r="I205" s="399" t="str">
        <f t="shared" si="54"/>
        <v/>
      </c>
      <c r="J205" s="399">
        <f>IFERROR(VLOOKUP(CONCATENATE(Draw!C205,C205),'Enter Draw'!S:T,2,FALSE),"")</f>
        <v>0</v>
      </c>
      <c r="K205" s="198" t="str">
        <f>IF(A205="yco",VLOOKUP(CONCATENATE(B205,C205),Youth!S:T,2,FALSE),IF(OR(AND(D205&gt;1,D205&lt;1050),D205="nt",D205="",D205="scratch"),"","Not valid"))</f>
        <v/>
      </c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 t="str">
        <f>CONCATENATE(Draw!C205,C205)</f>
        <v/>
      </c>
      <c r="X205" s="399">
        <f t="shared" si="50"/>
        <v>0</v>
      </c>
      <c r="Y205" s="398"/>
      <c r="Z205" s="198" t="str">
        <f>IFERROR(VLOOKUP('1st Run'!H205,$AG$3:$AH$7,2,TRUE),"")</f>
        <v/>
      </c>
      <c r="AA205" s="303" t="str">
        <f>IFERROR(IF(Z205=$AA$1,'1st Run'!H205,""),"")</f>
        <v/>
      </c>
      <c r="AB205" s="303" t="str">
        <f>IFERROR(IF(Z205=$AB$1,'1st Run'!H205,""),"")</f>
        <v/>
      </c>
      <c r="AC205" s="303" t="str">
        <f>IFERROR(IF(Z205=$AC$1,'1st Run'!H205,""),"")</f>
        <v/>
      </c>
      <c r="AD205" s="303" t="str">
        <f>IFERROR(IF($Z205=$AD$1,'1st Run'!H205,""),"")</f>
        <v/>
      </c>
      <c r="AE205" s="303" t="str">
        <f>IFERROR(IF(Z205=$AE$1,'1st Run'!H205,""),"")</f>
        <v/>
      </c>
      <c r="AF205" s="221"/>
      <c r="BA205" s="398"/>
      <c r="BB205" s="398"/>
    </row>
    <row r="206" spans="1:54" ht="15.75" customHeight="1">
      <c r="A206" s="234" t="str">
        <f>IF(B206="","",Draw!A206)</f>
        <v/>
      </c>
      <c r="B206" s="235" t="str">
        <f>IFERROR(Draw!B206,"")</f>
        <v/>
      </c>
      <c r="C206" s="235" t="str">
        <f>IFERROR(Draw!D206,"")</f>
        <v/>
      </c>
      <c r="D206" s="168"/>
      <c r="E206" s="300" t="str">
        <f t="shared" si="51"/>
        <v/>
      </c>
      <c r="F206" s="301" t="str">
        <f t="shared" si="52"/>
        <v/>
      </c>
      <c r="G206" s="394">
        <v>2.05E-7</v>
      </c>
      <c r="H206" s="399" t="str">
        <f t="shared" si="53"/>
        <v/>
      </c>
      <c r="I206" s="399" t="str">
        <f t="shared" si="54"/>
        <v/>
      </c>
      <c r="J206" s="399">
        <f>IFERROR(VLOOKUP(CONCATENATE(Draw!C206,C206),'Enter Draw'!S:T,2,FALSE),"")</f>
        <v>0</v>
      </c>
      <c r="K206" s="198" t="str">
        <f>IF(A206="yco",VLOOKUP(CONCATENATE(B206,C206),Youth!S:T,2,FALSE),IF(OR(AND(D206&gt;1,D206&lt;1050),D206="nt",D206="",D206="scratch"),"","Not valid"))</f>
        <v/>
      </c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 t="str">
        <f>CONCATENATE(Draw!C206,C206)</f>
        <v/>
      </c>
      <c r="X206" s="399">
        <f t="shared" si="50"/>
        <v>0</v>
      </c>
      <c r="Y206" s="398"/>
      <c r="Z206" s="198" t="str">
        <f>IFERROR(VLOOKUP('1st Run'!H206,$AG$3:$AH$7,2,TRUE),"")</f>
        <v/>
      </c>
      <c r="AA206" s="303" t="str">
        <f>IFERROR(IF(Z206=$AA$1,'1st Run'!H206,""),"")</f>
        <v/>
      </c>
      <c r="AB206" s="303" t="str">
        <f>IFERROR(IF(Z206=$AB$1,'1st Run'!H206,""),"")</f>
        <v/>
      </c>
      <c r="AC206" s="303" t="str">
        <f>IFERROR(IF(Z206=$AC$1,'1st Run'!H206,""),"")</f>
        <v/>
      </c>
      <c r="AD206" s="303" t="str">
        <f>IFERROR(IF($Z206=$AD$1,'1st Run'!H206,""),"")</f>
        <v/>
      </c>
      <c r="AE206" s="303" t="str">
        <f>IFERROR(IF(Z206=$AE$1,'1st Run'!H206,""),"")</f>
        <v/>
      </c>
      <c r="AF206" s="221"/>
      <c r="BA206" s="398"/>
      <c r="BB206" s="398"/>
    </row>
    <row r="207" spans="1:54" ht="15.75" customHeight="1">
      <c r="A207" s="234" t="str">
        <f>IF(B207="","",Draw!A207)</f>
        <v/>
      </c>
      <c r="B207" s="235" t="str">
        <f>IFERROR(Draw!B207,"")</f>
        <v/>
      </c>
      <c r="C207" s="235" t="str">
        <f>IFERROR(Draw!D207,"")</f>
        <v/>
      </c>
      <c r="D207" s="166"/>
      <c r="E207" s="300" t="str">
        <f t="shared" si="51"/>
        <v/>
      </c>
      <c r="F207" s="301" t="str">
        <f t="shared" si="52"/>
        <v/>
      </c>
      <c r="G207" s="394">
        <v>2.0599999999999999E-7</v>
      </c>
      <c r="H207" s="399" t="str">
        <f t="shared" si="53"/>
        <v/>
      </c>
      <c r="I207" s="399" t="str">
        <f t="shared" si="54"/>
        <v/>
      </c>
      <c r="J207" s="399">
        <f>IFERROR(VLOOKUP(CONCATENATE(Draw!C207,C207),'Enter Draw'!S:T,2,FALSE),"")</f>
        <v>0</v>
      </c>
      <c r="K207" s="198" t="str">
        <f>IF(A207="yco",VLOOKUP(CONCATENATE(B207,C207),Youth!S:T,2,FALSE),IF(OR(AND(D207&gt;1,D207&lt;1050),D207="nt",D207="",D207="scratch"),"","Not valid"))</f>
        <v/>
      </c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 t="str">
        <f>CONCATENATE(Draw!C207,C207)</f>
        <v/>
      </c>
      <c r="X207" s="399">
        <f t="shared" si="50"/>
        <v>0</v>
      </c>
      <c r="Y207" s="398"/>
      <c r="Z207" s="198" t="str">
        <f>IFERROR(VLOOKUP('1st Run'!H207,$AG$3:$AH$7,2,TRUE),"")</f>
        <v/>
      </c>
      <c r="AA207" s="303" t="str">
        <f>IFERROR(IF(Z207=$AA$1,'1st Run'!H207,""),"")</f>
        <v/>
      </c>
      <c r="AB207" s="303" t="str">
        <f>IFERROR(IF(Z207=$AB$1,'1st Run'!H207,""),"")</f>
        <v/>
      </c>
      <c r="AC207" s="303" t="str">
        <f>IFERROR(IF(Z207=$AC$1,'1st Run'!H207,""),"")</f>
        <v/>
      </c>
      <c r="AD207" s="303" t="str">
        <f>IFERROR(IF($Z207=$AD$1,'1st Run'!H207,""),"")</f>
        <v/>
      </c>
      <c r="AE207" s="303" t="str">
        <f>IFERROR(IF(Z207=$AE$1,'1st Run'!H207,""),"")</f>
        <v/>
      </c>
      <c r="AF207" s="221"/>
      <c r="BA207" s="398"/>
      <c r="BB207" s="398"/>
    </row>
    <row r="208" spans="1:54" ht="15.75" customHeight="1">
      <c r="A208" s="234" t="str">
        <f>IF(B208="","",Draw!A208)</f>
        <v/>
      </c>
      <c r="B208" s="235" t="str">
        <f>IFERROR(Draw!B208,"")</f>
        <v/>
      </c>
      <c r="C208" s="235" t="str">
        <f>IFERROR(Draw!D208,"")</f>
        <v/>
      </c>
      <c r="D208" s="165"/>
      <c r="E208" s="300" t="str">
        <f t="shared" si="51"/>
        <v/>
      </c>
      <c r="F208" s="301" t="str">
        <f t="shared" si="52"/>
        <v/>
      </c>
      <c r="G208" s="394">
        <v>2.0699999999999999E-7</v>
      </c>
      <c r="H208" s="399" t="str">
        <f t="shared" si="53"/>
        <v/>
      </c>
      <c r="I208" s="399" t="str">
        <f t="shared" si="54"/>
        <v/>
      </c>
      <c r="J208" s="399">
        <f>IFERROR(VLOOKUP(CONCATENATE(Draw!C208,C208),'Enter Draw'!S:T,2,FALSE),"")</f>
        <v>0</v>
      </c>
      <c r="K208" s="198" t="str">
        <f>IF(A208="yco",VLOOKUP(CONCATENATE(B208,C208),Youth!S:T,2,FALSE),IF(OR(AND(D208&gt;1,D208&lt;1050),D208="nt",D208="",D208="scratch"),"","Not valid"))</f>
        <v/>
      </c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 t="str">
        <f>CONCATENATE(Draw!C208,C208)</f>
        <v/>
      </c>
      <c r="X208" s="399">
        <f t="shared" si="50"/>
        <v>0</v>
      </c>
      <c r="Y208" s="398"/>
      <c r="Z208" s="198" t="str">
        <f>IFERROR(VLOOKUP('1st Run'!H208,$AG$3:$AH$7,2,TRUE),"")</f>
        <v/>
      </c>
      <c r="AA208" s="303" t="str">
        <f>IFERROR(IF(Z208=$AA$1,'1st Run'!H208,""),"")</f>
        <v/>
      </c>
      <c r="AB208" s="303" t="str">
        <f>IFERROR(IF(Z208=$AB$1,'1st Run'!H208,""),"")</f>
        <v/>
      </c>
      <c r="AC208" s="303" t="str">
        <f>IFERROR(IF(Z208=$AC$1,'1st Run'!H208,""),"")</f>
        <v/>
      </c>
      <c r="AD208" s="303" t="str">
        <f>IFERROR(IF($Z208=$AD$1,'1st Run'!H208,""),"")</f>
        <v/>
      </c>
      <c r="AE208" s="303" t="str">
        <f>IFERROR(IF(Z208=$AE$1,'1st Run'!H208,""),"")</f>
        <v/>
      </c>
      <c r="AF208" s="221"/>
      <c r="BA208" s="398"/>
      <c r="BB208" s="398"/>
    </row>
    <row r="209" spans="1:54" ht="15.75" customHeight="1">
      <c r="A209" s="234" t="str">
        <f>IF(B209="","",Draw!A209)</f>
        <v/>
      </c>
      <c r="B209" s="235" t="str">
        <f>IFERROR(Draw!B209,"")</f>
        <v/>
      </c>
      <c r="C209" s="235" t="str">
        <f>IFERROR(Draw!D209,"")</f>
        <v/>
      </c>
      <c r="D209" s="166"/>
      <c r="E209" s="300" t="str">
        <f t="shared" si="51"/>
        <v/>
      </c>
      <c r="F209" s="301" t="str">
        <f t="shared" si="52"/>
        <v/>
      </c>
      <c r="G209" s="394">
        <v>2.0800000000000001E-7</v>
      </c>
      <c r="H209" s="399" t="str">
        <f t="shared" si="53"/>
        <v/>
      </c>
      <c r="I209" s="399" t="str">
        <f t="shared" si="54"/>
        <v/>
      </c>
      <c r="J209" s="399">
        <f>IFERROR(VLOOKUP(CONCATENATE(Draw!C209,C209),'Enter Draw'!S:T,2,FALSE),"")</f>
        <v>0</v>
      </c>
      <c r="K209" s="198" t="str">
        <f>IF(A209="yco",VLOOKUP(CONCATENATE(B209,C209),Youth!S:T,2,FALSE),IF(OR(AND(D209&gt;1,D209&lt;1050),D209="nt",D209="",D209="scratch"),"","Not valid"))</f>
        <v/>
      </c>
      <c r="L209" s="398"/>
      <c r="M209" s="398"/>
      <c r="N209" s="398"/>
      <c r="O209" s="398"/>
      <c r="P209" s="398"/>
      <c r="Q209" s="398"/>
      <c r="R209" s="398"/>
      <c r="S209" s="398"/>
      <c r="T209" s="398"/>
      <c r="U209" s="398"/>
      <c r="V209" s="398"/>
      <c r="W209" s="398" t="str">
        <f>CONCATENATE(Draw!C209,C209)</f>
        <v/>
      </c>
      <c r="X209" s="399">
        <f t="shared" si="50"/>
        <v>0</v>
      </c>
      <c r="Y209" s="398"/>
      <c r="Z209" s="198" t="str">
        <f>IFERROR(VLOOKUP('1st Run'!H209,$AG$3:$AH$7,2,TRUE),"")</f>
        <v/>
      </c>
      <c r="AA209" s="303" t="str">
        <f>IFERROR(IF(Z209=$AA$1,'1st Run'!H209,""),"")</f>
        <v/>
      </c>
      <c r="AB209" s="303" t="str">
        <f>IFERROR(IF(Z209=$AB$1,'1st Run'!H209,""),"")</f>
        <v/>
      </c>
      <c r="AC209" s="303" t="str">
        <f>IFERROR(IF(Z209=$AC$1,'1st Run'!H209,""),"")</f>
        <v/>
      </c>
      <c r="AD209" s="303" t="str">
        <f>IFERROR(IF($Z209=$AD$1,'1st Run'!H209,""),"")</f>
        <v/>
      </c>
      <c r="AE209" s="303" t="str">
        <f>IFERROR(IF(Z209=$AE$1,'1st Run'!H209,""),"")</f>
        <v/>
      </c>
      <c r="AF209" s="221"/>
      <c r="BA209" s="398"/>
      <c r="BB209" s="398"/>
    </row>
    <row r="210" spans="1:54" ht="15.75" customHeight="1">
      <c r="A210" s="234" t="str">
        <f>IF(B210="","",Draw!A210)</f>
        <v/>
      </c>
      <c r="B210" s="235" t="str">
        <f>IFERROR(Draw!B210,"")</f>
        <v/>
      </c>
      <c r="C210" s="235" t="str">
        <f>IFERROR(Draw!D210,"")</f>
        <v/>
      </c>
      <c r="D210" s="167"/>
      <c r="E210" s="300" t="str">
        <f t="shared" si="51"/>
        <v/>
      </c>
      <c r="F210" s="301" t="str">
        <f t="shared" si="52"/>
        <v/>
      </c>
      <c r="G210" s="394">
        <v>2.0900000000000001E-7</v>
      </c>
      <c r="H210" s="399" t="str">
        <f t="shared" si="53"/>
        <v/>
      </c>
      <c r="I210" s="399" t="str">
        <f t="shared" si="54"/>
        <v/>
      </c>
      <c r="J210" s="399">
        <f>IFERROR(VLOOKUP(CONCATENATE(Draw!C210,C210),'Enter Draw'!S:T,2,FALSE),"")</f>
        <v>0</v>
      </c>
      <c r="K210" s="198" t="str">
        <f>IF(A210="yco",VLOOKUP(CONCATENATE(B210,C210),Youth!S:T,2,FALSE),IF(OR(AND(D210&gt;1,D210&lt;1050),D210="nt",D210="",D210="scratch"),"","Not valid"))</f>
        <v/>
      </c>
      <c r="L210" s="398"/>
      <c r="M210" s="398"/>
      <c r="N210" s="398"/>
      <c r="O210" s="398"/>
      <c r="P210" s="398"/>
      <c r="Q210" s="398"/>
      <c r="R210" s="398"/>
      <c r="S210" s="398"/>
      <c r="T210" s="398"/>
      <c r="U210" s="398"/>
      <c r="V210" s="398"/>
      <c r="W210" s="398" t="str">
        <f>CONCATENATE(Draw!C210,C210)</f>
        <v/>
      </c>
      <c r="X210" s="399">
        <f t="shared" si="50"/>
        <v>0</v>
      </c>
      <c r="Y210" s="398"/>
      <c r="Z210" s="198" t="str">
        <f>IFERROR(VLOOKUP('1st Run'!H210,$AG$3:$AH$7,2,TRUE),"")</f>
        <v/>
      </c>
      <c r="AA210" s="303" t="str">
        <f>IFERROR(IF(Z210=$AA$1,'1st Run'!H210,""),"")</f>
        <v/>
      </c>
      <c r="AB210" s="303" t="str">
        <f>IFERROR(IF(Z210=$AB$1,'1st Run'!H210,""),"")</f>
        <v/>
      </c>
      <c r="AC210" s="303" t="str">
        <f>IFERROR(IF(Z210=$AC$1,'1st Run'!H210,""),"")</f>
        <v/>
      </c>
      <c r="AD210" s="303" t="str">
        <f>IFERROR(IF($Z210=$AD$1,'1st Run'!H210,""),"")</f>
        <v/>
      </c>
      <c r="AE210" s="303" t="str">
        <f>IFERROR(IF(Z210=$AE$1,'1st Run'!H210,""),"")</f>
        <v/>
      </c>
      <c r="AF210" s="221"/>
      <c r="BA210" s="398"/>
      <c r="BB210" s="398"/>
    </row>
    <row r="211" spans="1:54" ht="15.75" customHeight="1">
      <c r="A211" s="234" t="str">
        <f>IF(B211="","",Draw!A211)</f>
        <v/>
      </c>
      <c r="B211" s="235" t="str">
        <f>IFERROR(Draw!B211,"")</f>
        <v/>
      </c>
      <c r="C211" s="235" t="str">
        <f>IFERROR(Draw!D211,"")</f>
        <v/>
      </c>
      <c r="D211" s="433"/>
      <c r="E211" s="300" t="str">
        <f t="shared" si="51"/>
        <v/>
      </c>
      <c r="F211" s="301" t="str">
        <f t="shared" si="52"/>
        <v/>
      </c>
      <c r="G211" s="394">
        <v>2.1E-7</v>
      </c>
      <c r="H211" s="399" t="str">
        <f t="shared" si="53"/>
        <v/>
      </c>
      <c r="I211" s="399" t="str">
        <f t="shared" si="54"/>
        <v/>
      </c>
      <c r="J211" s="399">
        <f>IFERROR(VLOOKUP(CONCATENATE(Draw!C211,C211),'Enter Draw'!S:T,2,FALSE),"")</f>
        <v>0</v>
      </c>
      <c r="K211" s="198" t="str">
        <f>IF(A211="yco",VLOOKUP(CONCATENATE(B211,C211),Youth!S:T,2,FALSE),IF(OR(AND(D211&gt;1,D211&lt;1050),D211="nt",D211="",D211="scratch"),"","Not valid"))</f>
        <v/>
      </c>
      <c r="L211" s="398"/>
      <c r="M211" s="398"/>
      <c r="N211" s="398"/>
      <c r="O211" s="398"/>
      <c r="P211" s="398"/>
      <c r="Q211" s="398"/>
      <c r="R211" s="398"/>
      <c r="S211" s="398"/>
      <c r="T211" s="398"/>
      <c r="U211" s="398"/>
      <c r="V211" s="398"/>
      <c r="W211" s="398" t="str">
        <f>CONCATENATE(Draw!C211,C211)</f>
        <v/>
      </c>
      <c r="X211" s="399">
        <f t="shared" si="50"/>
        <v>0</v>
      </c>
      <c r="Y211" s="398"/>
      <c r="Z211" s="198" t="str">
        <f>IFERROR(VLOOKUP('1st Run'!H211,$AG$3:$AH$7,2,TRUE),"")</f>
        <v/>
      </c>
      <c r="AA211" s="303" t="str">
        <f>IFERROR(IF(Z211=$AA$1,'1st Run'!H211,""),"")</f>
        <v/>
      </c>
      <c r="AB211" s="303" t="str">
        <f>IFERROR(IF(Z211=$AB$1,'1st Run'!H211,""),"")</f>
        <v/>
      </c>
      <c r="AC211" s="303" t="str">
        <f>IFERROR(IF(Z211=$AC$1,'1st Run'!H211,""),"")</f>
        <v/>
      </c>
      <c r="AD211" s="303" t="str">
        <f>IFERROR(IF($Z211=$AD$1,'1st Run'!H211,""),"")</f>
        <v/>
      </c>
      <c r="AE211" s="303" t="str">
        <f>IFERROR(IF(Z211=$AE$1,'1st Run'!H211,""),"")</f>
        <v/>
      </c>
      <c r="AF211" s="221"/>
      <c r="BA211" s="398"/>
      <c r="BB211" s="398"/>
    </row>
    <row r="212" spans="1:54" ht="15.75" customHeight="1">
      <c r="A212" s="234" t="str">
        <f>IF(B212="","",Draw!A212)</f>
        <v/>
      </c>
      <c r="B212" s="235" t="str">
        <f>IFERROR(Draw!B212,"")</f>
        <v/>
      </c>
      <c r="C212" s="235" t="str">
        <f>IFERROR(Draw!D212,"")</f>
        <v/>
      </c>
      <c r="D212" s="168"/>
      <c r="E212" s="300" t="str">
        <f t="shared" si="51"/>
        <v/>
      </c>
      <c r="F212" s="301" t="str">
        <f t="shared" si="52"/>
        <v/>
      </c>
      <c r="G212" s="394">
        <v>2.11E-7</v>
      </c>
      <c r="H212" s="399" t="str">
        <f t="shared" si="53"/>
        <v/>
      </c>
      <c r="I212" s="399" t="str">
        <f t="shared" si="54"/>
        <v/>
      </c>
      <c r="J212" s="399">
        <f>IFERROR(VLOOKUP(CONCATENATE(Draw!C212,C212),'Enter Draw'!S:T,2,FALSE),"")</f>
        <v>0</v>
      </c>
      <c r="K212" s="198" t="str">
        <f>IF(A212="yco",VLOOKUP(CONCATENATE(B212,C212),Youth!S:T,2,FALSE),IF(OR(AND(D212&gt;1,D212&lt;1050),D212="nt",D212="",D212="scratch"),"","Not valid"))</f>
        <v/>
      </c>
      <c r="L212" s="398"/>
      <c r="M212" s="398"/>
      <c r="N212" s="398"/>
      <c r="O212" s="398"/>
      <c r="P212" s="398"/>
      <c r="Q212" s="398"/>
      <c r="R212" s="398"/>
      <c r="S212" s="398"/>
      <c r="T212" s="398"/>
      <c r="U212" s="398"/>
      <c r="V212" s="398"/>
      <c r="W212" s="398" t="str">
        <f>CONCATENATE(Draw!C212,C212)</f>
        <v/>
      </c>
      <c r="X212" s="399">
        <f t="shared" si="50"/>
        <v>0</v>
      </c>
      <c r="Y212" s="398"/>
      <c r="Z212" s="198" t="str">
        <f>IFERROR(VLOOKUP('1st Run'!H212,$AG$3:$AH$7,2,TRUE),"")</f>
        <v/>
      </c>
      <c r="AA212" s="303" t="str">
        <f>IFERROR(IF(Z212=$AA$1,'1st Run'!H212,""),"")</f>
        <v/>
      </c>
      <c r="AB212" s="303" t="str">
        <f>IFERROR(IF(Z212=$AB$1,'1st Run'!H212,""),"")</f>
        <v/>
      </c>
      <c r="AC212" s="303" t="str">
        <f>IFERROR(IF(Z212=$AC$1,'1st Run'!H212,""),"")</f>
        <v/>
      </c>
      <c r="AD212" s="303" t="str">
        <f>IFERROR(IF($Z212=$AD$1,'1st Run'!H212,""),"")</f>
        <v/>
      </c>
      <c r="AE212" s="303" t="str">
        <f>IFERROR(IF(Z212=$AE$1,'1st Run'!H212,""),"")</f>
        <v/>
      </c>
      <c r="AF212" s="221"/>
      <c r="BA212" s="398"/>
      <c r="BB212" s="398"/>
    </row>
    <row r="213" spans="1:54" ht="15.75" customHeight="1">
      <c r="A213" s="234" t="str">
        <f>IF(B213="","",Draw!A213)</f>
        <v/>
      </c>
      <c r="B213" s="235" t="str">
        <f>IFERROR(Draw!B213,"")</f>
        <v/>
      </c>
      <c r="C213" s="235" t="str">
        <f>IFERROR(Draw!D213,"")</f>
        <v/>
      </c>
      <c r="D213" s="166"/>
      <c r="E213" s="300" t="str">
        <f t="shared" si="51"/>
        <v/>
      </c>
      <c r="F213" s="301" t="str">
        <f t="shared" si="52"/>
        <v/>
      </c>
      <c r="G213" s="394">
        <v>2.1199999999999999E-7</v>
      </c>
      <c r="H213" s="399" t="str">
        <f t="shared" si="53"/>
        <v/>
      </c>
      <c r="I213" s="399" t="str">
        <f t="shared" si="54"/>
        <v/>
      </c>
      <c r="J213" s="399">
        <f>IFERROR(VLOOKUP(CONCATENATE(Draw!C213,C213),'Enter Draw'!S:T,2,FALSE),"")</f>
        <v>0</v>
      </c>
      <c r="K213" s="198" t="str">
        <f>IF(A213="yco",VLOOKUP(CONCATENATE(B213,C213),Youth!S:T,2,FALSE),IF(OR(AND(D213&gt;1,D213&lt;1050),D213="nt",D213="",D213="scratch"),"","Not valid"))</f>
        <v/>
      </c>
      <c r="L213" s="398"/>
      <c r="M213" s="398"/>
      <c r="N213" s="398"/>
      <c r="O213" s="398"/>
      <c r="P213" s="398"/>
      <c r="Q213" s="398"/>
      <c r="R213" s="398"/>
      <c r="S213" s="398"/>
      <c r="T213" s="398"/>
      <c r="U213" s="398"/>
      <c r="V213" s="398"/>
      <c r="W213" s="398" t="str">
        <f>CONCATENATE(Draw!C213,C213)</f>
        <v/>
      </c>
      <c r="X213" s="399">
        <f t="shared" si="50"/>
        <v>0</v>
      </c>
      <c r="Y213" s="398"/>
      <c r="Z213" s="198" t="str">
        <f>IFERROR(VLOOKUP('1st Run'!H213,$AG$3:$AH$7,2,TRUE),"")</f>
        <v/>
      </c>
      <c r="AA213" s="303" t="str">
        <f>IFERROR(IF(Z213=$AA$1,'1st Run'!H213,""),"")</f>
        <v/>
      </c>
      <c r="AB213" s="303" t="str">
        <f>IFERROR(IF(Z213=$AB$1,'1st Run'!H213,""),"")</f>
        <v/>
      </c>
      <c r="AC213" s="303" t="str">
        <f>IFERROR(IF(Z213=$AC$1,'1st Run'!H213,""),"")</f>
        <v/>
      </c>
      <c r="AD213" s="303" t="str">
        <f>IFERROR(IF($Z213=$AD$1,'1st Run'!H213,""),"")</f>
        <v/>
      </c>
      <c r="AE213" s="303" t="str">
        <f>IFERROR(IF(Z213=$AE$1,'1st Run'!H213,""),"")</f>
        <v/>
      </c>
      <c r="AF213" s="221"/>
      <c r="BA213" s="398"/>
      <c r="BB213" s="398"/>
    </row>
    <row r="214" spans="1:54" ht="15.75" customHeight="1">
      <c r="A214" s="234" t="str">
        <f>IF(B214="","",Draw!A214)</f>
        <v/>
      </c>
      <c r="B214" s="235" t="str">
        <f>IFERROR(Draw!B214,"")</f>
        <v/>
      </c>
      <c r="C214" s="235" t="str">
        <f>IFERROR(Draw!D214,"")</f>
        <v/>
      </c>
      <c r="D214" s="165"/>
      <c r="E214" s="300" t="str">
        <f t="shared" si="51"/>
        <v/>
      </c>
      <c r="F214" s="301" t="str">
        <f t="shared" si="52"/>
        <v/>
      </c>
      <c r="G214" s="394">
        <v>2.1299999999999999E-7</v>
      </c>
      <c r="H214" s="399" t="str">
        <f t="shared" si="53"/>
        <v/>
      </c>
      <c r="I214" s="399" t="str">
        <f t="shared" si="54"/>
        <v/>
      </c>
      <c r="J214" s="399">
        <f>IFERROR(VLOOKUP(CONCATENATE(Draw!C214,C214),'Enter Draw'!S:T,2,FALSE),"")</f>
        <v>0</v>
      </c>
      <c r="K214" s="198" t="str">
        <f>IF(A214="yco",VLOOKUP(CONCATENATE(B214,C214),Youth!S:T,2,FALSE),IF(OR(AND(D214&gt;1,D214&lt;1050),D214="nt",D214="",D214="scratch"),"","Not valid"))</f>
        <v/>
      </c>
      <c r="L214" s="398"/>
      <c r="M214" s="398"/>
      <c r="N214" s="398"/>
      <c r="O214" s="398"/>
      <c r="P214" s="398"/>
      <c r="Q214" s="398"/>
      <c r="R214" s="398"/>
      <c r="S214" s="398"/>
      <c r="T214" s="398"/>
      <c r="U214" s="398"/>
      <c r="V214" s="398"/>
      <c r="W214" s="398" t="str">
        <f>CONCATENATE(Draw!C214,C214)</f>
        <v/>
      </c>
      <c r="X214" s="399">
        <f t="shared" si="50"/>
        <v>0</v>
      </c>
      <c r="Y214" s="398"/>
      <c r="Z214" s="198" t="str">
        <f>IFERROR(VLOOKUP('1st Run'!H214,$AG$3:$AH$7,2,TRUE),"")</f>
        <v/>
      </c>
      <c r="AA214" s="303" t="str">
        <f>IFERROR(IF(Z214=$AA$1,'1st Run'!H214,""),"")</f>
        <v/>
      </c>
      <c r="AB214" s="303" t="str">
        <f>IFERROR(IF(Z214=$AB$1,'1st Run'!H214,""),"")</f>
        <v/>
      </c>
      <c r="AC214" s="303" t="str">
        <f>IFERROR(IF(Z214=$AC$1,'1st Run'!H214,""),"")</f>
        <v/>
      </c>
      <c r="AD214" s="303" t="str">
        <f>IFERROR(IF($Z214=$AD$1,'1st Run'!H214,""),"")</f>
        <v/>
      </c>
      <c r="AE214" s="303" t="str">
        <f>IFERROR(IF(Z214=$AE$1,'1st Run'!H214,""),"")</f>
        <v/>
      </c>
      <c r="AF214" s="221"/>
      <c r="BA214" s="398"/>
      <c r="BB214" s="398"/>
    </row>
    <row r="215" spans="1:54" ht="15.75" customHeight="1">
      <c r="A215" s="234" t="str">
        <f>IF(B215="","",Draw!A215)</f>
        <v/>
      </c>
      <c r="B215" s="235" t="str">
        <f>IFERROR(Draw!B215,"")</f>
        <v/>
      </c>
      <c r="C215" s="235" t="str">
        <f>IFERROR(Draw!D215,"")</f>
        <v/>
      </c>
      <c r="D215" s="166"/>
      <c r="E215" s="300" t="str">
        <f t="shared" si="51"/>
        <v/>
      </c>
      <c r="F215" s="301" t="str">
        <f t="shared" si="52"/>
        <v/>
      </c>
      <c r="G215" s="394">
        <v>2.1400000000000001E-7</v>
      </c>
      <c r="H215" s="399" t="str">
        <f t="shared" si="53"/>
        <v/>
      </c>
      <c r="I215" s="399" t="str">
        <f t="shared" si="54"/>
        <v/>
      </c>
      <c r="J215" s="399">
        <f>IFERROR(VLOOKUP(CONCATENATE(Draw!C215,C215),'Enter Draw'!S:T,2,FALSE),"")</f>
        <v>0</v>
      </c>
      <c r="K215" s="198" t="str">
        <f>IF(A215="yco",VLOOKUP(CONCATENATE(B215,C215),Youth!S:T,2,FALSE),IF(OR(AND(D215&gt;1,D215&lt;1050),D215="nt",D215="",D215="scratch"),"","Not valid"))</f>
        <v/>
      </c>
      <c r="L215" s="398"/>
      <c r="M215" s="398"/>
      <c r="N215" s="398"/>
      <c r="O215" s="398"/>
      <c r="P215" s="398"/>
      <c r="Q215" s="398"/>
      <c r="R215" s="398"/>
      <c r="S215" s="398"/>
      <c r="T215" s="398"/>
      <c r="U215" s="398"/>
      <c r="V215" s="398"/>
      <c r="W215" s="398" t="str">
        <f>CONCATENATE(Draw!C215,C215)</f>
        <v/>
      </c>
      <c r="X215" s="399">
        <f t="shared" si="50"/>
        <v>0</v>
      </c>
      <c r="Y215" s="398"/>
      <c r="Z215" s="198" t="str">
        <f>IFERROR(VLOOKUP('1st Run'!H215,$AG$3:$AH$7,2,TRUE),"")</f>
        <v/>
      </c>
      <c r="AA215" s="303" t="str">
        <f>IFERROR(IF(Z215=$AA$1,'1st Run'!H215,""),"")</f>
        <v/>
      </c>
      <c r="AB215" s="303" t="str">
        <f>IFERROR(IF(Z215=$AB$1,'1st Run'!H215,""),"")</f>
        <v/>
      </c>
      <c r="AC215" s="303" t="str">
        <f>IFERROR(IF(Z215=$AC$1,'1st Run'!H215,""),"")</f>
        <v/>
      </c>
      <c r="AD215" s="303" t="str">
        <f>IFERROR(IF($Z215=$AD$1,'1st Run'!H215,""),"")</f>
        <v/>
      </c>
      <c r="AE215" s="303" t="str">
        <f>IFERROR(IF(Z215=$AE$1,'1st Run'!H215,""),"")</f>
        <v/>
      </c>
      <c r="AF215" s="221"/>
      <c r="BA215" s="398"/>
      <c r="BB215" s="398"/>
    </row>
    <row r="216" spans="1:54" ht="15.75" customHeight="1">
      <c r="A216" s="234" t="str">
        <f>IF(B216="","",Draw!A216)</f>
        <v/>
      </c>
      <c r="B216" s="235" t="str">
        <f>IFERROR(Draw!B216,"")</f>
        <v/>
      </c>
      <c r="C216" s="235" t="str">
        <f>IFERROR(Draw!D216,"")</f>
        <v/>
      </c>
      <c r="D216" s="167"/>
      <c r="E216" s="300" t="str">
        <f t="shared" si="51"/>
        <v/>
      </c>
      <c r="F216" s="301" t="str">
        <f t="shared" si="52"/>
        <v/>
      </c>
      <c r="G216" s="394">
        <v>2.1500000000000001E-7</v>
      </c>
      <c r="H216" s="399" t="str">
        <f t="shared" si="53"/>
        <v/>
      </c>
      <c r="I216" s="399" t="str">
        <f t="shared" si="54"/>
        <v/>
      </c>
      <c r="J216" s="399">
        <f>IFERROR(VLOOKUP(CONCATENATE(Draw!C216,C216),'Enter Draw'!S:T,2,FALSE),"")</f>
        <v>0</v>
      </c>
      <c r="K216" s="198" t="str">
        <f>IF(A216="yco",VLOOKUP(CONCATENATE(B216,C216),Youth!S:T,2,FALSE),IF(OR(AND(D216&gt;1,D216&lt;1050),D216="nt",D216="",D216="scratch"),"","Not valid"))</f>
        <v/>
      </c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 t="str">
        <f>CONCATENATE(Draw!C216,C216)</f>
        <v/>
      </c>
      <c r="X216" s="399">
        <f t="shared" si="50"/>
        <v>0</v>
      </c>
      <c r="Y216" s="398"/>
      <c r="Z216" s="198" t="str">
        <f>IFERROR(VLOOKUP('1st Run'!H216,$AG$3:$AH$7,2,TRUE),"")</f>
        <v/>
      </c>
      <c r="AA216" s="303" t="str">
        <f>IFERROR(IF(Z216=$AA$1,'1st Run'!H216,""),"")</f>
        <v/>
      </c>
      <c r="AB216" s="303" t="str">
        <f>IFERROR(IF(Z216=$AB$1,'1st Run'!H216,""),"")</f>
        <v/>
      </c>
      <c r="AC216" s="303" t="str">
        <f>IFERROR(IF(Z216=$AC$1,'1st Run'!H216,""),"")</f>
        <v/>
      </c>
      <c r="AD216" s="303" t="str">
        <f>IFERROR(IF($Z216=$AD$1,'1st Run'!H216,""),"")</f>
        <v/>
      </c>
      <c r="AE216" s="303" t="str">
        <f>IFERROR(IF(Z216=$AE$1,'1st Run'!H216,""),"")</f>
        <v/>
      </c>
      <c r="AF216" s="221"/>
      <c r="BA216" s="398"/>
      <c r="BB216" s="398"/>
    </row>
    <row r="217" spans="1:54" ht="15.75" customHeight="1">
      <c r="A217" s="234" t="str">
        <f>IF(B217="","",Draw!A217)</f>
        <v/>
      </c>
      <c r="B217" s="235" t="str">
        <f>IFERROR(Draw!B217,"")</f>
        <v/>
      </c>
      <c r="C217" s="235" t="str">
        <f>IFERROR(Draw!D217,"")</f>
        <v/>
      </c>
      <c r="D217" s="433"/>
      <c r="E217" s="300" t="str">
        <f t="shared" si="51"/>
        <v/>
      </c>
      <c r="F217" s="301" t="str">
        <f t="shared" si="52"/>
        <v/>
      </c>
      <c r="G217" s="394">
        <v>2.16E-7</v>
      </c>
      <c r="H217" s="399" t="str">
        <f t="shared" si="53"/>
        <v/>
      </c>
      <c r="I217" s="399" t="str">
        <f t="shared" si="54"/>
        <v/>
      </c>
      <c r="J217" s="399">
        <f>IFERROR(VLOOKUP(CONCATENATE(Draw!C217,C217),'Enter Draw'!S:T,2,FALSE),"")</f>
        <v>0</v>
      </c>
      <c r="K217" s="198" t="str">
        <f>IF(A217="yco",VLOOKUP(CONCATENATE(B217,C217),Youth!S:T,2,FALSE),IF(OR(AND(D217&gt;1,D217&lt;1050),D217="nt",D217="",D217="scratch"),"","Not valid"))</f>
        <v/>
      </c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 t="str">
        <f>CONCATENATE(Draw!C217,C217)</f>
        <v/>
      </c>
      <c r="X217" s="399">
        <f t="shared" si="50"/>
        <v>0</v>
      </c>
      <c r="Y217" s="398"/>
      <c r="Z217" s="198" t="str">
        <f>IFERROR(VLOOKUP('1st Run'!H217,$AG$3:$AH$7,2,TRUE),"")</f>
        <v/>
      </c>
      <c r="AA217" s="303" t="str">
        <f>IFERROR(IF(Z217=$AA$1,'1st Run'!H217,""),"")</f>
        <v/>
      </c>
      <c r="AB217" s="303" t="str">
        <f>IFERROR(IF(Z217=$AB$1,'1st Run'!H217,""),"")</f>
        <v/>
      </c>
      <c r="AC217" s="303" t="str">
        <f>IFERROR(IF(Z217=$AC$1,'1st Run'!H217,""),"")</f>
        <v/>
      </c>
      <c r="AD217" s="303" t="str">
        <f>IFERROR(IF($Z217=$AD$1,'1st Run'!H217,""),"")</f>
        <v/>
      </c>
      <c r="AE217" s="303" t="str">
        <f>IFERROR(IF(Z217=$AE$1,'1st Run'!H217,""),"")</f>
        <v/>
      </c>
      <c r="AF217" s="221"/>
      <c r="BA217" s="398"/>
      <c r="BB217" s="398"/>
    </row>
    <row r="218" spans="1:54" ht="15.75" customHeight="1">
      <c r="A218" s="234" t="str">
        <f>IF(B218="","",Draw!A218)</f>
        <v/>
      </c>
      <c r="B218" s="235" t="str">
        <f>IFERROR(Draw!B218,"")</f>
        <v/>
      </c>
      <c r="C218" s="235" t="str">
        <f>IFERROR(Draw!D218,"")</f>
        <v/>
      </c>
      <c r="D218" s="168"/>
      <c r="E218" s="300" t="str">
        <f t="shared" si="51"/>
        <v/>
      </c>
      <c r="F218" s="301" t="str">
        <f t="shared" si="52"/>
        <v/>
      </c>
      <c r="G218" s="394">
        <v>2.17E-7</v>
      </c>
      <c r="H218" s="399" t="str">
        <f t="shared" si="53"/>
        <v/>
      </c>
      <c r="I218" s="399" t="str">
        <f t="shared" si="54"/>
        <v/>
      </c>
      <c r="J218" s="399">
        <f>IFERROR(VLOOKUP(CONCATENATE(Draw!C218,C218),'Enter Draw'!S:T,2,FALSE),"")</f>
        <v>0</v>
      </c>
      <c r="K218" s="198" t="str">
        <f>IF(A218="yco",VLOOKUP(CONCATENATE(B218,C218),Youth!S:T,2,FALSE),IF(OR(AND(D218&gt;1,D218&lt;1050),D218="nt",D218="",D218="scratch"),"","Not valid"))</f>
        <v/>
      </c>
      <c r="L218" s="398"/>
      <c r="M218" s="398"/>
      <c r="N218" s="398"/>
      <c r="O218" s="398"/>
      <c r="P218" s="398"/>
      <c r="Q218" s="398"/>
      <c r="R218" s="398"/>
      <c r="S218" s="398"/>
      <c r="T218" s="398"/>
      <c r="U218" s="398"/>
      <c r="V218" s="398"/>
      <c r="W218" s="398" t="str">
        <f>CONCATENATE(Draw!C218,C218)</f>
        <v/>
      </c>
      <c r="X218" s="399">
        <f t="shared" si="50"/>
        <v>0</v>
      </c>
      <c r="Y218" s="398"/>
      <c r="Z218" s="198" t="str">
        <f>IFERROR(VLOOKUP('1st Run'!H218,$AG$3:$AH$7,2,TRUE),"")</f>
        <v/>
      </c>
      <c r="AA218" s="303" t="str">
        <f>IFERROR(IF(Z218=$AA$1,'1st Run'!H218,""),"")</f>
        <v/>
      </c>
      <c r="AB218" s="303" t="str">
        <f>IFERROR(IF(Z218=$AB$1,'1st Run'!H218,""),"")</f>
        <v/>
      </c>
      <c r="AC218" s="303" t="str">
        <f>IFERROR(IF(Z218=$AC$1,'1st Run'!H218,""),"")</f>
        <v/>
      </c>
      <c r="AD218" s="303" t="str">
        <f>IFERROR(IF($Z218=$AD$1,'1st Run'!H218,""),"")</f>
        <v/>
      </c>
      <c r="AE218" s="303" t="str">
        <f>IFERROR(IF(Z218=$AE$1,'1st Run'!H218,""),"")</f>
        <v/>
      </c>
      <c r="AF218" s="221"/>
      <c r="BA218" s="398"/>
      <c r="BB218" s="398"/>
    </row>
    <row r="219" spans="1:54" ht="15.75" customHeight="1">
      <c r="A219" s="234" t="str">
        <f>IF(B219="","",Draw!A219)</f>
        <v/>
      </c>
      <c r="B219" s="235" t="str">
        <f>IFERROR(Draw!B219,"")</f>
        <v/>
      </c>
      <c r="C219" s="235" t="str">
        <f>IFERROR(Draw!D219,"")</f>
        <v/>
      </c>
      <c r="D219" s="166"/>
      <c r="E219" s="300" t="str">
        <f t="shared" si="51"/>
        <v/>
      </c>
      <c r="F219" s="301" t="str">
        <f t="shared" si="52"/>
        <v/>
      </c>
      <c r="G219" s="394">
        <v>2.1799999999999999E-7</v>
      </c>
      <c r="H219" s="399" t="str">
        <f t="shared" si="53"/>
        <v/>
      </c>
      <c r="I219" s="399" t="str">
        <f t="shared" si="54"/>
        <v/>
      </c>
      <c r="J219" s="399">
        <f>IFERROR(VLOOKUP(CONCATENATE(Draw!C219,C219),'Enter Draw'!S:T,2,FALSE),"")</f>
        <v>0</v>
      </c>
      <c r="K219" s="198" t="str">
        <f>IF(A219="yco",VLOOKUP(CONCATENATE(B219,C219),Youth!S:T,2,FALSE),IF(OR(AND(D219&gt;1,D219&lt;1050),D219="nt",D219="",D219="scratch"),"","Not valid"))</f>
        <v/>
      </c>
      <c r="L219" s="398"/>
      <c r="M219" s="398"/>
      <c r="N219" s="398"/>
      <c r="O219" s="398"/>
      <c r="P219" s="398"/>
      <c r="Q219" s="398"/>
      <c r="R219" s="398"/>
      <c r="S219" s="398"/>
      <c r="T219" s="398"/>
      <c r="U219" s="398"/>
      <c r="V219" s="398"/>
      <c r="W219" s="398" t="str">
        <f>CONCATENATE(Draw!C219,C219)</f>
        <v/>
      </c>
      <c r="X219" s="399">
        <f t="shared" si="50"/>
        <v>0</v>
      </c>
      <c r="Y219" s="398"/>
      <c r="Z219" s="198" t="str">
        <f>IFERROR(VLOOKUP('1st Run'!H219,$AG$3:$AH$7,2,TRUE),"")</f>
        <v/>
      </c>
      <c r="AA219" s="303" t="str">
        <f>IFERROR(IF(Z219=$AA$1,'1st Run'!H219,""),"")</f>
        <v/>
      </c>
      <c r="AB219" s="303" t="str">
        <f>IFERROR(IF(Z219=$AB$1,'1st Run'!H219,""),"")</f>
        <v/>
      </c>
      <c r="AC219" s="303" t="str">
        <f>IFERROR(IF(Z219=$AC$1,'1st Run'!H219,""),"")</f>
        <v/>
      </c>
      <c r="AD219" s="303" t="str">
        <f>IFERROR(IF($Z219=$AD$1,'1st Run'!H219,""),"")</f>
        <v/>
      </c>
      <c r="AE219" s="303" t="str">
        <f>IFERROR(IF(Z219=$AE$1,'1st Run'!H219,""),"")</f>
        <v/>
      </c>
      <c r="AF219" s="221"/>
      <c r="BA219" s="398"/>
      <c r="BB219" s="398"/>
    </row>
    <row r="220" spans="1:54" ht="15.75" customHeight="1">
      <c r="A220" s="234" t="str">
        <f>IF(B220="","",Draw!A220)</f>
        <v/>
      </c>
      <c r="B220" s="235" t="str">
        <f>IFERROR(Draw!B220,"")</f>
        <v/>
      </c>
      <c r="C220" s="235" t="str">
        <f>IFERROR(Draw!D220,"")</f>
        <v/>
      </c>
      <c r="D220" s="165"/>
      <c r="E220" s="300" t="str">
        <f t="shared" si="51"/>
        <v/>
      </c>
      <c r="F220" s="301" t="str">
        <f t="shared" si="52"/>
        <v/>
      </c>
      <c r="G220" s="394">
        <v>2.1899999999999999E-7</v>
      </c>
      <c r="H220" s="399" t="str">
        <f t="shared" si="53"/>
        <v/>
      </c>
      <c r="I220" s="399" t="str">
        <f t="shared" si="54"/>
        <v/>
      </c>
      <c r="J220" s="399">
        <f>IFERROR(VLOOKUP(CONCATENATE(Draw!C220,C220),'Enter Draw'!S:T,2,FALSE),"")</f>
        <v>0</v>
      </c>
      <c r="K220" s="198" t="str">
        <f>IF(A220="yco",VLOOKUP(CONCATENATE(B220,C220),Youth!S:T,2,FALSE),IF(OR(AND(D220&gt;1,D220&lt;1050),D220="nt",D220="",D220="scratch"),"","Not valid"))</f>
        <v/>
      </c>
      <c r="L220" s="398"/>
      <c r="M220" s="398"/>
      <c r="N220" s="398"/>
      <c r="O220" s="398"/>
      <c r="P220" s="398"/>
      <c r="Q220" s="398"/>
      <c r="R220" s="398"/>
      <c r="S220" s="398"/>
      <c r="T220" s="398"/>
      <c r="U220" s="398"/>
      <c r="V220" s="398"/>
      <c r="W220" s="398" t="str">
        <f>CONCATENATE(Draw!C220,C220)</f>
        <v/>
      </c>
      <c r="X220" s="399">
        <f t="shared" si="50"/>
        <v>0</v>
      </c>
      <c r="Y220" s="398"/>
      <c r="Z220" s="198" t="str">
        <f>IFERROR(VLOOKUP('1st Run'!H220,$AG$3:$AH$7,2,TRUE),"")</f>
        <v/>
      </c>
      <c r="AA220" s="303" t="str">
        <f>IFERROR(IF(Z220=$AA$1,'1st Run'!H220,""),"")</f>
        <v/>
      </c>
      <c r="AB220" s="303" t="str">
        <f>IFERROR(IF(Z220=$AB$1,'1st Run'!H220,""),"")</f>
        <v/>
      </c>
      <c r="AC220" s="303" t="str">
        <f>IFERROR(IF(Z220=$AC$1,'1st Run'!H220,""),"")</f>
        <v/>
      </c>
      <c r="AD220" s="303" t="str">
        <f>IFERROR(IF($Z220=$AD$1,'1st Run'!H220,""),"")</f>
        <v/>
      </c>
      <c r="AE220" s="303" t="str">
        <f>IFERROR(IF(Z220=$AE$1,'1st Run'!H220,""),"")</f>
        <v/>
      </c>
      <c r="AF220" s="221"/>
      <c r="BA220" s="398"/>
      <c r="BB220" s="398"/>
    </row>
    <row r="221" spans="1:54" ht="15.75" customHeight="1">
      <c r="A221" s="234" t="str">
        <f>IF(B221="","",Draw!A221)</f>
        <v/>
      </c>
      <c r="B221" s="235" t="str">
        <f>IFERROR(Draw!B221,"")</f>
        <v/>
      </c>
      <c r="C221" s="235" t="str">
        <f>IFERROR(Draw!D221,"")</f>
        <v/>
      </c>
      <c r="D221" s="166"/>
      <c r="E221" s="300" t="str">
        <f t="shared" si="51"/>
        <v/>
      </c>
      <c r="F221" s="301" t="str">
        <f t="shared" si="52"/>
        <v/>
      </c>
      <c r="G221" s="394">
        <v>2.2000000000000001E-7</v>
      </c>
      <c r="H221" s="399" t="str">
        <f t="shared" si="53"/>
        <v/>
      </c>
      <c r="I221" s="399" t="str">
        <f t="shared" si="54"/>
        <v/>
      </c>
      <c r="J221" s="399">
        <f>IFERROR(VLOOKUP(CONCATENATE(Draw!C221,C221),'Enter Draw'!S:T,2,FALSE),"")</f>
        <v>0</v>
      </c>
      <c r="K221" s="198" t="str">
        <f>IF(A221="yco",VLOOKUP(CONCATENATE(B221,C221),Youth!S:T,2,FALSE),IF(OR(AND(D221&gt;1,D221&lt;1050),D221="nt",D221="",D221="scratch"),"","Not valid"))</f>
        <v/>
      </c>
      <c r="L221" s="398"/>
      <c r="M221" s="398"/>
      <c r="N221" s="398"/>
      <c r="O221" s="398"/>
      <c r="P221" s="398"/>
      <c r="Q221" s="398"/>
      <c r="R221" s="398"/>
      <c r="S221" s="398"/>
      <c r="T221" s="398"/>
      <c r="U221" s="398"/>
      <c r="V221" s="398"/>
      <c r="W221" s="398" t="str">
        <f>CONCATENATE(Draw!C221,C221)</f>
        <v/>
      </c>
      <c r="X221" s="399">
        <f t="shared" si="50"/>
        <v>0</v>
      </c>
      <c r="Y221" s="398"/>
      <c r="Z221" s="198" t="str">
        <f>IFERROR(VLOOKUP('1st Run'!H221,$AG$3:$AH$7,2,TRUE),"")</f>
        <v/>
      </c>
      <c r="AA221" s="303" t="str">
        <f>IFERROR(IF(Z221=$AA$1,'1st Run'!H221,""),"")</f>
        <v/>
      </c>
      <c r="AB221" s="303" t="str">
        <f>IFERROR(IF(Z221=$AB$1,'1st Run'!H221,""),"")</f>
        <v/>
      </c>
      <c r="AC221" s="303" t="str">
        <f>IFERROR(IF(Z221=$AC$1,'1st Run'!H221,""),"")</f>
        <v/>
      </c>
      <c r="AD221" s="303" t="str">
        <f>IFERROR(IF($Z221=$AD$1,'1st Run'!H221,""),"")</f>
        <v/>
      </c>
      <c r="AE221" s="303" t="str">
        <f>IFERROR(IF(Z221=$AE$1,'1st Run'!H221,""),"")</f>
        <v/>
      </c>
      <c r="AF221" s="221"/>
      <c r="BA221" s="398"/>
      <c r="BB221" s="398"/>
    </row>
    <row r="222" spans="1:54" ht="15.75" customHeight="1">
      <c r="A222" s="234" t="str">
        <f>IF(B222="","",Draw!A222)</f>
        <v/>
      </c>
      <c r="B222" s="235" t="str">
        <f>IFERROR(Draw!B222,"")</f>
        <v/>
      </c>
      <c r="C222" s="235" t="str">
        <f>IFERROR(Draw!D222,"")</f>
        <v/>
      </c>
      <c r="D222" s="167"/>
      <c r="E222" s="300" t="str">
        <f t="shared" si="51"/>
        <v/>
      </c>
      <c r="F222" s="301" t="str">
        <f t="shared" si="52"/>
        <v/>
      </c>
      <c r="G222" s="394">
        <v>2.2100000000000001E-7</v>
      </c>
      <c r="H222" s="399" t="str">
        <f t="shared" si="53"/>
        <v/>
      </c>
      <c r="I222" s="399" t="str">
        <f t="shared" si="54"/>
        <v/>
      </c>
      <c r="J222" s="399">
        <f>IFERROR(VLOOKUP(CONCATENATE(Draw!C222,C222),'Enter Draw'!S:T,2,FALSE),"")</f>
        <v>0</v>
      </c>
      <c r="K222" s="198" t="str">
        <f>IF(A222="yco",VLOOKUP(CONCATENATE(B222,C222),Youth!S:T,2,FALSE),IF(OR(AND(D222&gt;1,D222&lt;1050),D222="nt",D222="",D222="scratch"),"","Not valid"))</f>
        <v/>
      </c>
      <c r="L222" s="398"/>
      <c r="M222" s="398"/>
      <c r="N222" s="398"/>
      <c r="O222" s="398"/>
      <c r="P222" s="398"/>
      <c r="Q222" s="398"/>
      <c r="R222" s="398"/>
      <c r="S222" s="398"/>
      <c r="T222" s="398"/>
      <c r="U222" s="398"/>
      <c r="V222" s="398"/>
      <c r="W222" s="398" t="str">
        <f>CONCATENATE(Draw!C222,C222)</f>
        <v/>
      </c>
      <c r="X222" s="399">
        <f t="shared" si="50"/>
        <v>0</v>
      </c>
      <c r="Y222" s="398"/>
      <c r="Z222" s="198" t="str">
        <f>IFERROR(VLOOKUP('1st Run'!H222,$AG$3:$AH$7,2,TRUE),"")</f>
        <v/>
      </c>
      <c r="AA222" s="303" t="str">
        <f>IFERROR(IF(Z222=$AA$1,'1st Run'!H222,""),"")</f>
        <v/>
      </c>
      <c r="AB222" s="303" t="str">
        <f>IFERROR(IF(Z222=$AB$1,'1st Run'!H222,""),"")</f>
        <v/>
      </c>
      <c r="AC222" s="303" t="str">
        <f>IFERROR(IF(Z222=$AC$1,'1st Run'!H222,""),"")</f>
        <v/>
      </c>
      <c r="AD222" s="303" t="str">
        <f>IFERROR(IF($Z222=$AD$1,'1st Run'!H222,""),"")</f>
        <v/>
      </c>
      <c r="AE222" s="303" t="str">
        <f>IFERROR(IF(Z222=$AE$1,'1st Run'!H222,""),"")</f>
        <v/>
      </c>
      <c r="AF222" s="221"/>
      <c r="BA222" s="398"/>
      <c r="BB222" s="398"/>
    </row>
    <row r="223" spans="1:54" ht="15.75" customHeight="1">
      <c r="A223" s="234" t="str">
        <f>IF(B223="","",Draw!A223)</f>
        <v/>
      </c>
      <c r="B223" s="235" t="str">
        <f>IFERROR(Draw!B223,"")</f>
        <v/>
      </c>
      <c r="C223" s="235" t="str">
        <f>IFERROR(Draw!D223,"")</f>
        <v/>
      </c>
      <c r="D223" s="433"/>
      <c r="E223" s="300" t="str">
        <f t="shared" si="51"/>
        <v/>
      </c>
      <c r="F223" s="301" t="str">
        <f t="shared" si="52"/>
        <v/>
      </c>
      <c r="G223" s="394">
        <v>2.22E-7</v>
      </c>
      <c r="H223" s="399" t="str">
        <f t="shared" si="53"/>
        <v/>
      </c>
      <c r="I223" s="399" t="str">
        <f t="shared" si="54"/>
        <v/>
      </c>
      <c r="J223" s="399">
        <f>IFERROR(VLOOKUP(CONCATENATE(Draw!C223,C223),'Enter Draw'!S:T,2,FALSE),"")</f>
        <v>0</v>
      </c>
      <c r="K223" s="198" t="str">
        <f>IF(A223="yco",VLOOKUP(CONCATENATE(B223,C223),Youth!S:T,2,FALSE),IF(OR(AND(D223&gt;1,D223&lt;1050),D223="nt",D223="",D223="scratch"),"","Not valid"))</f>
        <v/>
      </c>
      <c r="L223" s="398"/>
      <c r="M223" s="398"/>
      <c r="N223" s="398"/>
      <c r="O223" s="398"/>
      <c r="P223" s="398"/>
      <c r="Q223" s="398"/>
      <c r="R223" s="398"/>
      <c r="S223" s="398"/>
      <c r="T223" s="398"/>
      <c r="U223" s="398"/>
      <c r="V223" s="398"/>
      <c r="W223" s="398" t="str">
        <f>CONCATENATE(Draw!C223,C223)</f>
        <v/>
      </c>
      <c r="X223" s="399">
        <f t="shared" si="50"/>
        <v>0</v>
      </c>
      <c r="Y223" s="398"/>
      <c r="Z223" s="198" t="str">
        <f>IFERROR(VLOOKUP('1st Run'!H223,$AG$3:$AH$7,2,TRUE),"")</f>
        <v/>
      </c>
      <c r="AA223" s="303" t="str">
        <f>IFERROR(IF(Z223=$AA$1,'1st Run'!H223,""),"")</f>
        <v/>
      </c>
      <c r="AB223" s="303" t="str">
        <f>IFERROR(IF(Z223=$AB$1,'1st Run'!H223,""),"")</f>
        <v/>
      </c>
      <c r="AC223" s="303" t="str">
        <f>IFERROR(IF(Z223=$AC$1,'1st Run'!H223,""),"")</f>
        <v/>
      </c>
      <c r="AD223" s="303" t="str">
        <f>IFERROR(IF($Z223=$AD$1,'1st Run'!H223,""),"")</f>
        <v/>
      </c>
      <c r="AE223" s="303" t="str">
        <f>IFERROR(IF(Z223=$AE$1,'1st Run'!H223,""),"")</f>
        <v/>
      </c>
      <c r="AF223" s="221"/>
      <c r="BA223" s="398"/>
      <c r="BB223" s="398"/>
    </row>
    <row r="224" spans="1:54" ht="15.75" customHeight="1">
      <c r="A224" s="234" t="str">
        <f>IF(B224="","",Draw!A224)</f>
        <v/>
      </c>
      <c r="B224" s="235" t="str">
        <f>IFERROR(Draw!B224,"")</f>
        <v/>
      </c>
      <c r="C224" s="235" t="str">
        <f>IFERROR(Draw!D224,"")</f>
        <v/>
      </c>
      <c r="D224" s="168"/>
      <c r="E224" s="300" t="str">
        <f t="shared" si="51"/>
        <v/>
      </c>
      <c r="F224" s="301" t="str">
        <f t="shared" si="52"/>
        <v/>
      </c>
      <c r="G224" s="394">
        <v>2.23E-7</v>
      </c>
      <c r="H224" s="399" t="str">
        <f t="shared" si="53"/>
        <v/>
      </c>
      <c r="I224" s="399" t="str">
        <f t="shared" si="54"/>
        <v/>
      </c>
      <c r="J224" s="399">
        <f>IFERROR(VLOOKUP(CONCATENATE(Draw!C224,C224),'Enter Draw'!S:T,2,FALSE),"")</f>
        <v>0</v>
      </c>
      <c r="K224" s="198" t="str">
        <f>IF(A224="yco",VLOOKUP(CONCATENATE(B224,C224),Youth!S:T,2,FALSE),IF(OR(AND(D224&gt;1,D224&lt;1050),D224="nt",D224="",D224="scratch"),"","Not valid"))</f>
        <v/>
      </c>
      <c r="L224" s="398"/>
      <c r="M224" s="398"/>
      <c r="N224" s="398"/>
      <c r="O224" s="398"/>
      <c r="P224" s="398"/>
      <c r="Q224" s="398"/>
      <c r="R224" s="398"/>
      <c r="S224" s="398"/>
      <c r="T224" s="398"/>
      <c r="U224" s="398"/>
      <c r="V224" s="398"/>
      <c r="W224" s="398" t="str">
        <f>CONCATENATE(Draw!C224,C224)</f>
        <v/>
      </c>
      <c r="X224" s="399">
        <f t="shared" si="50"/>
        <v>0</v>
      </c>
      <c r="Y224" s="398"/>
      <c r="Z224" s="198" t="str">
        <f>IFERROR(VLOOKUP('1st Run'!H224,$AG$3:$AH$7,2,TRUE),"")</f>
        <v/>
      </c>
      <c r="AA224" s="303" t="str">
        <f>IFERROR(IF(Z224=$AA$1,'1st Run'!H224,""),"")</f>
        <v/>
      </c>
      <c r="AB224" s="303" t="str">
        <f>IFERROR(IF(Z224=$AB$1,'1st Run'!H224,""),"")</f>
        <v/>
      </c>
      <c r="AC224" s="303" t="str">
        <f>IFERROR(IF(Z224=$AC$1,'1st Run'!H224,""),"")</f>
        <v/>
      </c>
      <c r="AD224" s="303" t="str">
        <f>IFERROR(IF($Z224=$AD$1,'1st Run'!H224,""),"")</f>
        <v/>
      </c>
      <c r="AE224" s="303" t="str">
        <f>IFERROR(IF(Z224=$AE$1,'1st Run'!H224,""),"")</f>
        <v/>
      </c>
      <c r="AF224" s="221"/>
      <c r="BA224" s="398"/>
      <c r="BB224" s="398"/>
    </row>
    <row r="225" spans="1:54" ht="15.75" customHeight="1">
      <c r="A225" s="234" t="str">
        <f>IF(B225="","",Draw!A225)</f>
        <v/>
      </c>
      <c r="B225" s="235" t="str">
        <f>IFERROR(Draw!B225,"")</f>
        <v/>
      </c>
      <c r="C225" s="235" t="str">
        <f>IFERROR(Draw!D225,"")</f>
        <v/>
      </c>
      <c r="D225" s="166"/>
      <c r="E225" s="300" t="str">
        <f t="shared" si="51"/>
        <v/>
      </c>
      <c r="F225" s="301" t="str">
        <f t="shared" si="52"/>
        <v/>
      </c>
      <c r="G225" s="394">
        <v>2.2399999999999999E-7</v>
      </c>
      <c r="H225" s="399" t="str">
        <f t="shared" si="53"/>
        <v/>
      </c>
      <c r="I225" s="399" t="str">
        <f t="shared" si="54"/>
        <v/>
      </c>
      <c r="J225" s="399">
        <f>IFERROR(VLOOKUP(CONCATENATE(Draw!C225,C225),'Enter Draw'!S:T,2,FALSE),"")</f>
        <v>0</v>
      </c>
      <c r="K225" s="198" t="str">
        <f>IF(A225="yco",VLOOKUP(CONCATENATE(B225,C225),Youth!S:T,2,FALSE),IF(OR(AND(D225&gt;1,D225&lt;1050),D225="nt",D225="",D225="scratch"),"","Not valid"))</f>
        <v/>
      </c>
      <c r="L225" s="398"/>
      <c r="M225" s="398"/>
      <c r="N225" s="398"/>
      <c r="O225" s="398"/>
      <c r="P225" s="398"/>
      <c r="Q225" s="398"/>
      <c r="R225" s="398"/>
      <c r="S225" s="398"/>
      <c r="T225" s="398"/>
      <c r="U225" s="398"/>
      <c r="V225" s="398"/>
      <c r="W225" s="398" t="str">
        <f>CONCATENATE(Draw!C225,C225)</f>
        <v/>
      </c>
      <c r="X225" s="399">
        <f t="shared" si="50"/>
        <v>0</v>
      </c>
      <c r="Y225" s="398"/>
      <c r="Z225" s="198" t="str">
        <f>IFERROR(VLOOKUP('1st Run'!H225,$AG$3:$AH$7,2,TRUE),"")</f>
        <v/>
      </c>
      <c r="AA225" s="303" t="str">
        <f>IFERROR(IF(Z225=$AA$1,'1st Run'!H225,""),"")</f>
        <v/>
      </c>
      <c r="AB225" s="303" t="str">
        <f>IFERROR(IF(Z225=$AB$1,'1st Run'!H225,""),"")</f>
        <v/>
      </c>
      <c r="AC225" s="303" t="str">
        <f>IFERROR(IF(Z225=$AC$1,'1st Run'!H225,""),"")</f>
        <v/>
      </c>
      <c r="AD225" s="303" t="str">
        <f>IFERROR(IF($Z225=$AD$1,'1st Run'!H225,""),"")</f>
        <v/>
      </c>
      <c r="AE225" s="303" t="str">
        <f>IFERROR(IF(Z225=$AE$1,'1st Run'!H225,""),"")</f>
        <v/>
      </c>
      <c r="AF225" s="221"/>
      <c r="BA225" s="398"/>
      <c r="BB225" s="398"/>
    </row>
    <row r="226" spans="1:54" ht="15.75" customHeight="1">
      <c r="A226" s="234" t="str">
        <f>IF(B226="","",Draw!A226)</f>
        <v/>
      </c>
      <c r="B226" s="235" t="str">
        <f>IFERROR(Draw!B226,"")</f>
        <v/>
      </c>
      <c r="C226" s="235" t="str">
        <f>IFERROR(Draw!D226,"")</f>
        <v/>
      </c>
      <c r="D226" s="165"/>
      <c r="E226" s="300" t="str">
        <f t="shared" si="51"/>
        <v/>
      </c>
      <c r="F226" s="301" t="str">
        <f t="shared" si="52"/>
        <v/>
      </c>
      <c r="G226" s="394">
        <v>2.2499999999999999E-7</v>
      </c>
      <c r="H226" s="399" t="str">
        <f t="shared" si="53"/>
        <v/>
      </c>
      <c r="I226" s="399" t="str">
        <f t="shared" si="54"/>
        <v/>
      </c>
      <c r="J226" s="399">
        <f>IFERROR(VLOOKUP(CONCATENATE(Draw!C226,C226),'Enter Draw'!S:T,2,FALSE),"")</f>
        <v>0</v>
      </c>
      <c r="K226" s="198" t="str">
        <f>IF(A226="yco",VLOOKUP(CONCATENATE(B226,C226),Youth!S:T,2,FALSE),IF(OR(AND(D226&gt;1,D226&lt;1050),D226="nt",D226="",D226="scratch"),"","Not valid"))</f>
        <v/>
      </c>
      <c r="L226" s="398"/>
      <c r="M226" s="398"/>
      <c r="N226" s="398"/>
      <c r="O226" s="398"/>
      <c r="P226" s="398"/>
      <c r="Q226" s="398"/>
      <c r="R226" s="398"/>
      <c r="S226" s="398"/>
      <c r="T226" s="398"/>
      <c r="U226" s="398"/>
      <c r="V226" s="398"/>
      <c r="W226" s="398" t="str">
        <f>CONCATENATE(Draw!C226,C226)</f>
        <v/>
      </c>
      <c r="X226" s="399">
        <f t="shared" si="50"/>
        <v>0</v>
      </c>
      <c r="Y226" s="398"/>
      <c r="Z226" s="198" t="str">
        <f>IFERROR(VLOOKUP('1st Run'!H226,$AG$3:$AH$7,2,TRUE),"")</f>
        <v/>
      </c>
      <c r="AA226" s="303" t="str">
        <f>IFERROR(IF(Z226=$AA$1,'1st Run'!H226,""),"")</f>
        <v/>
      </c>
      <c r="AB226" s="303" t="str">
        <f>IFERROR(IF(Z226=$AB$1,'1st Run'!H226,""),"")</f>
        <v/>
      </c>
      <c r="AC226" s="303" t="str">
        <f>IFERROR(IF(Z226=$AC$1,'1st Run'!H226,""),"")</f>
        <v/>
      </c>
      <c r="AD226" s="303" t="str">
        <f>IFERROR(IF($Z226=$AD$1,'1st Run'!H226,""),"")</f>
        <v/>
      </c>
      <c r="AE226" s="303" t="str">
        <f>IFERROR(IF(Z226=$AE$1,'1st Run'!H226,""),"")</f>
        <v/>
      </c>
      <c r="AF226" s="221"/>
      <c r="BA226" s="398"/>
      <c r="BB226" s="398"/>
    </row>
    <row r="227" spans="1:54" ht="15.75" customHeight="1">
      <c r="A227" s="234" t="str">
        <f>IF(B227="","",Draw!A227)</f>
        <v/>
      </c>
      <c r="B227" s="235" t="str">
        <f>IFERROR(Draw!B227,"")</f>
        <v/>
      </c>
      <c r="C227" s="235" t="str">
        <f>IFERROR(Draw!D227,"")</f>
        <v/>
      </c>
      <c r="D227" s="166"/>
      <c r="E227" s="300" t="str">
        <f t="shared" si="51"/>
        <v/>
      </c>
      <c r="F227" s="301" t="str">
        <f t="shared" si="52"/>
        <v/>
      </c>
      <c r="G227" s="394">
        <v>2.2600000000000001E-7</v>
      </c>
      <c r="H227" s="399" t="str">
        <f t="shared" si="53"/>
        <v/>
      </c>
      <c r="I227" s="399" t="str">
        <f t="shared" si="54"/>
        <v/>
      </c>
      <c r="J227" s="399">
        <f>IFERROR(VLOOKUP(CONCATENATE(Draw!C227,C227),'Enter Draw'!S:T,2,FALSE),"")</f>
        <v>0</v>
      </c>
      <c r="K227" s="198" t="str">
        <f>IF(A227="yco",VLOOKUP(CONCATENATE(B227,C227),Youth!S:T,2,FALSE),IF(OR(AND(D227&gt;1,D227&lt;1050),D227="nt",D227="",D227="scratch"),"","Not valid"))</f>
        <v/>
      </c>
      <c r="L227" s="398"/>
      <c r="M227" s="398"/>
      <c r="N227" s="398"/>
      <c r="O227" s="398"/>
      <c r="P227" s="398"/>
      <c r="Q227" s="398"/>
      <c r="R227" s="398"/>
      <c r="S227" s="398"/>
      <c r="T227" s="398"/>
      <c r="U227" s="398"/>
      <c r="V227" s="398"/>
      <c r="W227" s="398" t="str">
        <f>CONCATENATE(Draw!C227,C227)</f>
        <v/>
      </c>
      <c r="X227" s="399">
        <f t="shared" si="50"/>
        <v>0</v>
      </c>
      <c r="Y227" s="398"/>
      <c r="Z227" s="198" t="str">
        <f>IFERROR(VLOOKUP('1st Run'!H227,$AG$3:$AH$7,2,TRUE),"")</f>
        <v/>
      </c>
      <c r="AA227" s="303" t="str">
        <f>IFERROR(IF(Z227=$AA$1,'1st Run'!H227,""),"")</f>
        <v/>
      </c>
      <c r="AB227" s="303" t="str">
        <f>IFERROR(IF(Z227=$AB$1,'1st Run'!H227,""),"")</f>
        <v/>
      </c>
      <c r="AC227" s="303" t="str">
        <f>IFERROR(IF(Z227=$AC$1,'1st Run'!H227,""),"")</f>
        <v/>
      </c>
      <c r="AD227" s="303" t="str">
        <f>IFERROR(IF($Z227=$AD$1,'1st Run'!H227,""),"")</f>
        <v/>
      </c>
      <c r="AE227" s="303" t="str">
        <f>IFERROR(IF(Z227=$AE$1,'1st Run'!H227,""),"")</f>
        <v/>
      </c>
      <c r="AF227" s="221"/>
      <c r="BA227" s="398"/>
      <c r="BB227" s="398"/>
    </row>
    <row r="228" spans="1:54" ht="15.75" customHeight="1">
      <c r="A228" s="234" t="str">
        <f>IF(B228="","",Draw!A228)</f>
        <v/>
      </c>
      <c r="B228" s="235" t="str">
        <f>IFERROR(Draw!B228,"")</f>
        <v/>
      </c>
      <c r="C228" s="235" t="str">
        <f>IFERROR(Draw!D228,"")</f>
        <v/>
      </c>
      <c r="D228" s="167"/>
      <c r="E228" s="300" t="str">
        <f t="shared" si="51"/>
        <v/>
      </c>
      <c r="F228" s="301" t="str">
        <f t="shared" si="52"/>
        <v/>
      </c>
      <c r="G228" s="394">
        <v>2.2700000000000001E-7</v>
      </c>
      <c r="H228" s="399" t="str">
        <f t="shared" si="53"/>
        <v/>
      </c>
      <c r="I228" s="399" t="str">
        <f t="shared" si="54"/>
        <v/>
      </c>
      <c r="J228" s="399">
        <f>IFERROR(VLOOKUP(CONCATENATE(Draw!C228,C228),'Enter Draw'!S:T,2,FALSE),"")</f>
        <v>0</v>
      </c>
      <c r="K228" s="198" t="str">
        <f>IF(A228="yco",VLOOKUP(CONCATENATE(B228,C228),Youth!S:T,2,FALSE),IF(OR(AND(D228&gt;1,D228&lt;1050),D228="nt",D228="",D228="scratch"),"","Not valid"))</f>
        <v/>
      </c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 t="str">
        <f>CONCATENATE(Draw!C228,C228)</f>
        <v/>
      </c>
      <c r="X228" s="399">
        <f t="shared" si="50"/>
        <v>0</v>
      </c>
      <c r="Y228" s="398"/>
      <c r="Z228" s="198" t="str">
        <f>IFERROR(VLOOKUP('1st Run'!H228,$AG$3:$AH$7,2,TRUE),"")</f>
        <v/>
      </c>
      <c r="AA228" s="303" t="str">
        <f>IFERROR(IF(Z228=$AA$1,'1st Run'!H228,""),"")</f>
        <v/>
      </c>
      <c r="AB228" s="303" t="str">
        <f>IFERROR(IF(Z228=$AB$1,'1st Run'!H228,""),"")</f>
        <v/>
      </c>
      <c r="AC228" s="303" t="str">
        <f>IFERROR(IF(Z228=$AC$1,'1st Run'!H228,""),"")</f>
        <v/>
      </c>
      <c r="AD228" s="303" t="str">
        <f>IFERROR(IF($Z228=$AD$1,'1st Run'!H228,""),"")</f>
        <v/>
      </c>
      <c r="AE228" s="303" t="str">
        <f>IFERROR(IF(Z228=$AE$1,'1st Run'!H228,""),"")</f>
        <v/>
      </c>
      <c r="AF228" s="221"/>
      <c r="BA228" s="398"/>
      <c r="BB228" s="398"/>
    </row>
    <row r="229" spans="1:54" ht="15.75" customHeight="1">
      <c r="A229" s="234" t="str">
        <f>IF(B229="","",Draw!A229)</f>
        <v/>
      </c>
      <c r="B229" s="235" t="str">
        <f>IFERROR(Draw!B229,"")</f>
        <v/>
      </c>
      <c r="C229" s="235" t="str">
        <f>IFERROR(Draw!D229,"")</f>
        <v/>
      </c>
      <c r="D229" s="433"/>
      <c r="E229" s="300" t="str">
        <f t="shared" si="51"/>
        <v/>
      </c>
      <c r="F229" s="301" t="str">
        <f t="shared" si="52"/>
        <v/>
      </c>
      <c r="G229" s="394">
        <v>2.28E-7</v>
      </c>
      <c r="H229" s="399" t="str">
        <f t="shared" si="53"/>
        <v/>
      </c>
      <c r="I229" s="399" t="str">
        <f t="shared" si="54"/>
        <v/>
      </c>
      <c r="J229" s="399">
        <f>IFERROR(VLOOKUP(CONCATENATE(Draw!C229,C229),'Enter Draw'!S:T,2,FALSE),"")</f>
        <v>0</v>
      </c>
      <c r="K229" s="198" t="str">
        <f>IF(A229="yco",VLOOKUP(CONCATENATE(B229,C229),Youth!S:T,2,FALSE),IF(OR(AND(D229&gt;1,D229&lt;1050),D229="nt",D229="",D229="scratch"),"","Not valid"))</f>
        <v/>
      </c>
      <c r="L229" s="398"/>
      <c r="M229" s="398"/>
      <c r="N229" s="398"/>
      <c r="O229" s="398"/>
      <c r="P229" s="398"/>
      <c r="Q229" s="398"/>
      <c r="R229" s="398"/>
      <c r="S229" s="398"/>
      <c r="T229" s="398"/>
      <c r="U229" s="398"/>
      <c r="V229" s="398"/>
      <c r="W229" s="398" t="str">
        <f>CONCATENATE(Draw!C229,C229)</f>
        <v/>
      </c>
      <c r="X229" s="399">
        <f t="shared" si="50"/>
        <v>0</v>
      </c>
      <c r="Y229" s="398"/>
      <c r="Z229" s="198" t="str">
        <f>IFERROR(VLOOKUP('1st Run'!H229,$AG$3:$AH$7,2,TRUE),"")</f>
        <v/>
      </c>
      <c r="AA229" s="303" t="str">
        <f>IFERROR(IF(Z229=$AA$1,'1st Run'!H229,""),"")</f>
        <v/>
      </c>
      <c r="AB229" s="303" t="str">
        <f>IFERROR(IF(Z229=$AB$1,'1st Run'!H229,""),"")</f>
        <v/>
      </c>
      <c r="AC229" s="303" t="str">
        <f>IFERROR(IF(Z229=$AC$1,'1st Run'!H229,""),"")</f>
        <v/>
      </c>
      <c r="AD229" s="303" t="str">
        <f>IFERROR(IF($Z229=$AD$1,'1st Run'!H229,""),"")</f>
        <v/>
      </c>
      <c r="AE229" s="303" t="str">
        <f>IFERROR(IF(Z229=$AE$1,'1st Run'!H229,""),"")</f>
        <v/>
      </c>
      <c r="AF229" s="221"/>
      <c r="BA229" s="398"/>
      <c r="BB229" s="398"/>
    </row>
    <row r="230" spans="1:54" ht="15.75" customHeight="1">
      <c r="A230" s="234" t="str">
        <f>IF(B230="","",Draw!A230)</f>
        <v/>
      </c>
      <c r="B230" s="235" t="str">
        <f>IFERROR(Draw!B230,"")</f>
        <v/>
      </c>
      <c r="C230" s="235" t="str">
        <f>IFERROR(Draw!D230,"")</f>
        <v/>
      </c>
      <c r="D230" s="168"/>
      <c r="E230" s="300" t="str">
        <f t="shared" si="51"/>
        <v/>
      </c>
      <c r="F230" s="301" t="str">
        <f t="shared" si="52"/>
        <v/>
      </c>
      <c r="G230" s="394">
        <v>2.29E-7</v>
      </c>
      <c r="H230" s="399" t="str">
        <f t="shared" si="53"/>
        <v/>
      </c>
      <c r="I230" s="399" t="str">
        <f t="shared" si="54"/>
        <v/>
      </c>
      <c r="J230" s="399">
        <f>IFERROR(VLOOKUP(CONCATENATE(Draw!C230,C230),'Enter Draw'!S:T,2,FALSE),"")</f>
        <v>0</v>
      </c>
      <c r="K230" s="198" t="str">
        <f>IF(A230="yco",VLOOKUP(CONCATENATE(B230,C230),Youth!S:T,2,FALSE),IF(OR(AND(D230&gt;1,D230&lt;1050),D230="nt",D230="",D230="scratch"),"","Not valid"))</f>
        <v/>
      </c>
      <c r="L230" s="398"/>
      <c r="M230" s="398"/>
      <c r="N230" s="398"/>
      <c r="O230" s="398"/>
      <c r="P230" s="398"/>
      <c r="Q230" s="398"/>
      <c r="R230" s="398"/>
      <c r="S230" s="398"/>
      <c r="T230" s="398"/>
      <c r="U230" s="398"/>
      <c r="V230" s="398"/>
      <c r="W230" s="398" t="str">
        <f>CONCATENATE(Draw!C230,C230)</f>
        <v/>
      </c>
      <c r="X230" s="399">
        <f t="shared" si="50"/>
        <v>0</v>
      </c>
      <c r="Y230" s="398"/>
      <c r="Z230" s="198" t="str">
        <f>IFERROR(VLOOKUP('1st Run'!H230,$AG$3:$AH$7,2,TRUE),"")</f>
        <v/>
      </c>
      <c r="AA230" s="303" t="str">
        <f>IFERROR(IF(Z230=$AA$1,'1st Run'!H230,""),"")</f>
        <v/>
      </c>
      <c r="AB230" s="303" t="str">
        <f>IFERROR(IF(Z230=$AB$1,'1st Run'!H230,""),"")</f>
        <v/>
      </c>
      <c r="AC230" s="303" t="str">
        <f>IFERROR(IF(Z230=$AC$1,'1st Run'!H230,""),"")</f>
        <v/>
      </c>
      <c r="AD230" s="303" t="str">
        <f>IFERROR(IF($Z230=$AD$1,'1st Run'!H230,""),"")</f>
        <v/>
      </c>
      <c r="AE230" s="303" t="str">
        <f>IFERROR(IF(Z230=$AE$1,'1st Run'!H230,""),"")</f>
        <v/>
      </c>
      <c r="AF230" s="221"/>
      <c r="BA230" s="398"/>
      <c r="BB230" s="398"/>
    </row>
    <row r="231" spans="1:54" ht="15.75" customHeight="1">
      <c r="A231" s="234" t="str">
        <f>IF(B231="","",Draw!A231)</f>
        <v/>
      </c>
      <c r="B231" s="235" t="str">
        <f>IFERROR(Draw!B231,"")</f>
        <v/>
      </c>
      <c r="C231" s="235" t="str">
        <f>IFERROR(Draw!D231,"")</f>
        <v/>
      </c>
      <c r="D231" s="166"/>
      <c r="E231" s="300" t="str">
        <f t="shared" si="51"/>
        <v/>
      </c>
      <c r="F231" s="301" t="str">
        <f t="shared" si="52"/>
        <v/>
      </c>
      <c r="G231" s="394">
        <v>2.2999999999999999E-7</v>
      </c>
      <c r="H231" s="399" t="str">
        <f t="shared" si="53"/>
        <v/>
      </c>
      <c r="I231" s="399" t="str">
        <f t="shared" si="54"/>
        <v/>
      </c>
      <c r="J231" s="399">
        <f>IFERROR(VLOOKUP(CONCATENATE(Draw!C231,C231),'Enter Draw'!S:T,2,FALSE),"")</f>
        <v>0</v>
      </c>
      <c r="K231" s="198" t="str">
        <f>IF(A231="yco",VLOOKUP(CONCATENATE(B231,C231),Youth!S:T,2,FALSE),IF(OR(AND(D231&gt;1,D231&lt;1050),D231="nt",D231="",D231="scratch"),"","Not valid"))</f>
        <v/>
      </c>
      <c r="L231" s="398"/>
      <c r="M231" s="398"/>
      <c r="N231" s="398"/>
      <c r="O231" s="398"/>
      <c r="P231" s="398"/>
      <c r="Q231" s="398"/>
      <c r="R231" s="398"/>
      <c r="S231" s="398"/>
      <c r="T231" s="398"/>
      <c r="U231" s="398"/>
      <c r="V231" s="398"/>
      <c r="W231" s="398" t="str">
        <f>CONCATENATE(Draw!C231,C231)</f>
        <v/>
      </c>
      <c r="X231" s="399">
        <f t="shared" si="50"/>
        <v>0</v>
      </c>
      <c r="Y231" s="398"/>
      <c r="Z231" s="198" t="str">
        <f>IFERROR(VLOOKUP('1st Run'!H231,$AG$3:$AH$7,2,TRUE),"")</f>
        <v/>
      </c>
      <c r="AA231" s="303" t="str">
        <f>IFERROR(IF(Z231=$AA$1,'1st Run'!H231,""),"")</f>
        <v/>
      </c>
      <c r="AB231" s="303" t="str">
        <f>IFERROR(IF(Z231=$AB$1,'1st Run'!H231,""),"")</f>
        <v/>
      </c>
      <c r="AC231" s="303" t="str">
        <f>IFERROR(IF(Z231=$AC$1,'1st Run'!H231,""),"")</f>
        <v/>
      </c>
      <c r="AD231" s="303" t="str">
        <f>IFERROR(IF($Z231=$AD$1,'1st Run'!H231,""),"")</f>
        <v/>
      </c>
      <c r="AE231" s="303" t="str">
        <f>IFERROR(IF(Z231=$AE$1,'1st Run'!H231,""),"")</f>
        <v/>
      </c>
      <c r="AF231" s="221"/>
      <c r="BA231" s="398"/>
      <c r="BB231" s="398"/>
    </row>
    <row r="232" spans="1:54" ht="15.75" customHeight="1">
      <c r="A232" s="234" t="str">
        <f>IF(B232="","",Draw!A232)</f>
        <v/>
      </c>
      <c r="B232" s="235" t="str">
        <f>IFERROR(Draw!B232,"")</f>
        <v/>
      </c>
      <c r="C232" s="235" t="str">
        <f>IFERROR(Draw!D232,"")</f>
        <v/>
      </c>
      <c r="D232" s="165"/>
      <c r="E232" s="300" t="str">
        <f t="shared" si="51"/>
        <v/>
      </c>
      <c r="F232" s="301" t="str">
        <f t="shared" si="52"/>
        <v/>
      </c>
      <c r="G232" s="394">
        <v>2.3099999999999999E-7</v>
      </c>
      <c r="H232" s="399" t="str">
        <f t="shared" si="53"/>
        <v/>
      </c>
      <c r="I232" s="399" t="str">
        <f t="shared" si="54"/>
        <v/>
      </c>
      <c r="J232" s="399">
        <f>IFERROR(VLOOKUP(CONCATENATE(Draw!C232,C232),'Enter Draw'!S:T,2,FALSE),"")</f>
        <v>0</v>
      </c>
      <c r="K232" s="198" t="str">
        <f>IF(A232="yco",VLOOKUP(CONCATENATE(B232,C232),Youth!S:T,2,FALSE),IF(OR(AND(D232&gt;1,D232&lt;1050),D232="nt",D232="",D232="scratch"),"","Not valid"))</f>
        <v/>
      </c>
      <c r="L232" s="398"/>
      <c r="M232" s="398"/>
      <c r="N232" s="398"/>
      <c r="O232" s="398"/>
      <c r="P232" s="398"/>
      <c r="Q232" s="398"/>
      <c r="R232" s="398"/>
      <c r="S232" s="398"/>
      <c r="T232" s="398"/>
      <c r="U232" s="398"/>
      <c r="V232" s="398"/>
      <c r="W232" s="398" t="str">
        <f>CONCATENATE(Draw!C232,C232)</f>
        <v/>
      </c>
      <c r="X232" s="399">
        <f t="shared" si="50"/>
        <v>0</v>
      </c>
      <c r="Y232" s="398"/>
      <c r="Z232" s="198" t="str">
        <f>IFERROR(VLOOKUP('1st Run'!H232,$AG$3:$AH$7,2,TRUE),"")</f>
        <v/>
      </c>
      <c r="AA232" s="303" t="str">
        <f>IFERROR(IF(Z232=$AA$1,'1st Run'!H232,""),"")</f>
        <v/>
      </c>
      <c r="AB232" s="303" t="str">
        <f>IFERROR(IF(Z232=$AB$1,'1st Run'!H232,""),"")</f>
        <v/>
      </c>
      <c r="AC232" s="303" t="str">
        <f>IFERROR(IF(Z232=$AC$1,'1st Run'!H232,""),"")</f>
        <v/>
      </c>
      <c r="AD232" s="303" t="str">
        <f>IFERROR(IF($Z232=$AD$1,'1st Run'!H232,""),"")</f>
        <v/>
      </c>
      <c r="AE232" s="303" t="str">
        <f>IFERROR(IF(Z232=$AE$1,'1st Run'!H232,""),"")</f>
        <v/>
      </c>
      <c r="AF232" s="221"/>
      <c r="BA232" s="398"/>
      <c r="BB232" s="398"/>
    </row>
    <row r="233" spans="1:54" ht="15.75" customHeight="1">
      <c r="A233" s="234" t="str">
        <f>IF(B233="","",Draw!A233)</f>
        <v/>
      </c>
      <c r="B233" s="235" t="str">
        <f>IFERROR(Draw!B233,"")</f>
        <v/>
      </c>
      <c r="C233" s="235" t="str">
        <f>IFERROR(Draw!D233,"")</f>
        <v/>
      </c>
      <c r="D233" s="166"/>
      <c r="E233" s="300" t="str">
        <f t="shared" si="51"/>
        <v/>
      </c>
      <c r="F233" s="301" t="str">
        <f t="shared" si="52"/>
        <v/>
      </c>
      <c r="G233" s="394">
        <v>2.3200000000000001E-7</v>
      </c>
      <c r="H233" s="399" t="str">
        <f t="shared" si="53"/>
        <v/>
      </c>
      <c r="I233" s="399" t="str">
        <f t="shared" si="54"/>
        <v/>
      </c>
      <c r="J233" s="399">
        <f>IFERROR(VLOOKUP(CONCATENATE(Draw!C233,C233),'Enter Draw'!S:T,2,FALSE),"")</f>
        <v>0</v>
      </c>
      <c r="K233" s="198" t="str">
        <f>IF(A233="yco",VLOOKUP(CONCATENATE(B233,C233),Youth!S:T,2,FALSE),IF(OR(AND(D233&gt;1,D233&lt;1050),D233="nt",D233="",D233="scratch"),"","Not valid"))</f>
        <v/>
      </c>
      <c r="L233" s="398"/>
      <c r="M233" s="398"/>
      <c r="N233" s="398"/>
      <c r="O233" s="398"/>
      <c r="P233" s="398"/>
      <c r="Q233" s="398"/>
      <c r="R233" s="398"/>
      <c r="S233" s="398"/>
      <c r="T233" s="398"/>
      <c r="U233" s="398"/>
      <c r="V233" s="398"/>
      <c r="W233" s="398" t="str">
        <f>CONCATENATE(Draw!C233,C233)</f>
        <v/>
      </c>
      <c r="X233" s="399">
        <f t="shared" si="50"/>
        <v>0</v>
      </c>
      <c r="Y233" s="398"/>
      <c r="Z233" s="198" t="str">
        <f>IFERROR(VLOOKUP('1st Run'!H233,$AG$3:$AH$7,2,TRUE),"")</f>
        <v/>
      </c>
      <c r="AA233" s="303" t="str">
        <f>IFERROR(IF(Z233=$AA$1,'1st Run'!H233,""),"")</f>
        <v/>
      </c>
      <c r="AB233" s="303" t="str">
        <f>IFERROR(IF(Z233=$AB$1,'1st Run'!H233,""),"")</f>
        <v/>
      </c>
      <c r="AC233" s="303" t="str">
        <f>IFERROR(IF(Z233=$AC$1,'1st Run'!H233,""),"")</f>
        <v/>
      </c>
      <c r="AD233" s="303" t="str">
        <f>IFERROR(IF($Z233=$AD$1,'1st Run'!H233,""),"")</f>
        <v/>
      </c>
      <c r="AE233" s="303" t="str">
        <f>IFERROR(IF(Z233=$AE$1,'1st Run'!H233,""),"")</f>
        <v/>
      </c>
      <c r="AF233" s="221"/>
      <c r="BA233" s="398"/>
      <c r="BB233" s="398"/>
    </row>
    <row r="234" spans="1:54" ht="15.75" customHeight="1">
      <c r="A234" s="234" t="str">
        <f>IF(B234="","",Draw!A234)</f>
        <v/>
      </c>
      <c r="B234" s="235" t="str">
        <f>IFERROR(Draw!B234,"")</f>
        <v/>
      </c>
      <c r="C234" s="235" t="str">
        <f>IFERROR(Draw!D234,"")</f>
        <v/>
      </c>
      <c r="D234" s="167"/>
      <c r="E234" s="300" t="str">
        <f t="shared" si="51"/>
        <v/>
      </c>
      <c r="F234" s="301" t="str">
        <f t="shared" si="52"/>
        <v/>
      </c>
      <c r="G234" s="394">
        <v>2.3300000000000001E-7</v>
      </c>
      <c r="H234" s="399" t="str">
        <f t="shared" si="53"/>
        <v/>
      </c>
      <c r="I234" s="399" t="str">
        <f t="shared" si="54"/>
        <v/>
      </c>
      <c r="J234" s="399">
        <f>IFERROR(VLOOKUP(CONCATENATE(Draw!C234,C234),'Enter Draw'!S:T,2,FALSE),"")</f>
        <v>0</v>
      </c>
      <c r="K234" s="198" t="str">
        <f>IF(A234="yco",VLOOKUP(CONCATENATE(B234,C234),Youth!S:T,2,FALSE),IF(OR(AND(D234&gt;1,D234&lt;1050),D234="nt",D234="",D234="scratch"),"","Not valid"))</f>
        <v/>
      </c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 t="str">
        <f>CONCATENATE(Draw!C234,C234)</f>
        <v/>
      </c>
      <c r="X234" s="399">
        <f t="shared" si="50"/>
        <v>0</v>
      </c>
      <c r="Y234" s="398"/>
      <c r="Z234" s="198" t="str">
        <f>IFERROR(VLOOKUP('1st Run'!H234,$AG$3:$AH$7,2,TRUE),"")</f>
        <v/>
      </c>
      <c r="AA234" s="303" t="str">
        <f>IFERROR(IF(Z234=$AA$1,'1st Run'!H234,""),"")</f>
        <v/>
      </c>
      <c r="AB234" s="303" t="str">
        <f>IFERROR(IF(Z234=$AB$1,'1st Run'!H234,""),"")</f>
        <v/>
      </c>
      <c r="AC234" s="303" t="str">
        <f>IFERROR(IF(Z234=$AC$1,'1st Run'!H234,""),"")</f>
        <v/>
      </c>
      <c r="AD234" s="303" t="str">
        <f>IFERROR(IF($Z234=$AD$1,'1st Run'!H234,""),"")</f>
        <v/>
      </c>
      <c r="AE234" s="303" t="str">
        <f>IFERROR(IF(Z234=$AE$1,'1st Run'!H234,""),"")</f>
        <v/>
      </c>
      <c r="AF234" s="221"/>
      <c r="BA234" s="398"/>
      <c r="BB234" s="398"/>
    </row>
    <row r="235" spans="1:54" ht="15.75" customHeight="1">
      <c r="A235" s="234" t="str">
        <f>IF(B235="","",Draw!A235)</f>
        <v/>
      </c>
      <c r="B235" s="235" t="str">
        <f>IFERROR(Draw!B235,"")</f>
        <v/>
      </c>
      <c r="C235" s="235" t="str">
        <f>IFERROR(Draw!D235,"")</f>
        <v/>
      </c>
      <c r="D235" s="433"/>
      <c r="E235" s="300" t="str">
        <f t="shared" si="51"/>
        <v/>
      </c>
      <c r="F235" s="301" t="str">
        <f t="shared" si="52"/>
        <v/>
      </c>
      <c r="G235" s="394">
        <v>2.34E-7</v>
      </c>
      <c r="H235" s="399" t="str">
        <f t="shared" si="53"/>
        <v/>
      </c>
      <c r="I235" s="399" t="str">
        <f t="shared" si="54"/>
        <v/>
      </c>
      <c r="J235" s="399">
        <f>IFERROR(VLOOKUP(CONCATENATE(Draw!C235,C235),'Enter Draw'!S:T,2,FALSE),"")</f>
        <v>0</v>
      </c>
      <c r="K235" s="198" t="str">
        <f>IF(A235="yco",VLOOKUP(CONCATENATE(B235,C235),Youth!S:T,2,FALSE),IF(OR(AND(D235&gt;1,D235&lt;1050),D235="nt",D235="",D235="scratch"),"","Not valid"))</f>
        <v/>
      </c>
      <c r="L235" s="398"/>
      <c r="M235" s="398"/>
      <c r="N235" s="398"/>
      <c r="O235" s="398"/>
      <c r="P235" s="398"/>
      <c r="Q235" s="398"/>
      <c r="R235" s="398"/>
      <c r="S235" s="398"/>
      <c r="T235" s="398"/>
      <c r="U235" s="398"/>
      <c r="V235" s="398"/>
      <c r="W235" s="398" t="str">
        <f>CONCATENATE(Draw!C235,C235)</f>
        <v/>
      </c>
      <c r="X235" s="399">
        <f t="shared" si="50"/>
        <v>0</v>
      </c>
      <c r="Y235" s="398"/>
      <c r="Z235" s="198" t="str">
        <f>IFERROR(VLOOKUP('1st Run'!H235,$AG$3:$AH$7,2,TRUE),"")</f>
        <v/>
      </c>
      <c r="AA235" s="303" t="str">
        <f>IFERROR(IF(Z235=$AA$1,'1st Run'!H235,""),"")</f>
        <v/>
      </c>
      <c r="AB235" s="303" t="str">
        <f>IFERROR(IF(Z235=$AB$1,'1st Run'!H235,""),"")</f>
        <v/>
      </c>
      <c r="AC235" s="303" t="str">
        <f>IFERROR(IF(Z235=$AC$1,'1st Run'!H235,""),"")</f>
        <v/>
      </c>
      <c r="AD235" s="303" t="str">
        <f>IFERROR(IF($Z235=$AD$1,'1st Run'!H235,""),"")</f>
        <v/>
      </c>
      <c r="AE235" s="303" t="str">
        <f>IFERROR(IF(Z235=$AE$1,'1st Run'!H235,""),"")</f>
        <v/>
      </c>
      <c r="AF235" s="221"/>
      <c r="BA235" s="398"/>
      <c r="BB235" s="398"/>
    </row>
    <row r="236" spans="1:54" ht="15.75" customHeight="1">
      <c r="A236" s="234" t="str">
        <f>IF(B236="","",Draw!A236)</f>
        <v/>
      </c>
      <c r="B236" s="235" t="str">
        <f>IFERROR(Draw!B236,"")</f>
        <v/>
      </c>
      <c r="C236" s="235" t="str">
        <f>IFERROR(Draw!D236,"")</f>
        <v/>
      </c>
      <c r="D236" s="168"/>
      <c r="E236" s="300" t="str">
        <f t="shared" si="51"/>
        <v/>
      </c>
      <c r="F236" s="301" t="str">
        <f t="shared" si="52"/>
        <v/>
      </c>
      <c r="G236" s="394">
        <v>2.35E-7</v>
      </c>
      <c r="H236" s="399" t="str">
        <f t="shared" si="53"/>
        <v/>
      </c>
      <c r="I236" s="399" t="str">
        <f t="shared" si="54"/>
        <v/>
      </c>
      <c r="J236" s="399">
        <f>IFERROR(VLOOKUP(CONCATENATE(Draw!C236,C236),'Enter Draw'!S:T,2,FALSE),"")</f>
        <v>0</v>
      </c>
      <c r="K236" s="198" t="str">
        <f>IF(A236="yco",VLOOKUP(CONCATENATE(B236,C236),Youth!S:T,2,FALSE),IF(OR(AND(D236&gt;1,D236&lt;1050),D236="nt",D236="",D236="scratch"),"","Not valid"))</f>
        <v/>
      </c>
      <c r="L236" s="398"/>
      <c r="M236" s="398"/>
      <c r="N236" s="398"/>
      <c r="O236" s="398"/>
      <c r="P236" s="398"/>
      <c r="Q236" s="398"/>
      <c r="R236" s="398"/>
      <c r="S236" s="398"/>
      <c r="T236" s="398"/>
      <c r="U236" s="398"/>
      <c r="V236" s="398"/>
      <c r="W236" s="398" t="str">
        <f>CONCATENATE(Draw!C236,C236)</f>
        <v/>
      </c>
      <c r="X236" s="399">
        <f t="shared" si="50"/>
        <v>0</v>
      </c>
      <c r="Y236" s="398"/>
      <c r="Z236" s="198" t="str">
        <f>IFERROR(VLOOKUP('1st Run'!H236,$AG$3:$AH$7,2,TRUE),"")</f>
        <v/>
      </c>
      <c r="AA236" s="303" t="str">
        <f>IFERROR(IF(Z236=$AA$1,'1st Run'!H236,""),"")</f>
        <v/>
      </c>
      <c r="AB236" s="303" t="str">
        <f>IFERROR(IF(Z236=$AB$1,'1st Run'!H236,""),"")</f>
        <v/>
      </c>
      <c r="AC236" s="303" t="str">
        <f>IFERROR(IF(Z236=$AC$1,'1st Run'!H236,""),"")</f>
        <v/>
      </c>
      <c r="AD236" s="303" t="str">
        <f>IFERROR(IF($Z236=$AD$1,'1st Run'!H236,""),"")</f>
        <v/>
      </c>
      <c r="AE236" s="303" t="str">
        <f>IFERROR(IF(Z236=$AE$1,'1st Run'!H236,""),"")</f>
        <v/>
      </c>
      <c r="AF236" s="221"/>
      <c r="BA236" s="398"/>
      <c r="BB236" s="398"/>
    </row>
    <row r="237" spans="1:54" ht="15.75" customHeight="1">
      <c r="A237" s="234" t="str">
        <f>IF(B237="","",Draw!A237)</f>
        <v/>
      </c>
      <c r="B237" s="235" t="str">
        <f>IFERROR(Draw!B237,"")</f>
        <v/>
      </c>
      <c r="C237" s="235" t="str">
        <f>IFERROR(Draw!D237,"")</f>
        <v/>
      </c>
      <c r="D237" s="166"/>
      <c r="E237" s="300" t="str">
        <f t="shared" si="51"/>
        <v/>
      </c>
      <c r="F237" s="301" t="str">
        <f t="shared" si="52"/>
        <v/>
      </c>
      <c r="G237" s="394">
        <v>2.36E-7</v>
      </c>
      <c r="H237" s="399" t="str">
        <f t="shared" si="53"/>
        <v/>
      </c>
      <c r="I237" s="399" t="str">
        <f t="shared" si="54"/>
        <v/>
      </c>
      <c r="J237" s="399">
        <f>IFERROR(VLOOKUP(CONCATENATE(Draw!C237,C237),'Enter Draw'!S:T,2,FALSE),"")</f>
        <v>0</v>
      </c>
      <c r="K237" s="198" t="str">
        <f>IF(A237="yco",VLOOKUP(CONCATENATE(B237,C237),Youth!S:T,2,FALSE),IF(OR(AND(D237&gt;1,D237&lt;1050),D237="nt",D237="",D237="scratch"),"","Not valid"))</f>
        <v/>
      </c>
      <c r="L237" s="398"/>
      <c r="M237" s="398"/>
      <c r="N237" s="398"/>
      <c r="O237" s="398"/>
      <c r="P237" s="398"/>
      <c r="Q237" s="398"/>
      <c r="R237" s="398"/>
      <c r="S237" s="398"/>
      <c r="T237" s="398"/>
      <c r="U237" s="398"/>
      <c r="V237" s="398"/>
      <c r="W237" s="398" t="str">
        <f>CONCATENATE(Draw!C237,C237)</f>
        <v/>
      </c>
      <c r="X237" s="399">
        <f t="shared" si="50"/>
        <v>0</v>
      </c>
      <c r="Y237" s="398"/>
      <c r="Z237" s="198" t="str">
        <f>IFERROR(VLOOKUP('1st Run'!H237,$AG$3:$AH$7,2,TRUE),"")</f>
        <v/>
      </c>
      <c r="AA237" s="303" t="str">
        <f>IFERROR(IF(Z237=$AA$1,'1st Run'!H237,""),"")</f>
        <v/>
      </c>
      <c r="AB237" s="303" t="str">
        <f>IFERROR(IF(Z237=$AB$1,'1st Run'!H237,""),"")</f>
        <v/>
      </c>
      <c r="AC237" s="303" t="str">
        <f>IFERROR(IF(Z237=$AC$1,'1st Run'!H237,""),"")</f>
        <v/>
      </c>
      <c r="AD237" s="303" t="str">
        <f>IFERROR(IF($Z237=$AD$1,'1st Run'!H237,""),"")</f>
        <v/>
      </c>
      <c r="AE237" s="303" t="str">
        <f>IFERROR(IF(Z237=$AE$1,'1st Run'!H237,""),"")</f>
        <v/>
      </c>
      <c r="AF237" s="221"/>
      <c r="BA237" s="398"/>
      <c r="BB237" s="398"/>
    </row>
    <row r="238" spans="1:54" ht="15.75" customHeight="1">
      <c r="A238" s="234" t="str">
        <f>IF(B238="","",Draw!A238)</f>
        <v/>
      </c>
      <c r="B238" s="235" t="str">
        <f>IFERROR(Draw!B238,"")</f>
        <v/>
      </c>
      <c r="C238" s="235" t="str">
        <f>IFERROR(Draw!D238,"")</f>
        <v/>
      </c>
      <c r="D238" s="165"/>
      <c r="E238" s="300" t="str">
        <f t="shared" si="51"/>
        <v/>
      </c>
      <c r="F238" s="301" t="str">
        <f t="shared" si="52"/>
        <v/>
      </c>
      <c r="G238" s="394">
        <v>2.3699999999999999E-7</v>
      </c>
      <c r="H238" s="399" t="str">
        <f t="shared" si="53"/>
        <v/>
      </c>
      <c r="I238" s="399" t="str">
        <f t="shared" si="54"/>
        <v/>
      </c>
      <c r="J238" s="399">
        <f>IFERROR(VLOOKUP(CONCATENATE(Draw!C238,C238),'Enter Draw'!S:T,2,FALSE),"")</f>
        <v>0</v>
      </c>
      <c r="K238" s="198" t="str">
        <f>IF(A238="yco",VLOOKUP(CONCATENATE(B238,C238),Youth!S:T,2,FALSE),IF(OR(AND(D238&gt;1,D238&lt;1050),D238="nt",D238="",D238="scratch"),"","Not valid"))</f>
        <v/>
      </c>
      <c r="L238" s="398"/>
      <c r="M238" s="398"/>
      <c r="N238" s="398"/>
      <c r="O238" s="398"/>
      <c r="P238" s="398"/>
      <c r="Q238" s="398"/>
      <c r="R238" s="398"/>
      <c r="S238" s="398"/>
      <c r="T238" s="398"/>
      <c r="U238" s="398"/>
      <c r="V238" s="398"/>
      <c r="W238" s="398" t="str">
        <f>CONCATENATE(Draw!C238,C238)</f>
        <v/>
      </c>
      <c r="X238" s="399">
        <f t="shared" si="50"/>
        <v>0</v>
      </c>
      <c r="Y238" s="398"/>
      <c r="Z238" s="198" t="str">
        <f>IFERROR(VLOOKUP('1st Run'!H238,$AG$3:$AH$7,2,TRUE),"")</f>
        <v/>
      </c>
      <c r="AA238" s="303" t="str">
        <f>IFERROR(IF(Z238=$AA$1,'1st Run'!H238,""),"")</f>
        <v/>
      </c>
      <c r="AB238" s="303" t="str">
        <f>IFERROR(IF(Z238=$AB$1,'1st Run'!H238,""),"")</f>
        <v/>
      </c>
      <c r="AC238" s="303" t="str">
        <f>IFERROR(IF(Z238=$AC$1,'1st Run'!H238,""),"")</f>
        <v/>
      </c>
      <c r="AD238" s="303" t="str">
        <f>IFERROR(IF($Z238=$AD$1,'1st Run'!H238,""),"")</f>
        <v/>
      </c>
      <c r="AE238" s="303" t="str">
        <f>IFERROR(IF(Z238=$AE$1,'1st Run'!H238,""),"")</f>
        <v/>
      </c>
      <c r="AF238" s="221"/>
      <c r="BA238" s="398"/>
      <c r="BB238" s="398"/>
    </row>
    <row r="239" spans="1:54" ht="15.75" customHeight="1">
      <c r="A239" s="234" t="str">
        <f>IF(B239="","",Draw!A239)</f>
        <v/>
      </c>
      <c r="B239" s="235" t="str">
        <f>IFERROR(Draw!B239,"")</f>
        <v/>
      </c>
      <c r="C239" s="235" t="str">
        <f>IFERROR(Draw!D239,"")</f>
        <v/>
      </c>
      <c r="D239" s="166"/>
      <c r="E239" s="300" t="str">
        <f t="shared" si="51"/>
        <v/>
      </c>
      <c r="F239" s="301" t="str">
        <f t="shared" si="52"/>
        <v/>
      </c>
      <c r="G239" s="394">
        <v>2.3799999999999999E-7</v>
      </c>
      <c r="H239" s="399" t="str">
        <f t="shared" si="53"/>
        <v/>
      </c>
      <c r="I239" s="399" t="str">
        <f t="shared" si="54"/>
        <v/>
      </c>
      <c r="J239" s="399">
        <f>IFERROR(VLOOKUP(CONCATENATE(Draw!C239,C239),'Enter Draw'!S:T,2,FALSE),"")</f>
        <v>0</v>
      </c>
      <c r="K239" s="198" t="str">
        <f>IF(A239="yco",VLOOKUP(CONCATENATE(B239,C239),Youth!S:T,2,FALSE),IF(OR(AND(D239&gt;1,D239&lt;1050),D239="nt",D239="",D239="scratch"),"","Not valid"))</f>
        <v/>
      </c>
      <c r="L239" s="398"/>
      <c r="M239" s="398"/>
      <c r="N239" s="398"/>
      <c r="O239" s="398"/>
      <c r="P239" s="398"/>
      <c r="Q239" s="398"/>
      <c r="R239" s="398"/>
      <c r="S239" s="398"/>
      <c r="T239" s="398"/>
      <c r="U239" s="398"/>
      <c r="V239" s="398"/>
      <c r="W239" s="398" t="str">
        <f>CONCATENATE(Draw!C239,C239)</f>
        <v/>
      </c>
      <c r="X239" s="399">
        <f t="shared" si="50"/>
        <v>0</v>
      </c>
      <c r="Y239" s="398"/>
      <c r="Z239" s="198" t="str">
        <f>IFERROR(VLOOKUP('1st Run'!H239,$AG$3:$AH$7,2,TRUE),"")</f>
        <v/>
      </c>
      <c r="AA239" s="303" t="str">
        <f>IFERROR(IF(Z239=$AA$1,'1st Run'!H239,""),"")</f>
        <v/>
      </c>
      <c r="AB239" s="303" t="str">
        <f>IFERROR(IF(Z239=$AB$1,'1st Run'!H239,""),"")</f>
        <v/>
      </c>
      <c r="AC239" s="303" t="str">
        <f>IFERROR(IF(Z239=$AC$1,'1st Run'!H239,""),"")</f>
        <v/>
      </c>
      <c r="AD239" s="303" t="str">
        <f>IFERROR(IF($Z239=$AD$1,'1st Run'!H239,""),"")</f>
        <v/>
      </c>
      <c r="AE239" s="303" t="str">
        <f>IFERROR(IF(Z239=$AE$1,'1st Run'!H239,""),"")</f>
        <v/>
      </c>
      <c r="AF239" s="221"/>
      <c r="BA239" s="398"/>
      <c r="BB239" s="398"/>
    </row>
    <row r="240" spans="1:54" ht="15.75" customHeight="1">
      <c r="A240" s="234" t="str">
        <f>IF(B240="","",Draw!A240)</f>
        <v/>
      </c>
      <c r="B240" s="235" t="str">
        <f>IFERROR(Draw!B240,"")</f>
        <v/>
      </c>
      <c r="C240" s="235" t="str">
        <f>IFERROR(Draw!D240,"")</f>
        <v/>
      </c>
      <c r="D240" s="167"/>
      <c r="E240" s="300" t="str">
        <f t="shared" si="51"/>
        <v/>
      </c>
      <c r="F240" s="301" t="str">
        <f t="shared" si="52"/>
        <v/>
      </c>
      <c r="G240" s="394">
        <v>2.3900000000000001E-7</v>
      </c>
      <c r="H240" s="399" t="str">
        <f t="shared" si="53"/>
        <v/>
      </c>
      <c r="I240" s="399" t="str">
        <f t="shared" si="54"/>
        <v/>
      </c>
      <c r="J240" s="399">
        <f>IFERROR(VLOOKUP(CONCATENATE(Draw!C240,C240),'Enter Draw'!S:T,2,FALSE),"")</f>
        <v>0</v>
      </c>
      <c r="K240" s="198" t="str">
        <f>IF(A240="yco",VLOOKUP(CONCATENATE(B240,C240),Youth!S:T,2,FALSE),IF(OR(AND(D240&gt;1,D240&lt;1050),D240="nt",D240="",D240="scratch"),"","Not valid"))</f>
        <v/>
      </c>
      <c r="L240" s="398"/>
      <c r="M240" s="398"/>
      <c r="N240" s="398"/>
      <c r="O240" s="398"/>
      <c r="P240" s="398"/>
      <c r="Q240" s="398"/>
      <c r="R240" s="398"/>
      <c r="S240" s="398"/>
      <c r="T240" s="398"/>
      <c r="U240" s="398"/>
      <c r="V240" s="398"/>
      <c r="W240" s="398" t="str">
        <f>CONCATENATE(Draw!C240,C240)</f>
        <v/>
      </c>
      <c r="X240" s="399">
        <f t="shared" si="50"/>
        <v>0</v>
      </c>
      <c r="Y240" s="398"/>
      <c r="Z240" s="198" t="str">
        <f>IFERROR(VLOOKUP('1st Run'!H240,$AG$3:$AH$7,2,TRUE),"")</f>
        <v/>
      </c>
      <c r="AA240" s="303" t="str">
        <f>IFERROR(IF(Z240=$AA$1,'1st Run'!H240,""),"")</f>
        <v/>
      </c>
      <c r="AB240" s="303" t="str">
        <f>IFERROR(IF(Z240=$AB$1,'1st Run'!H240,""),"")</f>
        <v/>
      </c>
      <c r="AC240" s="303" t="str">
        <f>IFERROR(IF(Z240=$AC$1,'1st Run'!H240,""),"")</f>
        <v/>
      </c>
      <c r="AD240" s="303" t="str">
        <f>IFERROR(IF($Z240=$AD$1,'1st Run'!H240,""),"")</f>
        <v/>
      </c>
      <c r="AE240" s="303" t="str">
        <f>IFERROR(IF(Z240=$AE$1,'1st Run'!H240,""),"")</f>
        <v/>
      </c>
      <c r="AF240" s="221"/>
      <c r="BA240" s="398"/>
      <c r="BB240" s="398"/>
    </row>
    <row r="241" spans="1:54" ht="15.75" customHeight="1">
      <c r="A241" s="234" t="str">
        <f>IF(B241="","",Draw!A241)</f>
        <v/>
      </c>
      <c r="B241" s="235" t="str">
        <f>IFERROR(Draw!B241,"")</f>
        <v/>
      </c>
      <c r="C241" s="235" t="str">
        <f>IFERROR(Draw!D241,"")</f>
        <v/>
      </c>
      <c r="D241" s="433"/>
      <c r="E241" s="300" t="str">
        <f t="shared" si="51"/>
        <v/>
      </c>
      <c r="F241" s="301" t="str">
        <f t="shared" si="52"/>
        <v/>
      </c>
      <c r="G241" s="394">
        <v>2.3999999999999998E-7</v>
      </c>
      <c r="H241" s="399" t="str">
        <f t="shared" si="53"/>
        <v/>
      </c>
      <c r="I241" s="399" t="str">
        <f t="shared" si="54"/>
        <v/>
      </c>
      <c r="J241" s="399">
        <f>IFERROR(VLOOKUP(CONCATENATE(Draw!C241,C241),'Enter Draw'!S:T,2,FALSE),"")</f>
        <v>0</v>
      </c>
      <c r="K241" s="198" t="str">
        <f>IF(A241="yco",VLOOKUP(CONCATENATE(B241,C241),Youth!S:T,2,FALSE),IF(OR(AND(D241&gt;1,D241&lt;1050),D241="nt",D241="",D241="scratch"),"","Not valid"))</f>
        <v/>
      </c>
      <c r="L241" s="398"/>
      <c r="M241" s="398"/>
      <c r="N241" s="398"/>
      <c r="O241" s="398"/>
      <c r="P241" s="398"/>
      <c r="Q241" s="398"/>
      <c r="R241" s="398"/>
      <c r="S241" s="398"/>
      <c r="T241" s="398"/>
      <c r="U241" s="398"/>
      <c r="V241" s="398"/>
      <c r="W241" s="398" t="str">
        <f>CONCATENATE(Draw!C241,C241)</f>
        <v/>
      </c>
      <c r="X241" s="399">
        <f t="shared" si="50"/>
        <v>0</v>
      </c>
      <c r="Y241" s="398"/>
      <c r="Z241" s="198" t="str">
        <f>IFERROR(VLOOKUP('1st Run'!H241,$AG$3:$AH$7,2,TRUE),"")</f>
        <v/>
      </c>
      <c r="AA241" s="303" t="str">
        <f>IFERROR(IF(Z241=$AA$1,'1st Run'!H241,""),"")</f>
        <v/>
      </c>
      <c r="AB241" s="303" t="str">
        <f>IFERROR(IF(Z241=$AB$1,'1st Run'!H241,""),"")</f>
        <v/>
      </c>
      <c r="AC241" s="303" t="str">
        <f>IFERROR(IF(Z241=$AC$1,'1st Run'!H241,""),"")</f>
        <v/>
      </c>
      <c r="AD241" s="303" t="str">
        <f>IFERROR(IF($Z241=$AD$1,'1st Run'!H241,""),"")</f>
        <v/>
      </c>
      <c r="AE241" s="303" t="str">
        <f>IFERROR(IF(Z241=$AE$1,'1st Run'!H241,""),"")</f>
        <v/>
      </c>
      <c r="AF241" s="221"/>
      <c r="BA241" s="398"/>
      <c r="BB241" s="398"/>
    </row>
    <row r="242" spans="1:54" ht="15.75" customHeight="1">
      <c r="A242" s="234" t="str">
        <f>IF(B242="","",Draw!A242)</f>
        <v/>
      </c>
      <c r="B242" s="235" t="str">
        <f>IFERROR(Draw!B242,"")</f>
        <v/>
      </c>
      <c r="C242" s="235" t="str">
        <f>IFERROR(Draw!D242,"")</f>
        <v/>
      </c>
      <c r="D242" s="168"/>
      <c r="E242" s="300" t="str">
        <f t="shared" si="51"/>
        <v/>
      </c>
      <c r="F242" s="301" t="str">
        <f t="shared" si="52"/>
        <v/>
      </c>
      <c r="G242" s="394">
        <v>2.41E-7</v>
      </c>
      <c r="H242" s="399" t="str">
        <f t="shared" si="53"/>
        <v/>
      </c>
      <c r="I242" s="399" t="str">
        <f t="shared" si="54"/>
        <v/>
      </c>
      <c r="J242" s="399">
        <f>IFERROR(VLOOKUP(CONCATENATE(Draw!C242,C242),'Enter Draw'!S:T,2,FALSE),"")</f>
        <v>0</v>
      </c>
      <c r="K242" s="198" t="str">
        <f>IF(A242="yco",VLOOKUP(CONCATENATE(B242,C242),Youth!S:T,2,FALSE),IF(OR(AND(D242&gt;1,D242&lt;1050),D242="nt",D242="",D242="scratch"),"","Not valid"))</f>
        <v/>
      </c>
      <c r="L242" s="398"/>
      <c r="M242" s="398"/>
      <c r="N242" s="398"/>
      <c r="O242" s="398"/>
      <c r="P242" s="398"/>
      <c r="Q242" s="398"/>
      <c r="R242" s="398"/>
      <c r="S242" s="398"/>
      <c r="T242" s="398"/>
      <c r="U242" s="398"/>
      <c r="V242" s="398"/>
      <c r="W242" s="398" t="str">
        <f>CONCATENATE(Draw!C242,C242)</f>
        <v/>
      </c>
      <c r="X242" s="399">
        <f t="shared" si="50"/>
        <v>0</v>
      </c>
      <c r="Y242" s="398"/>
      <c r="Z242" s="198" t="str">
        <f>IFERROR(VLOOKUP('1st Run'!H242,$AG$3:$AH$7,2,TRUE),"")</f>
        <v/>
      </c>
      <c r="AA242" s="303" t="str">
        <f>IFERROR(IF(Z242=$AA$1,'1st Run'!H242,""),"")</f>
        <v/>
      </c>
      <c r="AB242" s="303" t="str">
        <f>IFERROR(IF(Z242=$AB$1,'1st Run'!H242,""),"")</f>
        <v/>
      </c>
      <c r="AC242" s="303" t="str">
        <f>IFERROR(IF(Z242=$AC$1,'1st Run'!H242,""),"")</f>
        <v/>
      </c>
      <c r="AD242" s="303" t="str">
        <f>IFERROR(IF($Z242=$AD$1,'1st Run'!H242,""),"")</f>
        <v/>
      </c>
      <c r="AE242" s="303" t="str">
        <f>IFERROR(IF(Z242=$AE$1,'1st Run'!H242,""),"")</f>
        <v/>
      </c>
      <c r="AF242" s="221"/>
      <c r="BA242" s="398"/>
      <c r="BB242" s="398"/>
    </row>
    <row r="243" spans="1:54" ht="15.75" customHeight="1">
      <c r="A243" s="234" t="str">
        <f>IF(B243="","",Draw!A243)</f>
        <v/>
      </c>
      <c r="B243" s="235" t="str">
        <f>IFERROR(Draw!B243,"")</f>
        <v/>
      </c>
      <c r="C243" s="235" t="str">
        <f>IFERROR(Draw!D243,"")</f>
        <v/>
      </c>
      <c r="D243" s="166"/>
      <c r="E243" s="300" t="str">
        <f t="shared" si="51"/>
        <v/>
      </c>
      <c r="F243" s="301" t="str">
        <f t="shared" si="52"/>
        <v/>
      </c>
      <c r="G243" s="394">
        <v>2.4200000000000002E-7</v>
      </c>
      <c r="H243" s="399" t="str">
        <f t="shared" si="53"/>
        <v/>
      </c>
      <c r="I243" s="399" t="str">
        <f t="shared" si="54"/>
        <v/>
      </c>
      <c r="J243" s="399">
        <f>IFERROR(VLOOKUP(CONCATENATE(Draw!C243,C243),'Enter Draw'!S:T,2,FALSE),"")</f>
        <v>0</v>
      </c>
      <c r="K243" s="198" t="str">
        <f>IF(A243="yco",VLOOKUP(CONCATENATE(B243,C243),Youth!S:T,2,FALSE),IF(OR(AND(D243&gt;1,D243&lt;1050),D243="nt",D243="",D243="scratch"),"","Not valid"))</f>
        <v/>
      </c>
      <c r="L243" s="398"/>
      <c r="M243" s="398"/>
      <c r="N243" s="398"/>
      <c r="O243" s="398"/>
      <c r="P243" s="398"/>
      <c r="Q243" s="398"/>
      <c r="R243" s="398"/>
      <c r="S243" s="398"/>
      <c r="T243" s="398"/>
      <c r="U243" s="398"/>
      <c r="V243" s="398"/>
      <c r="W243" s="398" t="str">
        <f>CONCATENATE(Draw!C243,C243)</f>
        <v/>
      </c>
      <c r="X243" s="399">
        <f t="shared" si="50"/>
        <v>0</v>
      </c>
      <c r="Y243" s="398"/>
      <c r="Z243" s="198" t="str">
        <f>IFERROR(VLOOKUP('1st Run'!H243,$AG$3:$AH$7,2,TRUE),"")</f>
        <v/>
      </c>
      <c r="AA243" s="303" t="str">
        <f>IFERROR(IF(Z243=$AA$1,'1st Run'!H243,""),"")</f>
        <v/>
      </c>
      <c r="AB243" s="303" t="str">
        <f>IFERROR(IF(Z243=$AB$1,'1st Run'!H243,""),"")</f>
        <v/>
      </c>
      <c r="AC243" s="303" t="str">
        <f>IFERROR(IF(Z243=$AC$1,'1st Run'!H243,""),"")</f>
        <v/>
      </c>
      <c r="AD243" s="303" t="str">
        <f>IFERROR(IF($Z243=$AD$1,'1st Run'!H243,""),"")</f>
        <v/>
      </c>
      <c r="AE243" s="303" t="str">
        <f>IFERROR(IF(Z243=$AE$1,'1st Run'!H243,""),"")</f>
        <v/>
      </c>
      <c r="AF243" s="221"/>
      <c r="BA243" s="398"/>
      <c r="BB243" s="398"/>
    </row>
    <row r="244" spans="1:54" ht="15.75" customHeight="1">
      <c r="A244" s="234" t="str">
        <f>IF(B244="","",Draw!A244)</f>
        <v/>
      </c>
      <c r="B244" s="235" t="str">
        <f>IFERROR(Draw!B244,"")</f>
        <v/>
      </c>
      <c r="C244" s="235" t="str">
        <f>IFERROR(Draw!D244,"")</f>
        <v/>
      </c>
      <c r="D244" s="165"/>
      <c r="E244" s="300" t="str">
        <f t="shared" si="51"/>
        <v/>
      </c>
      <c r="F244" s="301" t="str">
        <f t="shared" si="52"/>
        <v/>
      </c>
      <c r="G244" s="394">
        <v>2.4299999999999999E-7</v>
      </c>
      <c r="H244" s="399" t="str">
        <f t="shared" si="53"/>
        <v/>
      </c>
      <c r="I244" s="399" t="str">
        <f t="shared" si="54"/>
        <v/>
      </c>
      <c r="J244" s="399">
        <f>IFERROR(VLOOKUP(CONCATENATE(Draw!C244,C244),'Enter Draw'!S:T,2,FALSE),"")</f>
        <v>0</v>
      </c>
      <c r="K244" s="198" t="str">
        <f>IF(A244="yco",VLOOKUP(CONCATENATE(B244,C244),Youth!S:T,2,FALSE),IF(OR(AND(D244&gt;1,D244&lt;1050),D244="nt",D244="",D244="scratch"),"","Not valid"))</f>
        <v/>
      </c>
      <c r="L244" s="398"/>
      <c r="M244" s="398"/>
      <c r="N244" s="398"/>
      <c r="O244" s="398"/>
      <c r="P244" s="398"/>
      <c r="Q244" s="398"/>
      <c r="R244" s="398"/>
      <c r="S244" s="398"/>
      <c r="T244" s="398"/>
      <c r="U244" s="398"/>
      <c r="V244" s="398"/>
      <c r="W244" s="398" t="str">
        <f>CONCATENATE(Draw!C244,C244)</f>
        <v/>
      </c>
      <c r="X244" s="399">
        <f t="shared" si="50"/>
        <v>0</v>
      </c>
      <c r="Y244" s="398"/>
      <c r="Z244" s="198" t="str">
        <f>IFERROR(VLOOKUP('1st Run'!H244,$AG$3:$AH$7,2,TRUE),"")</f>
        <v/>
      </c>
      <c r="AA244" s="303" t="str">
        <f>IFERROR(IF(Z244=$AA$1,'1st Run'!H244,""),"")</f>
        <v/>
      </c>
      <c r="AB244" s="303" t="str">
        <f>IFERROR(IF(Z244=$AB$1,'1st Run'!H244,""),"")</f>
        <v/>
      </c>
      <c r="AC244" s="303" t="str">
        <f>IFERROR(IF(Z244=$AC$1,'1st Run'!H244,""),"")</f>
        <v/>
      </c>
      <c r="AD244" s="303" t="str">
        <f>IFERROR(IF($Z244=$AD$1,'1st Run'!H244,""),"")</f>
        <v/>
      </c>
      <c r="AE244" s="303" t="str">
        <f>IFERROR(IF(Z244=$AE$1,'1st Run'!H244,""),"")</f>
        <v/>
      </c>
      <c r="AF244" s="221"/>
      <c r="BA244" s="398"/>
      <c r="BB244" s="398"/>
    </row>
    <row r="245" spans="1:54" ht="15.75" customHeight="1">
      <c r="A245" s="234" t="str">
        <f>IF(B245="","",Draw!A245)</f>
        <v/>
      </c>
      <c r="B245" s="235" t="str">
        <f>IFERROR(Draw!B245,"")</f>
        <v/>
      </c>
      <c r="C245" s="235" t="str">
        <f>IFERROR(Draw!D245,"")</f>
        <v/>
      </c>
      <c r="D245" s="166"/>
      <c r="E245" s="300" t="str">
        <f t="shared" si="51"/>
        <v/>
      </c>
      <c r="F245" s="301" t="str">
        <f t="shared" si="52"/>
        <v/>
      </c>
      <c r="G245" s="394">
        <v>2.4400000000000001E-7</v>
      </c>
      <c r="H245" s="399" t="str">
        <f t="shared" si="53"/>
        <v/>
      </c>
      <c r="I245" s="399" t="str">
        <f t="shared" si="54"/>
        <v/>
      </c>
      <c r="J245" s="399">
        <f>IFERROR(VLOOKUP(CONCATENATE(Draw!C245,C245),'Enter Draw'!S:T,2,FALSE),"")</f>
        <v>0</v>
      </c>
      <c r="K245" s="198" t="str">
        <f>IF(A245="yco",VLOOKUP(CONCATENATE(B245,C245),Youth!S:T,2,FALSE),IF(OR(AND(D245&gt;1,D245&lt;1050),D245="nt",D245="",D245="scratch"),"","Not valid"))</f>
        <v/>
      </c>
      <c r="L245" s="398"/>
      <c r="M245" s="398"/>
      <c r="N245" s="398"/>
      <c r="O245" s="398"/>
      <c r="P245" s="398"/>
      <c r="Q245" s="398"/>
      <c r="R245" s="398"/>
      <c r="S245" s="398"/>
      <c r="T245" s="398"/>
      <c r="U245" s="398"/>
      <c r="V245" s="398"/>
      <c r="W245" s="398" t="str">
        <f>CONCATENATE(Draw!C245,C245)</f>
        <v/>
      </c>
      <c r="X245" s="399">
        <f t="shared" si="50"/>
        <v>0</v>
      </c>
      <c r="Y245" s="398"/>
      <c r="Z245" s="198" t="str">
        <f>IFERROR(VLOOKUP('1st Run'!H245,$AG$3:$AH$7,2,TRUE),"")</f>
        <v/>
      </c>
      <c r="AA245" s="303" t="str">
        <f>IFERROR(IF(Z245=$AA$1,'1st Run'!H245,""),"")</f>
        <v/>
      </c>
      <c r="AB245" s="303" t="str">
        <f>IFERROR(IF(Z245=$AB$1,'1st Run'!H245,""),"")</f>
        <v/>
      </c>
      <c r="AC245" s="303" t="str">
        <f>IFERROR(IF(Z245=$AC$1,'1st Run'!H245,""),"")</f>
        <v/>
      </c>
      <c r="AD245" s="303" t="str">
        <f>IFERROR(IF($Z245=$AD$1,'1st Run'!H245,""),"")</f>
        <v/>
      </c>
      <c r="AE245" s="303" t="str">
        <f>IFERROR(IF(Z245=$AE$1,'1st Run'!H245,""),"")</f>
        <v/>
      </c>
      <c r="AF245" s="221"/>
      <c r="BA245" s="398"/>
      <c r="BB245" s="398"/>
    </row>
    <row r="246" spans="1:54" ht="15.75" customHeight="1">
      <c r="A246" s="234" t="str">
        <f>IF(B246="","",Draw!A246)</f>
        <v/>
      </c>
      <c r="B246" s="235" t="str">
        <f>IFERROR(Draw!B246,"")</f>
        <v/>
      </c>
      <c r="C246" s="235" t="str">
        <f>IFERROR(Draw!D246,"")</f>
        <v/>
      </c>
      <c r="D246" s="167"/>
      <c r="E246" s="300" t="str">
        <f t="shared" si="51"/>
        <v/>
      </c>
      <c r="F246" s="301" t="str">
        <f t="shared" si="52"/>
        <v/>
      </c>
      <c r="G246" s="394">
        <v>2.4499999999999998E-7</v>
      </c>
      <c r="H246" s="399" t="str">
        <f t="shared" si="53"/>
        <v/>
      </c>
      <c r="I246" s="399" t="str">
        <f t="shared" si="54"/>
        <v/>
      </c>
      <c r="J246" s="399">
        <f>IFERROR(VLOOKUP(CONCATENATE(Draw!C246,C246),'Enter Draw'!S:T,2,FALSE),"")</f>
        <v>0</v>
      </c>
      <c r="K246" s="198" t="str">
        <f>IF(A246="yco",VLOOKUP(CONCATENATE(B246,C246),Youth!S:T,2,FALSE),IF(OR(AND(D246&gt;1,D246&lt;1050),D246="nt",D246="",D246="scratch"),"","Not valid"))</f>
        <v/>
      </c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 t="str">
        <f>CONCATENATE(Draw!C246,C246)</f>
        <v/>
      </c>
      <c r="X246" s="399">
        <f t="shared" si="50"/>
        <v>0</v>
      </c>
      <c r="Y246" s="398"/>
      <c r="Z246" s="198" t="str">
        <f>IFERROR(VLOOKUP('1st Run'!H246,$AG$3:$AH$7,2,TRUE),"")</f>
        <v/>
      </c>
      <c r="AA246" s="303" t="str">
        <f>IFERROR(IF(Z246=$AA$1,'1st Run'!H246,""),"")</f>
        <v/>
      </c>
      <c r="AB246" s="303" t="str">
        <f>IFERROR(IF(Z246=$AB$1,'1st Run'!H246,""),"")</f>
        <v/>
      </c>
      <c r="AC246" s="303" t="str">
        <f>IFERROR(IF(Z246=$AC$1,'1st Run'!H246,""),"")</f>
        <v/>
      </c>
      <c r="AD246" s="303" t="str">
        <f>IFERROR(IF($Z246=$AD$1,'1st Run'!H246,""),"")</f>
        <v/>
      </c>
      <c r="AE246" s="303" t="str">
        <f>IFERROR(IF(Z246=$AE$1,'1st Run'!H246,""),"")</f>
        <v/>
      </c>
      <c r="AF246" s="221"/>
      <c r="BA246" s="398"/>
      <c r="BB246" s="398"/>
    </row>
    <row r="247" spans="1:54" ht="15.75" customHeight="1">
      <c r="A247" s="234" t="str">
        <f>IF(B247="","",Draw!A247)</f>
        <v/>
      </c>
      <c r="B247" s="235" t="str">
        <f>IFERROR(Draw!B247,"")</f>
        <v/>
      </c>
      <c r="C247" s="235" t="str">
        <f>IFERROR(Draw!D247,"")</f>
        <v/>
      </c>
      <c r="D247" s="433"/>
      <c r="E247" s="300" t="str">
        <f t="shared" si="51"/>
        <v/>
      </c>
      <c r="F247" s="301" t="str">
        <f t="shared" si="52"/>
        <v/>
      </c>
      <c r="G247" s="394">
        <v>2.4600000000000001E-7</v>
      </c>
      <c r="H247" s="399" t="str">
        <f t="shared" si="53"/>
        <v/>
      </c>
      <c r="I247" s="399" t="str">
        <f t="shared" si="54"/>
        <v/>
      </c>
      <c r="J247" s="399">
        <f>IFERROR(VLOOKUP(CONCATENATE(Draw!C247,C247),'Enter Draw'!S:T,2,FALSE),"")</f>
        <v>0</v>
      </c>
      <c r="K247" s="198" t="str">
        <f>IF(A247="yco",VLOOKUP(CONCATENATE(B247,C247),Youth!S:T,2,FALSE),IF(OR(AND(D247&gt;1,D247&lt;1050),D247="nt",D247="",D247="scratch"),"","Not valid"))</f>
        <v/>
      </c>
      <c r="L247" s="398"/>
      <c r="M247" s="398"/>
      <c r="N247" s="398"/>
      <c r="O247" s="398"/>
      <c r="P247" s="398"/>
      <c r="Q247" s="398"/>
      <c r="R247" s="398"/>
      <c r="S247" s="398"/>
      <c r="T247" s="398"/>
      <c r="U247" s="398"/>
      <c r="V247" s="398"/>
      <c r="W247" s="398" t="str">
        <f>CONCATENATE(Draw!C247,C247)</f>
        <v/>
      </c>
      <c r="X247" s="399">
        <f t="shared" si="50"/>
        <v>0</v>
      </c>
      <c r="Y247" s="398"/>
      <c r="Z247" s="198" t="str">
        <f>IFERROR(VLOOKUP('1st Run'!H247,$AG$3:$AH$7,2,TRUE),"")</f>
        <v/>
      </c>
      <c r="AA247" s="303" t="str">
        <f>IFERROR(IF(Z247=$AA$1,'1st Run'!H247,""),"")</f>
        <v/>
      </c>
      <c r="AB247" s="303" t="str">
        <f>IFERROR(IF(Z247=$AB$1,'1st Run'!H247,""),"")</f>
        <v/>
      </c>
      <c r="AC247" s="303" t="str">
        <f>IFERROR(IF(Z247=$AC$1,'1st Run'!H247,""),"")</f>
        <v/>
      </c>
      <c r="AD247" s="303" t="str">
        <f>IFERROR(IF($Z247=$AD$1,'1st Run'!H247,""),"")</f>
        <v/>
      </c>
      <c r="AE247" s="303" t="str">
        <f>IFERROR(IF(Z247=$AE$1,'1st Run'!H247,""),"")</f>
        <v/>
      </c>
      <c r="AF247" s="221"/>
      <c r="BA247" s="398"/>
      <c r="BB247" s="398"/>
    </row>
    <row r="248" spans="1:54" ht="15.75" customHeight="1">
      <c r="A248" s="234" t="str">
        <f>IF(B248="","",Draw!A248)</f>
        <v/>
      </c>
      <c r="B248" s="235" t="str">
        <f>IFERROR(Draw!B248,"")</f>
        <v/>
      </c>
      <c r="C248" s="235" t="str">
        <f>IFERROR(Draw!D248,"")</f>
        <v/>
      </c>
      <c r="D248" s="168"/>
      <c r="E248" s="300" t="str">
        <f t="shared" si="51"/>
        <v/>
      </c>
      <c r="F248" s="301" t="str">
        <f t="shared" si="52"/>
        <v/>
      </c>
      <c r="G248" s="394">
        <v>2.4699999999999998E-7</v>
      </c>
      <c r="H248" s="399" t="str">
        <f t="shared" si="53"/>
        <v/>
      </c>
      <c r="I248" s="399" t="str">
        <f t="shared" si="54"/>
        <v/>
      </c>
      <c r="J248" s="399">
        <f>IFERROR(VLOOKUP(CONCATENATE(Draw!C248,C248),'Enter Draw'!S:T,2,FALSE),"")</f>
        <v>0</v>
      </c>
      <c r="K248" s="198" t="str">
        <f>IF(A248="yco",VLOOKUP(CONCATENATE(B248,C248),Youth!S:T,2,FALSE),IF(OR(AND(D248&gt;1,D248&lt;1050),D248="nt",D248="",D248="scratch"),"","Not valid"))</f>
        <v/>
      </c>
      <c r="L248" s="398"/>
      <c r="M248" s="398"/>
      <c r="N248" s="398"/>
      <c r="O248" s="398"/>
      <c r="P248" s="398"/>
      <c r="Q248" s="398"/>
      <c r="R248" s="398"/>
      <c r="S248" s="398"/>
      <c r="T248" s="398"/>
      <c r="U248" s="398"/>
      <c r="V248" s="398"/>
      <c r="W248" s="398" t="str">
        <f>CONCATENATE(Draw!C248,C248)</f>
        <v/>
      </c>
      <c r="X248" s="399">
        <f t="shared" si="50"/>
        <v>0</v>
      </c>
      <c r="Y248" s="398"/>
      <c r="Z248" s="198" t="str">
        <f>IFERROR(VLOOKUP('1st Run'!H248,$AG$3:$AH$7,2,TRUE),"")</f>
        <v/>
      </c>
      <c r="AA248" s="303" t="str">
        <f>IFERROR(IF(Z248=$AA$1,'1st Run'!H248,""),"")</f>
        <v/>
      </c>
      <c r="AB248" s="303" t="str">
        <f>IFERROR(IF(Z248=$AB$1,'1st Run'!H248,""),"")</f>
        <v/>
      </c>
      <c r="AC248" s="303" t="str">
        <f>IFERROR(IF(Z248=$AC$1,'1st Run'!H248,""),"")</f>
        <v/>
      </c>
      <c r="AD248" s="303" t="str">
        <f>IFERROR(IF($Z248=$AD$1,'1st Run'!H248,""),"")</f>
        <v/>
      </c>
      <c r="AE248" s="303" t="str">
        <f>IFERROR(IF(Z248=$AE$1,'1st Run'!H248,""),"")</f>
        <v/>
      </c>
      <c r="AF248" s="221"/>
      <c r="BA248" s="398"/>
      <c r="BB248" s="398"/>
    </row>
    <row r="249" spans="1:54" ht="15.75" customHeight="1">
      <c r="A249" s="234" t="str">
        <f>IF(B249="","",Draw!A249)</f>
        <v/>
      </c>
      <c r="B249" s="235" t="str">
        <f>IFERROR(Draw!B249,"")</f>
        <v/>
      </c>
      <c r="C249" s="235" t="str">
        <f>IFERROR(Draw!D249,"")</f>
        <v/>
      </c>
      <c r="D249" s="166"/>
      <c r="E249" s="300" t="str">
        <f t="shared" si="51"/>
        <v/>
      </c>
      <c r="F249" s="301" t="str">
        <f t="shared" si="52"/>
        <v/>
      </c>
      <c r="G249" s="394">
        <v>2.48E-7</v>
      </c>
      <c r="H249" s="399" t="str">
        <f t="shared" si="53"/>
        <v/>
      </c>
      <c r="I249" s="399" t="str">
        <f t="shared" si="54"/>
        <v/>
      </c>
      <c r="J249" s="399">
        <f>IFERROR(VLOOKUP(CONCATENATE(Draw!C249,C249),'Enter Draw'!S:T,2,FALSE),"")</f>
        <v>0</v>
      </c>
      <c r="K249" s="198" t="str">
        <f>IF(A249="yco",VLOOKUP(CONCATENATE(B249,C249),Youth!S:T,2,FALSE),IF(OR(AND(D249&gt;1,D249&lt;1050),D249="nt",D249="",D249="scratch"),"","Not valid"))</f>
        <v/>
      </c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 t="str">
        <f>CONCATENATE(Draw!C249,C249)</f>
        <v/>
      </c>
      <c r="X249" s="399">
        <f t="shared" si="50"/>
        <v>0</v>
      </c>
      <c r="Y249" s="398"/>
      <c r="Z249" s="198" t="str">
        <f>IFERROR(VLOOKUP('1st Run'!H249,$AG$3:$AH$7,2,TRUE),"")</f>
        <v/>
      </c>
      <c r="AA249" s="303" t="str">
        <f>IFERROR(IF(Z249=$AA$1,'1st Run'!H249,""),"")</f>
        <v/>
      </c>
      <c r="AB249" s="303" t="str">
        <f>IFERROR(IF(Z249=$AB$1,'1st Run'!H249,""),"")</f>
        <v/>
      </c>
      <c r="AC249" s="303" t="str">
        <f>IFERROR(IF(Z249=$AC$1,'1st Run'!H249,""),"")</f>
        <v/>
      </c>
      <c r="AD249" s="303" t="str">
        <f>IFERROR(IF($Z249=$AD$1,'1st Run'!H249,""),"")</f>
        <v/>
      </c>
      <c r="AE249" s="303" t="str">
        <f>IFERROR(IF(Z249=$AE$1,'1st Run'!H249,""),"")</f>
        <v/>
      </c>
      <c r="AF249" s="221"/>
      <c r="BA249" s="398"/>
      <c r="BB249" s="398"/>
    </row>
    <row r="250" spans="1:54" ht="15.75" customHeight="1">
      <c r="A250" s="234" t="str">
        <f>IF(B250="","",Draw!A250)</f>
        <v/>
      </c>
      <c r="B250" s="235" t="str">
        <f>IFERROR(Draw!B250,"")</f>
        <v/>
      </c>
      <c r="C250" s="235" t="str">
        <f>IFERROR(Draw!D250,"")</f>
        <v/>
      </c>
      <c r="D250" s="165"/>
      <c r="E250" s="300" t="str">
        <f t="shared" si="51"/>
        <v/>
      </c>
      <c r="F250" s="301" t="str">
        <f t="shared" si="52"/>
        <v/>
      </c>
      <c r="G250" s="394">
        <v>2.4900000000000002E-7</v>
      </c>
      <c r="H250" s="399" t="str">
        <f t="shared" si="53"/>
        <v/>
      </c>
      <c r="I250" s="399" t="str">
        <f t="shared" si="54"/>
        <v/>
      </c>
      <c r="J250" s="399">
        <f>IFERROR(VLOOKUP(CONCATENATE(Draw!C250,C250),'Enter Draw'!S:T,2,FALSE),"")</f>
        <v>0</v>
      </c>
      <c r="K250" s="198" t="str">
        <f>IF(A250="yco",VLOOKUP(CONCATENATE(B250,C250),Youth!S:T,2,FALSE),IF(OR(AND(D250&gt;1,D250&lt;1050),D250="nt",D250="",D250="scratch"),"","Not valid"))</f>
        <v/>
      </c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 t="str">
        <f>CONCATENATE(Draw!C250,C250)</f>
        <v/>
      </c>
      <c r="X250" s="399">
        <f t="shared" si="50"/>
        <v>0</v>
      </c>
      <c r="Y250" s="398"/>
      <c r="Z250" s="198" t="str">
        <f>IFERROR(VLOOKUP('1st Run'!H250,$AG$3:$AH$7,2,TRUE),"")</f>
        <v/>
      </c>
      <c r="AA250" s="303" t="str">
        <f>IFERROR(IF(Z250=$AA$1,'1st Run'!H250,""),"")</f>
        <v/>
      </c>
      <c r="AB250" s="303" t="str">
        <f>IFERROR(IF(Z250=$AB$1,'1st Run'!H250,""),"")</f>
        <v/>
      </c>
      <c r="AC250" s="303" t="str">
        <f>IFERROR(IF(Z250=$AC$1,'1st Run'!H250,""),"")</f>
        <v/>
      </c>
      <c r="AD250" s="303" t="str">
        <f>IFERROR(IF($Z250=$AD$1,'1st Run'!H250,""),"")</f>
        <v/>
      </c>
      <c r="AE250" s="303" t="str">
        <f>IFERROR(IF(Z250=$AE$1,'1st Run'!H250,""),"")</f>
        <v/>
      </c>
      <c r="AF250" s="221"/>
      <c r="BA250" s="398"/>
      <c r="BB250" s="398"/>
    </row>
    <row r="251" spans="1:54" ht="15.75" customHeight="1">
      <c r="A251" s="234" t="str">
        <f>IF(B251="","",Draw!A251)</f>
        <v/>
      </c>
      <c r="B251" s="235" t="str">
        <f>IFERROR(Draw!B251,"")</f>
        <v/>
      </c>
      <c r="C251" s="235" t="str">
        <f>IFERROR(Draw!D251,"")</f>
        <v/>
      </c>
      <c r="D251" s="166"/>
      <c r="E251" s="300" t="str">
        <f t="shared" si="51"/>
        <v/>
      </c>
      <c r="F251" s="301" t="str">
        <f t="shared" si="52"/>
        <v/>
      </c>
      <c r="G251" s="394">
        <v>2.4999999999999999E-7</v>
      </c>
      <c r="H251" s="399" t="str">
        <f t="shared" si="53"/>
        <v/>
      </c>
      <c r="I251" s="399" t="str">
        <f t="shared" si="54"/>
        <v/>
      </c>
      <c r="J251" s="399">
        <f>IFERROR(VLOOKUP(CONCATENATE(Draw!C251,C251),'Enter Draw'!S:T,2,FALSE),"")</f>
        <v>0</v>
      </c>
      <c r="K251" s="198" t="str">
        <f>IF(A251="yco",VLOOKUP(CONCATENATE(B251,C251),Youth!S:T,2,FALSE),IF(OR(AND(D251&gt;1,D251&lt;1050),D251="nt",D251="",D251="scratch"),"","Not valid"))</f>
        <v/>
      </c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 t="str">
        <f>CONCATENATE(Draw!C251,C251)</f>
        <v/>
      </c>
      <c r="X251" s="399">
        <f t="shared" si="50"/>
        <v>0</v>
      </c>
      <c r="Y251" s="398"/>
      <c r="Z251" s="198" t="str">
        <f>IFERROR(VLOOKUP('1st Run'!H251,$AG$3:$AH$7,2,TRUE),"")</f>
        <v/>
      </c>
      <c r="AA251" s="303" t="str">
        <f>IFERROR(IF(Z251=$AA$1,'1st Run'!H251,""),"")</f>
        <v/>
      </c>
      <c r="AB251" s="303" t="str">
        <f>IFERROR(IF(Z251=$AB$1,'1st Run'!H251,""),"")</f>
        <v/>
      </c>
      <c r="AC251" s="303" t="str">
        <f>IFERROR(IF(Z251=$AC$1,'1st Run'!H251,""),"")</f>
        <v/>
      </c>
      <c r="AD251" s="303" t="str">
        <f>IFERROR(IF($Z251=$AD$1,'1st Run'!H251,""),"")</f>
        <v/>
      </c>
      <c r="AE251" s="303" t="str">
        <f>IFERROR(IF(Z251=$AE$1,'1st Run'!H251,""),"")</f>
        <v/>
      </c>
      <c r="AF251" s="221"/>
      <c r="BA251" s="398"/>
      <c r="BB251" s="398"/>
    </row>
    <row r="252" spans="1:54" ht="15.75" customHeight="1">
      <c r="A252" s="234" t="str">
        <f>IF(B252="","",Draw!A252)</f>
        <v/>
      </c>
      <c r="B252" s="235" t="str">
        <f>IFERROR(Draw!B252,"")</f>
        <v/>
      </c>
      <c r="C252" s="235" t="str">
        <f>IFERROR(Draw!D252,"")</f>
        <v/>
      </c>
      <c r="D252" s="167"/>
      <c r="E252" s="300" t="str">
        <f t="shared" si="51"/>
        <v/>
      </c>
      <c r="F252" s="301" t="str">
        <f t="shared" si="52"/>
        <v/>
      </c>
      <c r="G252" s="394">
        <v>2.5100000000000001E-7</v>
      </c>
      <c r="H252" s="399" t="str">
        <f t="shared" si="53"/>
        <v/>
      </c>
      <c r="I252" s="399" t="str">
        <f t="shared" si="54"/>
        <v/>
      </c>
      <c r="J252" s="399">
        <f>IFERROR(VLOOKUP(CONCATENATE(Draw!C252,C252),'Enter Draw'!S:T,2,FALSE),"")</f>
        <v>0</v>
      </c>
      <c r="K252" s="198" t="str">
        <f>IF(A252="yco",VLOOKUP(CONCATENATE(B252,C252),Youth!S:T,2,FALSE),IF(OR(AND(D252&gt;1,D252&lt;1050),D252="nt",D252="",D252="scratch"),"","Not valid"))</f>
        <v/>
      </c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 t="str">
        <f>CONCATENATE(Draw!C252,C252)</f>
        <v/>
      </c>
      <c r="X252" s="399">
        <f t="shared" si="50"/>
        <v>0</v>
      </c>
      <c r="Y252" s="398"/>
      <c r="Z252" s="198" t="str">
        <f>IFERROR(VLOOKUP('1st Run'!H252,$AG$3:$AH$7,2,TRUE),"")</f>
        <v/>
      </c>
      <c r="AA252" s="303" t="str">
        <f>IFERROR(IF(Z252=$AA$1,'1st Run'!H252,""),"")</f>
        <v/>
      </c>
      <c r="AB252" s="303" t="str">
        <f>IFERROR(IF(Z252=$AB$1,'1st Run'!H252,""),"")</f>
        <v/>
      </c>
      <c r="AC252" s="303" t="str">
        <f>IFERROR(IF(Z252=$AC$1,'1st Run'!H252,""),"")</f>
        <v/>
      </c>
      <c r="AD252" s="303" t="str">
        <f>IFERROR(IF($Z252=$AD$1,'1st Run'!H252,""),"")</f>
        <v/>
      </c>
      <c r="AE252" s="303" t="str">
        <f>IFERROR(IF(Z252=$AE$1,'1st Run'!H252,""),"")</f>
        <v/>
      </c>
      <c r="AF252" s="221"/>
      <c r="BA252" s="398"/>
      <c r="BB252" s="398"/>
    </row>
    <row r="253" spans="1:54" ht="15.75" customHeight="1">
      <c r="A253" s="234" t="str">
        <f>IF(B253="","",Draw!A253)</f>
        <v/>
      </c>
      <c r="B253" s="235" t="str">
        <f>IFERROR(Draw!B253,"")</f>
        <v/>
      </c>
      <c r="C253" s="235" t="str">
        <f>IFERROR(Draw!D253,"")</f>
        <v/>
      </c>
      <c r="D253" s="433"/>
      <c r="E253" s="300" t="str">
        <f t="shared" si="51"/>
        <v/>
      </c>
      <c r="F253" s="301" t="str">
        <f t="shared" si="52"/>
        <v/>
      </c>
      <c r="G253" s="394">
        <v>2.5199999999999998E-7</v>
      </c>
      <c r="H253" s="399" t="str">
        <f t="shared" si="53"/>
        <v/>
      </c>
      <c r="I253" s="399" t="str">
        <f t="shared" si="54"/>
        <v/>
      </c>
      <c r="J253" s="399">
        <f>IFERROR(VLOOKUP(CONCATENATE(Draw!C253,C253),'Enter Draw'!S:T,2,FALSE),"")</f>
        <v>0</v>
      </c>
      <c r="K253" s="198" t="str">
        <f>IF(A253="yco",VLOOKUP(CONCATENATE(B253,C253),Youth!S:T,2,FALSE),IF(OR(AND(D253&gt;1,D253&lt;1050),D253="nt",D253="",D253="scratch"),"","Not valid"))</f>
        <v/>
      </c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 t="str">
        <f>CONCATENATE(Draw!C253,C253)</f>
        <v/>
      </c>
      <c r="X253" s="399">
        <f t="shared" si="50"/>
        <v>0</v>
      </c>
      <c r="Y253" s="398"/>
      <c r="Z253" s="198" t="str">
        <f>IFERROR(VLOOKUP('1st Run'!H253,$AG$3:$AH$7,2,TRUE),"")</f>
        <v/>
      </c>
      <c r="AA253" s="303" t="str">
        <f>IFERROR(IF(Z253=$AA$1,'1st Run'!H253,""),"")</f>
        <v/>
      </c>
      <c r="AB253" s="303" t="str">
        <f>IFERROR(IF(Z253=$AB$1,'1st Run'!H253,""),"")</f>
        <v/>
      </c>
      <c r="AC253" s="303" t="str">
        <f>IFERROR(IF(Z253=$AC$1,'1st Run'!H253,""),"")</f>
        <v/>
      </c>
      <c r="AD253" s="303" t="str">
        <f>IFERROR(IF($Z253=$AD$1,'1st Run'!H253,""),"")</f>
        <v/>
      </c>
      <c r="AE253" s="303" t="str">
        <f>IFERROR(IF(Z253=$AE$1,'1st Run'!H253,""),"")</f>
        <v/>
      </c>
      <c r="AF253" s="221"/>
      <c r="BA253" s="398"/>
      <c r="BB253" s="398"/>
    </row>
    <row r="254" spans="1:54" ht="15.75" customHeight="1">
      <c r="A254" s="234" t="str">
        <f>IF(B254="","",Draw!A254)</f>
        <v/>
      </c>
      <c r="B254" s="235" t="str">
        <f>IFERROR(Draw!B254,"")</f>
        <v/>
      </c>
      <c r="C254" s="235" t="str">
        <f>IFERROR(Draw!D254,"")</f>
        <v/>
      </c>
      <c r="D254" s="168"/>
      <c r="E254" s="300" t="str">
        <f t="shared" si="51"/>
        <v/>
      </c>
      <c r="F254" s="301" t="str">
        <f t="shared" si="52"/>
        <v/>
      </c>
      <c r="G254" s="394">
        <v>2.53E-7</v>
      </c>
      <c r="H254" s="399" t="str">
        <f t="shared" si="53"/>
        <v/>
      </c>
      <c r="I254" s="399" t="str">
        <f t="shared" si="54"/>
        <v/>
      </c>
      <c r="J254" s="399">
        <f>IFERROR(VLOOKUP(CONCATENATE(Draw!C254,C254),'Enter Draw'!S:T,2,FALSE),"")</f>
        <v>0</v>
      </c>
      <c r="K254" s="198" t="str">
        <f>IF(A254="yco",VLOOKUP(CONCATENATE(B254,C254),Youth!S:T,2,FALSE),IF(OR(AND(D254&gt;1,D254&lt;1050),D254="nt",D254="",D254="scratch"),"","Not valid"))</f>
        <v/>
      </c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 t="str">
        <f>CONCATENATE(Draw!C254,C254)</f>
        <v/>
      </c>
      <c r="X254" s="399">
        <f t="shared" si="50"/>
        <v>0</v>
      </c>
      <c r="Y254" s="398"/>
      <c r="Z254" s="198" t="str">
        <f>IFERROR(VLOOKUP('1st Run'!H254,$AG$3:$AH$7,2,TRUE),"")</f>
        <v/>
      </c>
      <c r="AA254" s="303" t="str">
        <f>IFERROR(IF(Z254=$AA$1,'1st Run'!H254,""),"")</f>
        <v/>
      </c>
      <c r="AB254" s="303" t="str">
        <f>IFERROR(IF(Z254=$AB$1,'1st Run'!H254,""),"")</f>
        <v/>
      </c>
      <c r="AC254" s="303" t="str">
        <f>IFERROR(IF(Z254=$AC$1,'1st Run'!H254,""),"")</f>
        <v/>
      </c>
      <c r="AD254" s="303" t="str">
        <f>IFERROR(IF($Z254=$AD$1,'1st Run'!H254,""),"")</f>
        <v/>
      </c>
      <c r="AE254" s="303" t="str">
        <f>IFERROR(IF(Z254=$AE$1,'1st Run'!H254,""),"")</f>
        <v/>
      </c>
      <c r="AF254" s="221"/>
      <c r="BA254" s="398"/>
      <c r="BB254" s="398"/>
    </row>
    <row r="255" spans="1:54" ht="15.75" customHeight="1">
      <c r="A255" s="234" t="str">
        <f>IF(B255="","",Draw!A255)</f>
        <v/>
      </c>
      <c r="B255" s="235" t="str">
        <f>IFERROR(Draw!B255,"")</f>
        <v/>
      </c>
      <c r="C255" s="235" t="str">
        <f>IFERROR(Draw!D255,"")</f>
        <v/>
      </c>
      <c r="D255" s="166"/>
      <c r="E255" s="300" t="str">
        <f t="shared" si="51"/>
        <v/>
      </c>
      <c r="F255" s="301" t="str">
        <f t="shared" si="52"/>
        <v/>
      </c>
      <c r="G255" s="394">
        <v>2.5400000000000002E-7</v>
      </c>
      <c r="H255" s="399" t="str">
        <f t="shared" si="53"/>
        <v/>
      </c>
      <c r="I255" s="399" t="str">
        <f t="shared" si="54"/>
        <v/>
      </c>
      <c r="J255" s="399">
        <f>IFERROR(VLOOKUP(CONCATENATE(Draw!C255,C255),'Enter Draw'!S:T,2,FALSE),"")</f>
        <v>0</v>
      </c>
      <c r="K255" s="198" t="str">
        <f>IF(A255="yco",VLOOKUP(CONCATENATE(B255,C255),Youth!S:T,2,FALSE),IF(OR(AND(D255&gt;1,D255&lt;1050),D255="nt",D255="",D255="scratch"),"","Not valid"))</f>
        <v/>
      </c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 t="str">
        <f>CONCATENATE(Draw!C255,C255)</f>
        <v/>
      </c>
      <c r="X255" s="399">
        <f t="shared" si="50"/>
        <v>0</v>
      </c>
      <c r="Y255" s="398"/>
      <c r="Z255" s="198" t="str">
        <f>IFERROR(VLOOKUP('1st Run'!H255,$AG$3:$AH$7,2,TRUE),"")</f>
        <v/>
      </c>
      <c r="AA255" s="303" t="str">
        <f>IFERROR(IF(Z255=$AA$1,'1st Run'!H255,""),"")</f>
        <v/>
      </c>
      <c r="AB255" s="303" t="str">
        <f>IFERROR(IF(Z255=$AB$1,'1st Run'!H255,""),"")</f>
        <v/>
      </c>
      <c r="AC255" s="303" t="str">
        <f>IFERROR(IF(Z255=$AC$1,'1st Run'!H255,""),"")</f>
        <v/>
      </c>
      <c r="AD255" s="303" t="str">
        <f>IFERROR(IF($Z255=$AD$1,'1st Run'!H255,""),"")</f>
        <v/>
      </c>
      <c r="AE255" s="303" t="str">
        <f>IFERROR(IF(Z255=$AE$1,'1st Run'!H255,""),"")</f>
        <v/>
      </c>
      <c r="AF255" s="221"/>
      <c r="BA255" s="398"/>
      <c r="BB255" s="398"/>
    </row>
    <row r="256" spans="1:54" ht="15.75" customHeight="1">
      <c r="A256" s="234" t="str">
        <f>IF(B256="","",Draw!A256)</f>
        <v/>
      </c>
      <c r="B256" s="235" t="str">
        <f>IFERROR(Draw!B256,"")</f>
        <v/>
      </c>
      <c r="C256" s="235" t="str">
        <f>IFERROR(Draw!D256,"")</f>
        <v/>
      </c>
      <c r="D256" s="165"/>
      <c r="E256" s="300" t="str">
        <f t="shared" si="51"/>
        <v/>
      </c>
      <c r="F256" s="301" t="str">
        <f t="shared" si="52"/>
        <v/>
      </c>
      <c r="G256" s="394">
        <v>2.5499999999999999E-7</v>
      </c>
      <c r="H256" s="399" t="str">
        <f t="shared" si="53"/>
        <v/>
      </c>
      <c r="I256" s="399" t="str">
        <f t="shared" si="54"/>
        <v/>
      </c>
      <c r="J256" s="399">
        <f>IFERROR(VLOOKUP(CONCATENATE(Draw!C256,C256),'Enter Draw'!S:T,2,FALSE),"")</f>
        <v>0</v>
      </c>
      <c r="K256" s="198" t="str">
        <f>IF(A256="yco",VLOOKUP(CONCATENATE(B256,C256),Youth!S:T,2,FALSE),IF(OR(AND(D256&gt;1,D256&lt;1050),D256="nt",D256="",D256="scratch"),"","Not valid"))</f>
        <v/>
      </c>
      <c r="L256" s="398"/>
      <c r="M256" s="398"/>
      <c r="N256" s="398"/>
      <c r="O256" s="398"/>
      <c r="P256" s="398"/>
      <c r="Q256" s="398"/>
      <c r="R256" s="398"/>
      <c r="S256" s="398"/>
      <c r="T256" s="398"/>
      <c r="U256" s="398"/>
      <c r="V256" s="398"/>
      <c r="W256" s="398" t="str">
        <f>CONCATENATE(Draw!C256,C256)</f>
        <v/>
      </c>
      <c r="X256" s="399">
        <f t="shared" si="50"/>
        <v>0</v>
      </c>
      <c r="Y256" s="398"/>
      <c r="Z256" s="198" t="str">
        <f>IFERROR(VLOOKUP('1st Run'!H256,$AG$3:$AH$7,2,TRUE),"")</f>
        <v/>
      </c>
      <c r="AA256" s="303" t="str">
        <f>IFERROR(IF(Z256=$AA$1,'1st Run'!H256,""),"")</f>
        <v/>
      </c>
      <c r="AB256" s="303" t="str">
        <f>IFERROR(IF(Z256=$AB$1,'1st Run'!H256,""),"")</f>
        <v/>
      </c>
      <c r="AC256" s="303" t="str">
        <f>IFERROR(IF(Z256=$AC$1,'1st Run'!H256,""),"")</f>
        <v/>
      </c>
      <c r="AD256" s="303" t="str">
        <f>IFERROR(IF($Z256=$AD$1,'1st Run'!H256,""),"")</f>
        <v/>
      </c>
      <c r="AE256" s="303" t="str">
        <f>IFERROR(IF(Z256=$AE$1,'1st Run'!H256,""),"")</f>
        <v/>
      </c>
      <c r="AF256" s="221"/>
      <c r="BA256" s="398"/>
      <c r="BB256" s="398"/>
    </row>
    <row r="257" spans="1:54" ht="15.75" customHeight="1">
      <c r="A257" s="234" t="str">
        <f>IF(B257="","",Draw!A257)</f>
        <v/>
      </c>
      <c r="B257" s="235" t="str">
        <f>IFERROR(Draw!B257,"")</f>
        <v/>
      </c>
      <c r="C257" s="235" t="str">
        <f>IFERROR(Draw!D257,"")</f>
        <v/>
      </c>
      <c r="D257" s="166"/>
      <c r="E257" s="300" t="str">
        <f t="shared" si="51"/>
        <v/>
      </c>
      <c r="F257" s="301" t="str">
        <f t="shared" si="52"/>
        <v/>
      </c>
      <c r="G257" s="394">
        <v>2.5600000000000002E-7</v>
      </c>
      <c r="H257" s="399" t="str">
        <f t="shared" si="53"/>
        <v/>
      </c>
      <c r="I257" s="399" t="str">
        <f t="shared" si="54"/>
        <v/>
      </c>
      <c r="J257" s="399">
        <f>IFERROR(VLOOKUP(CONCATENATE(Draw!C257,C257),'Enter Draw'!S:T,2,FALSE),"")</f>
        <v>0</v>
      </c>
      <c r="K257" s="198" t="str">
        <f>IF(A257="yco",VLOOKUP(CONCATENATE(B257,C257),Youth!S:T,2,FALSE),IF(OR(AND(D257&gt;1,D257&lt;1050),D257="nt",D257="",D257="scratch"),"","Not valid"))</f>
        <v/>
      </c>
      <c r="L257" s="398"/>
      <c r="M257" s="398"/>
      <c r="N257" s="398"/>
      <c r="O257" s="398"/>
      <c r="P257" s="398"/>
      <c r="Q257" s="398"/>
      <c r="R257" s="398"/>
      <c r="S257" s="398"/>
      <c r="T257" s="398"/>
      <c r="U257" s="398"/>
      <c r="V257" s="398"/>
      <c r="W257" s="398" t="str">
        <f>CONCATENATE(Draw!C257,C257)</f>
        <v/>
      </c>
      <c r="X257" s="399">
        <f t="shared" si="50"/>
        <v>0</v>
      </c>
      <c r="Y257" s="398"/>
      <c r="Z257" s="198" t="str">
        <f>IFERROR(VLOOKUP('1st Run'!H257,$AG$3:$AH$7,2,TRUE),"")</f>
        <v/>
      </c>
      <c r="AA257" s="303" t="str">
        <f>IFERROR(IF(Z257=$AA$1,'1st Run'!H257,""),"")</f>
        <v/>
      </c>
      <c r="AB257" s="303" t="str">
        <f>IFERROR(IF(Z257=$AB$1,'1st Run'!H257,""),"")</f>
        <v/>
      </c>
      <c r="AC257" s="303" t="str">
        <f>IFERROR(IF(Z257=$AC$1,'1st Run'!H257,""),"")</f>
        <v/>
      </c>
      <c r="AD257" s="303" t="str">
        <f>IFERROR(IF($Z257=$AD$1,'1st Run'!H257,""),"")</f>
        <v/>
      </c>
      <c r="AE257" s="303" t="str">
        <f>IFERROR(IF(Z257=$AE$1,'1st Run'!H257,""),"")</f>
        <v/>
      </c>
      <c r="AF257" s="221"/>
      <c r="BA257" s="398"/>
      <c r="BB257" s="398"/>
    </row>
    <row r="258" spans="1:54" ht="15.75" customHeight="1">
      <c r="A258" s="234" t="str">
        <f>IF(B258="","",Draw!A258)</f>
        <v/>
      </c>
      <c r="B258" s="235" t="str">
        <f>IFERROR(Draw!B258,"")</f>
        <v/>
      </c>
      <c r="C258" s="235" t="str">
        <f>IFERROR(Draw!D258,"")</f>
        <v/>
      </c>
      <c r="D258" s="167"/>
      <c r="E258" s="300" t="str">
        <f t="shared" si="51"/>
        <v/>
      </c>
      <c r="F258" s="301" t="str">
        <f t="shared" si="52"/>
        <v/>
      </c>
      <c r="G258" s="394">
        <v>2.5699999999999999E-7</v>
      </c>
      <c r="H258" s="399" t="str">
        <f t="shared" si="53"/>
        <v/>
      </c>
      <c r="I258" s="399" t="str">
        <f t="shared" si="54"/>
        <v/>
      </c>
      <c r="J258" s="399">
        <f>IFERROR(VLOOKUP(CONCATENATE(Draw!C258,C258),'Enter Draw'!S:T,2,FALSE),"")</f>
        <v>0</v>
      </c>
      <c r="K258" s="198" t="str">
        <f>IF(A258="yco",VLOOKUP(CONCATENATE(B258,C258),Youth!S:T,2,FALSE),IF(OR(AND(D258&gt;1,D258&lt;1050),D258="nt",D258="",D258="scratch"),"","Not valid"))</f>
        <v/>
      </c>
      <c r="L258" s="398"/>
      <c r="M258" s="398"/>
      <c r="N258" s="398"/>
      <c r="O258" s="398"/>
      <c r="P258" s="398"/>
      <c r="Q258" s="398"/>
      <c r="R258" s="398"/>
      <c r="S258" s="398"/>
      <c r="T258" s="398"/>
      <c r="U258" s="398"/>
      <c r="V258" s="398"/>
      <c r="W258" s="398" t="str">
        <f>CONCATENATE(Draw!C258,C258)</f>
        <v/>
      </c>
      <c r="X258" s="399">
        <f t="shared" ref="X258:X286" si="55">D258</f>
        <v>0</v>
      </c>
      <c r="Y258" s="398"/>
      <c r="Z258" s="198" t="str">
        <f>IFERROR(VLOOKUP('1st Run'!H258,$AG$3:$AH$7,2,TRUE),"")</f>
        <v/>
      </c>
      <c r="AA258" s="303" t="str">
        <f>IFERROR(IF(Z258=$AA$1,'1st Run'!H258,""),"")</f>
        <v/>
      </c>
      <c r="AB258" s="303" t="str">
        <f>IFERROR(IF(Z258=$AB$1,'1st Run'!H258,""),"")</f>
        <v/>
      </c>
      <c r="AC258" s="303" t="str">
        <f>IFERROR(IF(Z258=$AC$1,'1st Run'!H258,""),"")</f>
        <v/>
      </c>
      <c r="AD258" s="303" t="str">
        <f>IFERROR(IF($Z258=$AD$1,'1st Run'!H258,""),"")</f>
        <v/>
      </c>
      <c r="AE258" s="303" t="str">
        <f>IFERROR(IF(Z258=$AE$1,'1st Run'!H258,""),"")</f>
        <v/>
      </c>
      <c r="AF258" s="221"/>
      <c r="BA258" s="398"/>
      <c r="BB258" s="398"/>
    </row>
    <row r="259" spans="1:54" ht="15.75" customHeight="1">
      <c r="A259" s="234" t="str">
        <f>IF(B259="","",Draw!A259)</f>
        <v/>
      </c>
      <c r="B259" s="235" t="str">
        <f>IFERROR(Draw!B259,"")</f>
        <v/>
      </c>
      <c r="C259" s="235" t="str">
        <f>IFERROR(Draw!D259,"")</f>
        <v/>
      </c>
      <c r="D259" s="433"/>
      <c r="E259" s="300" t="str">
        <f t="shared" ref="E259:E286" si="56">IF(AND(D259&gt;0,OR(J259="o",J259="x")),D259,"")</f>
        <v/>
      </c>
      <c r="F259" s="301" t="str">
        <f t="shared" ref="F259:F286" si="57">IF(J259="o","",IF(D259=0,"",D259))</f>
        <v/>
      </c>
      <c r="G259" s="394">
        <v>2.5800000000000001E-7</v>
      </c>
      <c r="H259" s="399" t="str">
        <f t="shared" ref="H259:H286" si="58">IF(J259="o","",IF(D259="scratch",3000+G259,IF(D259="nt",1000+G259,IF((D259+G259)&gt;5,D259+G259,""))))</f>
        <v/>
      </c>
      <c r="I259" s="399" t="str">
        <f t="shared" ref="I259:I286" si="59">IF(OR(J259="x",J259="o"),IF(D259="scratch",3000+G259,IF(D259="nt",1000+G259,IF((D259+G259)&gt;5,D259+G259,""))),"")</f>
        <v/>
      </c>
      <c r="J259" s="399">
        <f>IFERROR(VLOOKUP(CONCATENATE(Draw!C259,C259),'Enter Draw'!S:T,2,FALSE),"")</f>
        <v>0</v>
      </c>
      <c r="K259" s="198" t="str">
        <f>IF(A259="yco",VLOOKUP(CONCATENATE(B259,C259),Youth!S:T,2,FALSE),IF(OR(AND(D259&gt;1,D259&lt;1050),D259="nt",D259="",D259="scratch"),"","Not valid"))</f>
        <v/>
      </c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 t="str">
        <f>CONCATENATE(Draw!C259,C259)</f>
        <v/>
      </c>
      <c r="X259" s="399">
        <f t="shared" si="55"/>
        <v>0</v>
      </c>
      <c r="Y259" s="398"/>
      <c r="Z259" s="198" t="str">
        <f>IFERROR(VLOOKUP('1st Run'!H259,$AG$3:$AH$7,2,TRUE),"")</f>
        <v/>
      </c>
      <c r="AA259" s="303" t="str">
        <f>IFERROR(IF(Z259=$AA$1,'1st Run'!H259,""),"")</f>
        <v/>
      </c>
      <c r="AB259" s="303" t="str">
        <f>IFERROR(IF(Z259=$AB$1,'1st Run'!H259,""),"")</f>
        <v/>
      </c>
      <c r="AC259" s="303" t="str">
        <f>IFERROR(IF(Z259=$AC$1,'1st Run'!H259,""),"")</f>
        <v/>
      </c>
      <c r="AD259" s="303" t="str">
        <f>IFERROR(IF($Z259=$AD$1,'1st Run'!H259,""),"")</f>
        <v/>
      </c>
      <c r="AE259" s="303" t="str">
        <f>IFERROR(IF(Z259=$AE$1,'1st Run'!H259,""),"")</f>
        <v/>
      </c>
      <c r="AF259" s="221"/>
      <c r="BA259" s="398"/>
      <c r="BB259" s="398"/>
    </row>
    <row r="260" spans="1:54" ht="15.75" customHeight="1">
      <c r="A260" s="234" t="str">
        <f>IF(B260="","",Draw!A260)</f>
        <v/>
      </c>
      <c r="B260" s="235" t="str">
        <f>IFERROR(Draw!B260,"")</f>
        <v/>
      </c>
      <c r="C260" s="235" t="str">
        <f>IFERROR(Draw!D260,"")</f>
        <v/>
      </c>
      <c r="D260" s="168"/>
      <c r="E260" s="300" t="str">
        <f t="shared" si="56"/>
        <v/>
      </c>
      <c r="F260" s="301" t="str">
        <f t="shared" si="57"/>
        <v/>
      </c>
      <c r="G260" s="394">
        <v>2.5899999999999998E-7</v>
      </c>
      <c r="H260" s="399" t="str">
        <f t="shared" si="58"/>
        <v/>
      </c>
      <c r="I260" s="399" t="str">
        <f t="shared" si="59"/>
        <v/>
      </c>
      <c r="J260" s="399">
        <f>IFERROR(VLOOKUP(CONCATENATE(Draw!C260,C260),'Enter Draw'!S:T,2,FALSE),"")</f>
        <v>0</v>
      </c>
      <c r="K260" s="198" t="str">
        <f>IF(A260="yco",VLOOKUP(CONCATENATE(B260,C260),Youth!S:T,2,FALSE),IF(OR(AND(D260&gt;1,D260&lt;1050),D260="nt",D260="",D260="scratch"),"","Not valid"))</f>
        <v/>
      </c>
      <c r="L260" s="398"/>
      <c r="M260" s="398"/>
      <c r="N260" s="398"/>
      <c r="O260" s="398"/>
      <c r="P260" s="398"/>
      <c r="Q260" s="398"/>
      <c r="R260" s="398"/>
      <c r="S260" s="398"/>
      <c r="T260" s="398"/>
      <c r="U260" s="398"/>
      <c r="V260" s="398"/>
      <c r="W260" s="398" t="str">
        <f>CONCATENATE(Draw!C260,C260)</f>
        <v/>
      </c>
      <c r="X260" s="399">
        <f t="shared" si="55"/>
        <v>0</v>
      </c>
      <c r="Y260" s="398"/>
      <c r="Z260" s="198" t="str">
        <f>IFERROR(VLOOKUP('1st Run'!H260,$AG$3:$AH$7,2,TRUE),"")</f>
        <v/>
      </c>
      <c r="AA260" s="303" t="str">
        <f>IFERROR(IF(Z260=$AA$1,'1st Run'!H260,""),"")</f>
        <v/>
      </c>
      <c r="AB260" s="303" t="str">
        <f>IFERROR(IF(Z260=$AB$1,'1st Run'!H260,""),"")</f>
        <v/>
      </c>
      <c r="AC260" s="303" t="str">
        <f>IFERROR(IF(Z260=$AC$1,'1st Run'!H260,""),"")</f>
        <v/>
      </c>
      <c r="AD260" s="303" t="str">
        <f>IFERROR(IF($Z260=$AD$1,'1st Run'!H260,""),"")</f>
        <v/>
      </c>
      <c r="AE260" s="303" t="str">
        <f>IFERROR(IF(Z260=$AE$1,'1st Run'!H260,""),"")</f>
        <v/>
      </c>
      <c r="AF260" s="221"/>
      <c r="BA260" s="398"/>
      <c r="BB260" s="398"/>
    </row>
    <row r="261" spans="1:54" ht="15.75" customHeight="1">
      <c r="A261" s="234" t="str">
        <f>IF(B261="","",Draw!A261)</f>
        <v/>
      </c>
      <c r="B261" s="235" t="str">
        <f>IFERROR(Draw!B261,"")</f>
        <v/>
      </c>
      <c r="C261" s="235" t="str">
        <f>IFERROR(Draw!D261,"")</f>
        <v/>
      </c>
      <c r="D261" s="166"/>
      <c r="E261" s="300" t="str">
        <f t="shared" si="56"/>
        <v/>
      </c>
      <c r="F261" s="301" t="str">
        <f t="shared" si="57"/>
        <v/>
      </c>
      <c r="G261" s="394">
        <v>2.6E-7</v>
      </c>
      <c r="H261" s="399" t="str">
        <f t="shared" si="58"/>
        <v/>
      </c>
      <c r="I261" s="399" t="str">
        <f t="shared" si="59"/>
        <v/>
      </c>
      <c r="J261" s="399">
        <f>IFERROR(VLOOKUP(CONCATENATE(Draw!C261,C261),'Enter Draw'!S:T,2,FALSE),"")</f>
        <v>0</v>
      </c>
      <c r="K261" s="198" t="str">
        <f>IF(A261="yco",VLOOKUP(CONCATENATE(B261,C261),Youth!S:T,2,FALSE),IF(OR(AND(D261&gt;1,D261&lt;1050),D261="nt",D261="",D261="scratch"),"","Not valid"))</f>
        <v/>
      </c>
      <c r="L261" s="398"/>
      <c r="M261" s="398"/>
      <c r="N261" s="398"/>
      <c r="O261" s="398"/>
      <c r="P261" s="398"/>
      <c r="Q261" s="398"/>
      <c r="R261" s="398"/>
      <c r="S261" s="398"/>
      <c r="T261" s="398"/>
      <c r="U261" s="398"/>
      <c r="V261" s="398"/>
      <c r="W261" s="398" t="str">
        <f>CONCATENATE(Draw!C261,C261)</f>
        <v/>
      </c>
      <c r="X261" s="399">
        <f t="shared" si="55"/>
        <v>0</v>
      </c>
      <c r="Y261" s="398"/>
      <c r="Z261" s="198" t="str">
        <f>IFERROR(VLOOKUP('1st Run'!H261,$AG$3:$AH$7,2,TRUE),"")</f>
        <v/>
      </c>
      <c r="AA261" s="303" t="str">
        <f>IFERROR(IF(Z261=$AA$1,'1st Run'!H261,""),"")</f>
        <v/>
      </c>
      <c r="AB261" s="303" t="str">
        <f>IFERROR(IF(Z261=$AB$1,'1st Run'!H261,""),"")</f>
        <v/>
      </c>
      <c r="AC261" s="303" t="str">
        <f>IFERROR(IF(Z261=$AC$1,'1st Run'!H261,""),"")</f>
        <v/>
      </c>
      <c r="AD261" s="303" t="str">
        <f>IFERROR(IF($Z261=$AD$1,'1st Run'!H261,""),"")</f>
        <v/>
      </c>
      <c r="AE261" s="303" t="str">
        <f>IFERROR(IF(Z261=$AE$1,'1st Run'!H261,""),"")</f>
        <v/>
      </c>
      <c r="AF261" s="221"/>
      <c r="BA261" s="398"/>
      <c r="BB261" s="398"/>
    </row>
    <row r="262" spans="1:54" ht="15.75" customHeight="1">
      <c r="A262" s="234" t="str">
        <f>IF(B262="","",Draw!A262)</f>
        <v/>
      </c>
      <c r="B262" s="235" t="str">
        <f>IFERROR(Draw!B262,"")</f>
        <v/>
      </c>
      <c r="C262" s="235" t="str">
        <f>IFERROR(Draw!D262,"")</f>
        <v/>
      </c>
      <c r="D262" s="165"/>
      <c r="E262" s="300" t="str">
        <f t="shared" si="56"/>
        <v/>
      </c>
      <c r="F262" s="301" t="str">
        <f t="shared" si="57"/>
        <v/>
      </c>
      <c r="G262" s="394">
        <v>2.6100000000000002E-7</v>
      </c>
      <c r="H262" s="399" t="str">
        <f t="shared" si="58"/>
        <v/>
      </c>
      <c r="I262" s="399" t="str">
        <f t="shared" si="59"/>
        <v/>
      </c>
      <c r="J262" s="399">
        <f>IFERROR(VLOOKUP(CONCATENATE(Draw!C262,C262),'Enter Draw'!S:T,2,FALSE),"")</f>
        <v>0</v>
      </c>
      <c r="K262" s="198" t="str">
        <f>IF(A262="yco",VLOOKUP(CONCATENATE(B262,C262),Youth!S:T,2,FALSE),IF(OR(AND(D262&gt;1,D262&lt;1050),D262="nt",D262="",D262="scratch"),"","Not valid"))</f>
        <v/>
      </c>
      <c r="L262" s="398"/>
      <c r="M262" s="398"/>
      <c r="N262" s="398"/>
      <c r="O262" s="398"/>
      <c r="P262" s="398"/>
      <c r="Q262" s="398"/>
      <c r="R262" s="398"/>
      <c r="S262" s="398"/>
      <c r="T262" s="398"/>
      <c r="U262" s="398"/>
      <c r="V262" s="398"/>
      <c r="W262" s="398" t="str">
        <f>CONCATENATE(Draw!C262,C262)</f>
        <v/>
      </c>
      <c r="X262" s="399">
        <f t="shared" si="55"/>
        <v>0</v>
      </c>
      <c r="Y262" s="398"/>
      <c r="Z262" s="198" t="str">
        <f>IFERROR(VLOOKUP('1st Run'!H262,$AG$3:$AH$7,2,TRUE),"")</f>
        <v/>
      </c>
      <c r="AA262" s="303" t="str">
        <f>IFERROR(IF(Z262=$AA$1,'1st Run'!H262,""),"")</f>
        <v/>
      </c>
      <c r="AB262" s="303" t="str">
        <f>IFERROR(IF(Z262=$AB$1,'1st Run'!H262,""),"")</f>
        <v/>
      </c>
      <c r="AC262" s="303" t="str">
        <f>IFERROR(IF(Z262=$AC$1,'1st Run'!H262,""),"")</f>
        <v/>
      </c>
      <c r="AD262" s="303" t="str">
        <f>IFERROR(IF($Z262=$AD$1,'1st Run'!H262,""),"")</f>
        <v/>
      </c>
      <c r="AE262" s="303" t="str">
        <f>IFERROR(IF(Z262=$AE$1,'1st Run'!H262,""),"")</f>
        <v/>
      </c>
      <c r="AF262" s="221"/>
      <c r="BA262" s="398"/>
      <c r="BB262" s="398"/>
    </row>
    <row r="263" spans="1:54" ht="15.75" customHeight="1">
      <c r="A263" s="234" t="str">
        <f>IF(B263="","",Draw!A263)</f>
        <v/>
      </c>
      <c r="B263" s="235" t="str">
        <f>IFERROR(Draw!B263,"")</f>
        <v/>
      </c>
      <c r="C263" s="235" t="str">
        <f>IFERROR(Draw!D263,"")</f>
        <v/>
      </c>
      <c r="D263" s="166"/>
      <c r="E263" s="300" t="str">
        <f t="shared" si="56"/>
        <v/>
      </c>
      <c r="F263" s="301" t="str">
        <f t="shared" si="57"/>
        <v/>
      </c>
      <c r="G263" s="394">
        <v>2.6199999999999999E-7</v>
      </c>
      <c r="H263" s="399" t="str">
        <f t="shared" si="58"/>
        <v/>
      </c>
      <c r="I263" s="399" t="str">
        <f t="shared" si="59"/>
        <v/>
      </c>
      <c r="J263" s="399">
        <f>IFERROR(VLOOKUP(CONCATENATE(Draw!C263,C263),'Enter Draw'!S:T,2,FALSE),"")</f>
        <v>0</v>
      </c>
      <c r="K263" s="198" t="str">
        <f>IF(A263="yco",VLOOKUP(CONCATENATE(B263,C263),Youth!S:T,2,FALSE),IF(OR(AND(D263&gt;1,D263&lt;1050),D263="nt",D263="",D263="scratch"),"","Not valid"))</f>
        <v/>
      </c>
      <c r="L263" s="398"/>
      <c r="M263" s="398"/>
      <c r="N263" s="398"/>
      <c r="O263" s="398"/>
      <c r="P263" s="398"/>
      <c r="Q263" s="398"/>
      <c r="R263" s="398"/>
      <c r="S263" s="398"/>
      <c r="T263" s="398"/>
      <c r="U263" s="398"/>
      <c r="V263" s="398"/>
      <c r="W263" s="398" t="str">
        <f>CONCATENATE(Draw!C263,C263)</f>
        <v/>
      </c>
      <c r="X263" s="399">
        <f t="shared" si="55"/>
        <v>0</v>
      </c>
      <c r="Y263" s="398"/>
      <c r="Z263" s="198" t="str">
        <f>IFERROR(VLOOKUP('1st Run'!H263,$AG$3:$AH$7,2,TRUE),"")</f>
        <v/>
      </c>
      <c r="AA263" s="303" t="str">
        <f>IFERROR(IF(Z263=$AA$1,'1st Run'!H263,""),"")</f>
        <v/>
      </c>
      <c r="AB263" s="303" t="str">
        <f>IFERROR(IF(Z263=$AB$1,'1st Run'!H263,""),"")</f>
        <v/>
      </c>
      <c r="AC263" s="303" t="str">
        <f>IFERROR(IF(Z263=$AC$1,'1st Run'!H263,""),"")</f>
        <v/>
      </c>
      <c r="AD263" s="303" t="str">
        <f>IFERROR(IF($Z263=$AD$1,'1st Run'!H263,""),"")</f>
        <v/>
      </c>
      <c r="AE263" s="303" t="str">
        <f>IFERROR(IF(Z263=$AE$1,'1st Run'!H263,""),"")</f>
        <v/>
      </c>
      <c r="AF263" s="221"/>
      <c r="BA263" s="398"/>
      <c r="BB263" s="398"/>
    </row>
    <row r="264" spans="1:54" ht="15.75" customHeight="1">
      <c r="A264" s="234" t="str">
        <f>IF(B264="","",Draw!A264)</f>
        <v/>
      </c>
      <c r="B264" s="235" t="str">
        <f>IFERROR(Draw!B264,"")</f>
        <v/>
      </c>
      <c r="C264" s="235" t="str">
        <f>IFERROR(Draw!D264,"")</f>
        <v/>
      </c>
      <c r="D264" s="167"/>
      <c r="E264" s="300" t="str">
        <f t="shared" si="56"/>
        <v/>
      </c>
      <c r="F264" s="301" t="str">
        <f t="shared" si="57"/>
        <v/>
      </c>
      <c r="G264" s="394">
        <v>2.6300000000000001E-7</v>
      </c>
      <c r="H264" s="399" t="str">
        <f t="shared" si="58"/>
        <v/>
      </c>
      <c r="I264" s="399" t="str">
        <f t="shared" si="59"/>
        <v/>
      </c>
      <c r="J264" s="399">
        <f>IFERROR(VLOOKUP(CONCATENATE(Draw!C264,C264),'Enter Draw'!S:T,2,FALSE),"")</f>
        <v>0</v>
      </c>
      <c r="K264" s="198" t="str">
        <f>IF(A264="yco",VLOOKUP(CONCATENATE(B264,C264),Youth!S:T,2,FALSE),IF(OR(AND(D264&gt;1,D264&lt;1050),D264="nt",D264="",D264="scratch"),"","Not valid"))</f>
        <v/>
      </c>
      <c r="L264" s="398"/>
      <c r="M264" s="398"/>
      <c r="N264" s="398"/>
      <c r="O264" s="398"/>
      <c r="P264" s="398"/>
      <c r="Q264" s="398"/>
      <c r="R264" s="398"/>
      <c r="S264" s="398"/>
      <c r="T264" s="398"/>
      <c r="U264" s="398"/>
      <c r="V264" s="398"/>
      <c r="W264" s="398" t="str">
        <f>CONCATENATE(Draw!C264,C264)</f>
        <v/>
      </c>
      <c r="X264" s="399">
        <f t="shared" si="55"/>
        <v>0</v>
      </c>
      <c r="Y264" s="398"/>
      <c r="Z264" s="198" t="str">
        <f>IFERROR(VLOOKUP('1st Run'!H264,$AG$3:$AH$7,2,TRUE),"")</f>
        <v/>
      </c>
      <c r="AA264" s="303" t="str">
        <f>IFERROR(IF(Z264=$AA$1,'1st Run'!H264,""),"")</f>
        <v/>
      </c>
      <c r="AB264" s="303" t="str">
        <f>IFERROR(IF(Z264=$AB$1,'1st Run'!H264,""),"")</f>
        <v/>
      </c>
      <c r="AC264" s="303" t="str">
        <f>IFERROR(IF(Z264=$AC$1,'1st Run'!H264,""),"")</f>
        <v/>
      </c>
      <c r="AD264" s="303" t="str">
        <f>IFERROR(IF($Z264=$AD$1,'1st Run'!H264,""),"")</f>
        <v/>
      </c>
      <c r="AE264" s="303" t="str">
        <f>IFERROR(IF(Z264=$AE$1,'1st Run'!H264,""),"")</f>
        <v/>
      </c>
      <c r="AF264" s="221"/>
      <c r="BA264" s="398"/>
      <c r="BB264" s="398"/>
    </row>
    <row r="265" spans="1:54" ht="15.75" customHeight="1">
      <c r="A265" s="234" t="str">
        <f>IF(B265="","",Draw!A265)</f>
        <v/>
      </c>
      <c r="B265" s="235" t="str">
        <f>IFERROR(Draw!B265,"")</f>
        <v/>
      </c>
      <c r="C265" s="235" t="str">
        <f>IFERROR(Draw!D265,"")</f>
        <v/>
      </c>
      <c r="D265" s="433"/>
      <c r="E265" s="300" t="str">
        <f t="shared" si="56"/>
        <v/>
      </c>
      <c r="F265" s="301" t="str">
        <f t="shared" si="57"/>
        <v/>
      </c>
      <c r="G265" s="394">
        <v>2.6399999999999998E-7</v>
      </c>
      <c r="H265" s="399" t="str">
        <f t="shared" si="58"/>
        <v/>
      </c>
      <c r="I265" s="399" t="str">
        <f t="shared" si="59"/>
        <v/>
      </c>
      <c r="J265" s="399">
        <f>IFERROR(VLOOKUP(CONCATENATE(Draw!C265,C265),'Enter Draw'!S:T,2,FALSE),"")</f>
        <v>0</v>
      </c>
      <c r="K265" s="198" t="str">
        <f>IF(A265="yco",VLOOKUP(CONCATENATE(B265,C265),Youth!S:T,2,FALSE),IF(OR(AND(D265&gt;1,D265&lt;1050),D265="nt",D265="",D265="scratch"),"","Not valid"))</f>
        <v/>
      </c>
      <c r="L265" s="398"/>
      <c r="M265" s="398"/>
      <c r="N265" s="398"/>
      <c r="O265" s="398"/>
      <c r="P265" s="398"/>
      <c r="Q265" s="398"/>
      <c r="R265" s="398"/>
      <c r="S265" s="398"/>
      <c r="T265" s="398"/>
      <c r="U265" s="398"/>
      <c r="V265" s="398"/>
      <c r="W265" s="398" t="str">
        <f>CONCATENATE(Draw!C265,C265)</f>
        <v/>
      </c>
      <c r="X265" s="399">
        <f t="shared" si="55"/>
        <v>0</v>
      </c>
      <c r="Y265" s="398"/>
      <c r="Z265" s="198" t="str">
        <f>IFERROR(VLOOKUP('1st Run'!H265,$AG$3:$AH$7,2,TRUE),"")</f>
        <v/>
      </c>
      <c r="AA265" s="303" t="str">
        <f>IFERROR(IF(Z265=$AA$1,'1st Run'!H265,""),"")</f>
        <v/>
      </c>
      <c r="AB265" s="303" t="str">
        <f>IFERROR(IF(Z265=$AB$1,'1st Run'!H265,""),"")</f>
        <v/>
      </c>
      <c r="AC265" s="303" t="str">
        <f>IFERROR(IF(Z265=$AC$1,'1st Run'!H265,""),"")</f>
        <v/>
      </c>
      <c r="AD265" s="303" t="str">
        <f>IFERROR(IF($Z265=$AD$1,'1st Run'!H265,""),"")</f>
        <v/>
      </c>
      <c r="AE265" s="303" t="str">
        <f>IFERROR(IF(Z265=$AE$1,'1st Run'!H265,""),"")</f>
        <v/>
      </c>
      <c r="AF265" s="221"/>
      <c r="BA265" s="398"/>
      <c r="BB265" s="398"/>
    </row>
    <row r="266" spans="1:54" ht="15.75" customHeight="1">
      <c r="A266" s="234" t="str">
        <f>IF(B266="","",Draw!A266)</f>
        <v/>
      </c>
      <c r="B266" s="235" t="str">
        <f>IFERROR(Draw!B266,"")</f>
        <v/>
      </c>
      <c r="C266" s="235" t="str">
        <f>IFERROR(Draw!D266,"")</f>
        <v/>
      </c>
      <c r="D266" s="168"/>
      <c r="E266" s="300" t="str">
        <f t="shared" si="56"/>
        <v/>
      </c>
      <c r="F266" s="301" t="str">
        <f t="shared" si="57"/>
        <v/>
      </c>
      <c r="G266" s="394">
        <v>2.64999999999999E-7</v>
      </c>
      <c r="H266" s="399" t="str">
        <f t="shared" si="58"/>
        <v/>
      </c>
      <c r="I266" s="399" t="str">
        <f t="shared" si="59"/>
        <v/>
      </c>
      <c r="J266" s="399">
        <f>IFERROR(VLOOKUP(CONCATENATE(Draw!C266,C266),'Enter Draw'!S:T,2,FALSE),"")</f>
        <v>0</v>
      </c>
      <c r="K266" s="198" t="str">
        <f>IF(A266="yco",VLOOKUP(CONCATENATE(B266,C266),Youth!S:T,2,FALSE),IF(OR(AND(D266&gt;1,D266&lt;1050),D266="nt",D266="",D266="scratch"),"","Not valid"))</f>
        <v/>
      </c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 t="str">
        <f>CONCATENATE(Draw!C266,C266)</f>
        <v/>
      </c>
      <c r="X266" s="399">
        <f t="shared" si="55"/>
        <v>0</v>
      </c>
      <c r="Y266" s="398"/>
      <c r="Z266" s="198" t="str">
        <f>IFERROR(VLOOKUP('1st Run'!H266,$AG$3:$AH$7,2,TRUE),"")</f>
        <v/>
      </c>
      <c r="AA266" s="303" t="str">
        <f>IFERROR(IF(Z266=$AA$1,'1st Run'!H266,""),"")</f>
        <v/>
      </c>
      <c r="AB266" s="303" t="str">
        <f>IFERROR(IF(Z266=$AB$1,'1st Run'!H266,""),"")</f>
        <v/>
      </c>
      <c r="AC266" s="303" t="str">
        <f>IFERROR(IF(Z266=$AC$1,'1st Run'!H266,""),"")</f>
        <v/>
      </c>
      <c r="AD266" s="303" t="str">
        <f>IFERROR(IF($Z266=$AD$1,'1st Run'!H266,""),"")</f>
        <v/>
      </c>
      <c r="AE266" s="303" t="str">
        <f>IFERROR(IF(Z266=$AE$1,'1st Run'!H266,""),"")</f>
        <v/>
      </c>
      <c r="AF266" s="221"/>
      <c r="BA266" s="398"/>
      <c r="BB266" s="398"/>
    </row>
    <row r="267" spans="1:54" ht="15.75" customHeight="1">
      <c r="A267" s="234" t="str">
        <f>IF(B267="","",Draw!A267)</f>
        <v/>
      </c>
      <c r="B267" s="235" t="str">
        <f>IFERROR(Draw!B267,"")</f>
        <v/>
      </c>
      <c r="C267" s="235" t="str">
        <f>IFERROR(Draw!D267,"")</f>
        <v/>
      </c>
      <c r="D267" s="166"/>
      <c r="E267" s="300" t="str">
        <f t="shared" si="56"/>
        <v/>
      </c>
      <c r="F267" s="301" t="str">
        <f t="shared" si="57"/>
        <v/>
      </c>
      <c r="G267" s="394">
        <v>2.6599999999999902E-7</v>
      </c>
      <c r="H267" s="399" t="str">
        <f t="shared" si="58"/>
        <v/>
      </c>
      <c r="I267" s="399" t="str">
        <f t="shared" si="59"/>
        <v/>
      </c>
      <c r="J267" s="399">
        <f>IFERROR(VLOOKUP(CONCATENATE(Draw!C267,C267),'Enter Draw'!S:T,2,FALSE),"")</f>
        <v>0</v>
      </c>
      <c r="K267" s="198" t="str">
        <f>IF(A267="yco",VLOOKUP(CONCATENATE(B267,C267),Youth!S:T,2,FALSE),IF(OR(AND(D267&gt;1,D267&lt;1050),D267="nt",D267="",D267="scratch"),"","Not valid"))</f>
        <v/>
      </c>
      <c r="L267" s="398"/>
      <c r="M267" s="398"/>
      <c r="N267" s="398"/>
      <c r="O267" s="398"/>
      <c r="P267" s="398"/>
      <c r="Q267" s="398"/>
      <c r="R267" s="398"/>
      <c r="S267" s="398"/>
      <c r="T267" s="398"/>
      <c r="U267" s="398"/>
      <c r="V267" s="398"/>
      <c r="W267" s="398" t="str">
        <f>CONCATENATE(Draw!C267,C267)</f>
        <v/>
      </c>
      <c r="X267" s="399">
        <f t="shared" si="55"/>
        <v>0</v>
      </c>
      <c r="Y267" s="398"/>
      <c r="Z267" s="198" t="str">
        <f>IFERROR(VLOOKUP('1st Run'!H267,$AG$3:$AH$7,2,TRUE),"")</f>
        <v/>
      </c>
      <c r="AA267" s="303" t="str">
        <f>IFERROR(IF(Z267=$AA$1,'1st Run'!H267,""),"")</f>
        <v/>
      </c>
      <c r="AB267" s="303" t="str">
        <f>IFERROR(IF(Z267=$AB$1,'1st Run'!H267,""),"")</f>
        <v/>
      </c>
      <c r="AC267" s="303" t="str">
        <f>IFERROR(IF(Z267=$AC$1,'1st Run'!H267,""),"")</f>
        <v/>
      </c>
      <c r="AD267" s="303" t="str">
        <f>IFERROR(IF($Z267=$AD$1,'1st Run'!H267,""),"")</f>
        <v/>
      </c>
      <c r="AE267" s="303" t="str">
        <f>IFERROR(IF(Z267=$AE$1,'1st Run'!H267,""),"")</f>
        <v/>
      </c>
      <c r="AF267" s="221"/>
      <c r="BA267" s="398"/>
      <c r="BB267" s="398"/>
    </row>
    <row r="268" spans="1:54" ht="15.75" customHeight="1">
      <c r="A268" s="234" t="str">
        <f>IF(B268="","",Draw!A268)</f>
        <v/>
      </c>
      <c r="B268" s="235" t="str">
        <f>IFERROR(Draw!B268,"")</f>
        <v/>
      </c>
      <c r="C268" s="235" t="str">
        <f>IFERROR(Draw!D268,"")</f>
        <v/>
      </c>
      <c r="D268" s="165"/>
      <c r="E268" s="300" t="str">
        <f t="shared" si="56"/>
        <v/>
      </c>
      <c r="F268" s="301" t="str">
        <f t="shared" si="57"/>
        <v/>
      </c>
      <c r="G268" s="394">
        <v>2.6699999999999899E-7</v>
      </c>
      <c r="H268" s="399" t="str">
        <f t="shared" si="58"/>
        <v/>
      </c>
      <c r="I268" s="399" t="str">
        <f t="shared" si="59"/>
        <v/>
      </c>
      <c r="J268" s="399">
        <f>IFERROR(VLOOKUP(CONCATENATE(Draw!C268,C268),'Enter Draw'!S:T,2,FALSE),"")</f>
        <v>0</v>
      </c>
      <c r="K268" s="198" t="str">
        <f>IF(A268="yco",VLOOKUP(CONCATENATE(B268,C268),Youth!S:T,2,FALSE),IF(OR(AND(D268&gt;1,D268&lt;1050),D268="nt",D268="",D268="scratch"),"","Not valid"))</f>
        <v/>
      </c>
      <c r="L268" s="398"/>
      <c r="M268" s="398"/>
      <c r="N268" s="398"/>
      <c r="O268" s="398"/>
      <c r="P268" s="398"/>
      <c r="Q268" s="398"/>
      <c r="R268" s="398"/>
      <c r="S268" s="398"/>
      <c r="T268" s="398"/>
      <c r="U268" s="398"/>
      <c r="V268" s="398"/>
      <c r="W268" s="398" t="str">
        <f>CONCATENATE(Draw!C268,C268)</f>
        <v/>
      </c>
      <c r="X268" s="399">
        <f t="shared" si="55"/>
        <v>0</v>
      </c>
      <c r="Y268" s="398"/>
      <c r="Z268" s="198" t="str">
        <f>IFERROR(VLOOKUP('1st Run'!H268,$AG$3:$AH$7,2,TRUE),"")</f>
        <v/>
      </c>
      <c r="AA268" s="303" t="str">
        <f>IFERROR(IF(Z268=$AA$1,'1st Run'!H268,""),"")</f>
        <v/>
      </c>
      <c r="AB268" s="303" t="str">
        <f>IFERROR(IF(Z268=$AB$1,'1st Run'!H268,""),"")</f>
        <v/>
      </c>
      <c r="AC268" s="303" t="str">
        <f>IFERROR(IF(Z268=$AC$1,'1st Run'!H268,""),"")</f>
        <v/>
      </c>
      <c r="AD268" s="303" t="str">
        <f>IFERROR(IF($Z268=$AD$1,'1st Run'!H268,""),"")</f>
        <v/>
      </c>
      <c r="AE268" s="303" t="str">
        <f>IFERROR(IF(Z268=$AE$1,'1st Run'!H268,""),"")</f>
        <v/>
      </c>
      <c r="AF268" s="221"/>
      <c r="BA268" s="398"/>
      <c r="BB268" s="398"/>
    </row>
    <row r="269" spans="1:54" ht="15.75" customHeight="1">
      <c r="A269" s="234" t="str">
        <f>IF(B269="","",Draw!A269)</f>
        <v/>
      </c>
      <c r="B269" s="235" t="str">
        <f>IFERROR(Draw!B269,"")</f>
        <v/>
      </c>
      <c r="C269" s="235" t="str">
        <f>IFERROR(Draw!D269,"")</f>
        <v/>
      </c>
      <c r="D269" s="166"/>
      <c r="E269" s="300" t="str">
        <f t="shared" si="56"/>
        <v/>
      </c>
      <c r="F269" s="301" t="str">
        <f t="shared" si="57"/>
        <v/>
      </c>
      <c r="G269" s="394">
        <v>2.6799999999999901E-7</v>
      </c>
      <c r="H269" s="399" t="str">
        <f t="shared" si="58"/>
        <v/>
      </c>
      <c r="I269" s="399" t="str">
        <f t="shared" si="59"/>
        <v/>
      </c>
      <c r="J269" s="399">
        <f>IFERROR(VLOOKUP(CONCATENATE(Draw!C269,C269),'Enter Draw'!S:T,2,FALSE),"")</f>
        <v>0</v>
      </c>
      <c r="K269" s="198" t="str">
        <f>IF(A269="yco",VLOOKUP(CONCATENATE(B269,C269),Youth!S:T,2,FALSE),IF(OR(AND(D269&gt;1,D269&lt;1050),D269="nt",D269="",D269="scratch"),"","Not valid"))</f>
        <v/>
      </c>
      <c r="L269" s="398"/>
      <c r="M269" s="398"/>
      <c r="N269" s="398"/>
      <c r="O269" s="398"/>
      <c r="P269" s="398"/>
      <c r="Q269" s="398"/>
      <c r="R269" s="398"/>
      <c r="S269" s="398"/>
      <c r="T269" s="398"/>
      <c r="U269" s="398"/>
      <c r="V269" s="398"/>
      <c r="W269" s="398" t="str">
        <f>CONCATENATE(Draw!C269,C269)</f>
        <v/>
      </c>
      <c r="X269" s="399">
        <f t="shared" si="55"/>
        <v>0</v>
      </c>
      <c r="Y269" s="398"/>
      <c r="Z269" s="198" t="str">
        <f>IFERROR(VLOOKUP('1st Run'!H269,$AG$3:$AH$7,2,TRUE),"")</f>
        <v/>
      </c>
      <c r="AA269" s="303" t="str">
        <f>IFERROR(IF(Z269=$AA$1,'1st Run'!H269,""),"")</f>
        <v/>
      </c>
      <c r="AB269" s="303" t="str">
        <f>IFERROR(IF(Z269=$AB$1,'1st Run'!H269,""),"")</f>
        <v/>
      </c>
      <c r="AC269" s="303" t="str">
        <f>IFERROR(IF(Z269=$AC$1,'1st Run'!H269,""),"")</f>
        <v/>
      </c>
      <c r="AD269" s="303" t="str">
        <f>IFERROR(IF($Z269=$AD$1,'1st Run'!H269,""),"")</f>
        <v/>
      </c>
      <c r="AE269" s="303" t="str">
        <f>IFERROR(IF(Z269=$AE$1,'1st Run'!H269,""),"")</f>
        <v/>
      </c>
      <c r="AF269" s="221"/>
      <c r="BA269" s="398"/>
      <c r="BB269" s="398"/>
    </row>
    <row r="270" spans="1:54" ht="15.75" customHeight="1">
      <c r="A270" s="234" t="str">
        <f>IF(B270="","",Draw!A270)</f>
        <v/>
      </c>
      <c r="B270" s="235" t="str">
        <f>IFERROR(Draw!B270,"")</f>
        <v/>
      </c>
      <c r="C270" s="235" t="str">
        <f>IFERROR(Draw!D270,"")</f>
        <v/>
      </c>
      <c r="D270" s="167"/>
      <c r="E270" s="300" t="str">
        <f t="shared" si="56"/>
        <v/>
      </c>
      <c r="F270" s="301" t="str">
        <f t="shared" si="57"/>
        <v/>
      </c>
      <c r="G270" s="394">
        <v>2.6899999999999898E-7</v>
      </c>
      <c r="H270" s="399" t="str">
        <f t="shared" si="58"/>
        <v/>
      </c>
      <c r="I270" s="399" t="str">
        <f t="shared" si="59"/>
        <v/>
      </c>
      <c r="J270" s="399">
        <f>IFERROR(VLOOKUP(CONCATENATE(Draw!C270,C270),'Enter Draw'!S:T,2,FALSE),"")</f>
        <v>0</v>
      </c>
      <c r="K270" s="198" t="str">
        <f>IF(A270="yco",VLOOKUP(CONCATENATE(B270,C270),Youth!S:T,2,FALSE),IF(OR(AND(D270&gt;1,D270&lt;1050),D270="nt",D270="",D270="scratch"),"","Not valid"))</f>
        <v/>
      </c>
      <c r="L270" s="398"/>
      <c r="M270" s="398"/>
      <c r="N270" s="398"/>
      <c r="O270" s="398"/>
      <c r="P270" s="398"/>
      <c r="Q270" s="398"/>
      <c r="R270" s="398"/>
      <c r="S270" s="398"/>
      <c r="T270" s="398"/>
      <c r="U270" s="398"/>
      <c r="V270" s="398"/>
      <c r="W270" s="398" t="str">
        <f>CONCATENATE(Draw!C270,C270)</f>
        <v/>
      </c>
      <c r="X270" s="399">
        <f t="shared" si="55"/>
        <v>0</v>
      </c>
      <c r="Y270" s="398"/>
      <c r="Z270" s="198" t="str">
        <f>IFERROR(VLOOKUP('1st Run'!H270,$AG$3:$AH$7,2,TRUE),"")</f>
        <v/>
      </c>
      <c r="AA270" s="303" t="str">
        <f>IFERROR(IF(Z270=$AA$1,'1st Run'!H270,""),"")</f>
        <v/>
      </c>
      <c r="AB270" s="303" t="str">
        <f>IFERROR(IF(Z270=$AB$1,'1st Run'!H270,""),"")</f>
        <v/>
      </c>
      <c r="AC270" s="303" t="str">
        <f>IFERROR(IF(Z270=$AC$1,'1st Run'!H270,""),"")</f>
        <v/>
      </c>
      <c r="AD270" s="303" t="str">
        <f>IFERROR(IF($Z270=$AD$1,'1st Run'!H270,""),"")</f>
        <v/>
      </c>
      <c r="AE270" s="303" t="str">
        <f>IFERROR(IF(Z270=$AE$1,'1st Run'!H270,""),"")</f>
        <v/>
      </c>
      <c r="AF270" s="221"/>
      <c r="BA270" s="398"/>
      <c r="BB270" s="398"/>
    </row>
    <row r="271" spans="1:54" ht="15.75" customHeight="1">
      <c r="A271" s="234" t="str">
        <f>IF(B271="","",Draw!A271)</f>
        <v/>
      </c>
      <c r="B271" s="235" t="str">
        <f>IFERROR(Draw!B271,"")</f>
        <v/>
      </c>
      <c r="C271" s="235" t="str">
        <f>IFERROR(Draw!D271,"")</f>
        <v/>
      </c>
      <c r="D271" s="433"/>
      <c r="E271" s="300" t="str">
        <f t="shared" si="56"/>
        <v/>
      </c>
      <c r="F271" s="301" t="str">
        <f t="shared" si="57"/>
        <v/>
      </c>
      <c r="G271" s="394">
        <v>2.69999999999999E-7</v>
      </c>
      <c r="H271" s="399" t="str">
        <f t="shared" si="58"/>
        <v/>
      </c>
      <c r="I271" s="399" t="str">
        <f t="shared" si="59"/>
        <v/>
      </c>
      <c r="J271" s="399">
        <f>IFERROR(VLOOKUP(CONCATENATE(Draw!C271,C271),'Enter Draw'!S:T,2,FALSE),"")</f>
        <v>0</v>
      </c>
      <c r="K271" s="198" t="str">
        <f>IF(A271="yco",VLOOKUP(CONCATENATE(B271,C271),Youth!S:T,2,FALSE),IF(OR(AND(D271&gt;1,D271&lt;1050),D271="nt",D271="",D271="scratch"),"","Not valid"))</f>
        <v/>
      </c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 t="str">
        <f>CONCATENATE(Draw!C271,C271)</f>
        <v/>
      </c>
      <c r="X271" s="399">
        <f t="shared" si="55"/>
        <v>0</v>
      </c>
      <c r="Y271" s="398"/>
      <c r="Z271" s="198" t="str">
        <f>IFERROR(VLOOKUP('1st Run'!H271,$AG$3:$AH$7,2,TRUE),"")</f>
        <v/>
      </c>
      <c r="AA271" s="303" t="str">
        <f>IFERROR(IF(Z271=$AA$1,'1st Run'!H271,""),"")</f>
        <v/>
      </c>
      <c r="AB271" s="303" t="str">
        <f>IFERROR(IF(Z271=$AB$1,'1st Run'!H271,""),"")</f>
        <v/>
      </c>
      <c r="AC271" s="303" t="str">
        <f>IFERROR(IF(Z271=$AC$1,'1st Run'!H271,""),"")</f>
        <v/>
      </c>
      <c r="AD271" s="303" t="str">
        <f>IFERROR(IF($Z271=$AD$1,'1st Run'!H271,""),"")</f>
        <v/>
      </c>
      <c r="AE271" s="303" t="str">
        <f>IFERROR(IF(Z271=$AE$1,'1st Run'!H271,""),"")</f>
        <v/>
      </c>
      <c r="AF271" s="221"/>
      <c r="BA271" s="398"/>
      <c r="BB271" s="398"/>
    </row>
    <row r="272" spans="1:54" ht="15.75" customHeight="1">
      <c r="A272" s="234" t="str">
        <f>IF(B272="","",Draw!A272)</f>
        <v/>
      </c>
      <c r="B272" s="235" t="str">
        <f>IFERROR(Draw!B272,"")</f>
        <v/>
      </c>
      <c r="C272" s="235" t="str">
        <f>IFERROR(Draw!D272,"")</f>
        <v/>
      </c>
      <c r="D272" s="168"/>
      <c r="E272" s="300" t="str">
        <f t="shared" si="56"/>
        <v/>
      </c>
      <c r="F272" s="301" t="str">
        <f t="shared" si="57"/>
        <v/>
      </c>
      <c r="G272" s="394">
        <v>2.7099999999999903E-7</v>
      </c>
      <c r="H272" s="399" t="str">
        <f t="shared" si="58"/>
        <v/>
      </c>
      <c r="I272" s="399" t="str">
        <f t="shared" si="59"/>
        <v/>
      </c>
      <c r="J272" s="399">
        <f>IFERROR(VLOOKUP(CONCATENATE(Draw!C272,C272),'Enter Draw'!S:T,2,FALSE),"")</f>
        <v>0</v>
      </c>
      <c r="K272" s="198" t="str">
        <f>IF(A272="yco",VLOOKUP(CONCATENATE(B272,C272),Youth!S:T,2,FALSE),IF(OR(AND(D272&gt;1,D272&lt;1050),D272="nt",D272="",D272="scratch"),"","Not valid"))</f>
        <v/>
      </c>
      <c r="L272" s="398"/>
      <c r="M272" s="398"/>
      <c r="N272" s="398"/>
      <c r="O272" s="398"/>
      <c r="P272" s="398"/>
      <c r="Q272" s="398"/>
      <c r="R272" s="398"/>
      <c r="S272" s="398"/>
      <c r="T272" s="398"/>
      <c r="U272" s="398"/>
      <c r="V272" s="398"/>
      <c r="W272" s="398" t="str">
        <f>CONCATENATE(Draw!C272,C272)</f>
        <v/>
      </c>
      <c r="X272" s="399">
        <f t="shared" si="55"/>
        <v>0</v>
      </c>
      <c r="Y272" s="398"/>
      <c r="Z272" s="198" t="str">
        <f>IFERROR(VLOOKUP('1st Run'!H272,$AG$3:$AH$7,2,TRUE),"")</f>
        <v/>
      </c>
      <c r="AA272" s="303" t="str">
        <f>IFERROR(IF(Z272=$AA$1,'1st Run'!H272,""),"")</f>
        <v/>
      </c>
      <c r="AB272" s="303" t="str">
        <f>IFERROR(IF(Z272=$AB$1,'1st Run'!H272,""),"")</f>
        <v/>
      </c>
      <c r="AC272" s="303" t="str">
        <f>IFERROR(IF(Z272=$AC$1,'1st Run'!H272,""),"")</f>
        <v/>
      </c>
      <c r="AD272" s="303" t="str">
        <f>IFERROR(IF($Z272=$AD$1,'1st Run'!H272,""),"")</f>
        <v/>
      </c>
      <c r="AE272" s="303" t="str">
        <f>IFERROR(IF(Z272=$AE$1,'1st Run'!H272,""),"")</f>
        <v/>
      </c>
      <c r="AF272" s="221"/>
      <c r="BA272" s="398"/>
      <c r="BB272" s="398"/>
    </row>
    <row r="273" spans="1:54" ht="15.75" customHeight="1">
      <c r="A273" s="234" t="str">
        <f>IF(B273="","",Draw!A273)</f>
        <v/>
      </c>
      <c r="B273" s="235" t="str">
        <f>IFERROR(Draw!B273,"")</f>
        <v/>
      </c>
      <c r="C273" s="235" t="str">
        <f>IFERROR(Draw!D273,"")</f>
        <v/>
      </c>
      <c r="D273" s="166"/>
      <c r="E273" s="300" t="str">
        <f t="shared" si="56"/>
        <v/>
      </c>
      <c r="F273" s="301" t="str">
        <f t="shared" si="57"/>
        <v/>
      </c>
      <c r="G273" s="394">
        <v>2.7199999999999899E-7</v>
      </c>
      <c r="H273" s="399" t="str">
        <f t="shared" si="58"/>
        <v/>
      </c>
      <c r="I273" s="399" t="str">
        <f t="shared" si="59"/>
        <v/>
      </c>
      <c r="J273" s="399">
        <f>IFERROR(VLOOKUP(CONCATENATE(Draw!C273,C273),'Enter Draw'!S:T,2,FALSE),"")</f>
        <v>0</v>
      </c>
      <c r="K273" s="198" t="str">
        <f>IF(A273="yco",VLOOKUP(CONCATENATE(B273,C273),Youth!S:T,2,FALSE),IF(OR(AND(D273&gt;1,D273&lt;1050),D273="nt",D273="",D273="scratch"),"","Not valid"))</f>
        <v/>
      </c>
      <c r="L273" s="398"/>
      <c r="M273" s="398"/>
      <c r="N273" s="398"/>
      <c r="O273" s="398"/>
      <c r="P273" s="398"/>
      <c r="Q273" s="398"/>
      <c r="R273" s="398"/>
      <c r="S273" s="398"/>
      <c r="T273" s="398"/>
      <c r="U273" s="398"/>
      <c r="V273" s="398"/>
      <c r="W273" s="398" t="str">
        <f>CONCATENATE(Draw!C273,C273)</f>
        <v/>
      </c>
      <c r="X273" s="399">
        <f t="shared" si="55"/>
        <v>0</v>
      </c>
      <c r="Y273" s="398"/>
      <c r="Z273" s="198" t="str">
        <f>IFERROR(VLOOKUP('1st Run'!H273,$AG$3:$AH$7,2,TRUE),"")</f>
        <v/>
      </c>
      <c r="AA273" s="303" t="str">
        <f>IFERROR(IF(Z273=$AA$1,'1st Run'!H273,""),"")</f>
        <v/>
      </c>
      <c r="AB273" s="303" t="str">
        <f>IFERROR(IF(Z273=$AB$1,'1st Run'!H273,""),"")</f>
        <v/>
      </c>
      <c r="AC273" s="303" t="str">
        <f>IFERROR(IF(Z273=$AC$1,'1st Run'!H273,""),"")</f>
        <v/>
      </c>
      <c r="AD273" s="303" t="str">
        <f>IFERROR(IF($Z273=$AD$1,'1st Run'!H273,""),"")</f>
        <v/>
      </c>
      <c r="AE273" s="303" t="str">
        <f>IFERROR(IF(Z273=$AE$1,'1st Run'!H273,""),"")</f>
        <v/>
      </c>
      <c r="AF273" s="221"/>
      <c r="BA273" s="398"/>
      <c r="BB273" s="398"/>
    </row>
    <row r="274" spans="1:54" ht="15.75" customHeight="1">
      <c r="A274" s="234" t="str">
        <f>IF(B274="","",Draw!A274)</f>
        <v/>
      </c>
      <c r="B274" s="235" t="str">
        <f>IFERROR(Draw!B274,"")</f>
        <v/>
      </c>
      <c r="C274" s="235" t="str">
        <f>IFERROR(Draw!D274,"")</f>
        <v/>
      </c>
      <c r="D274" s="165"/>
      <c r="E274" s="300" t="str">
        <f t="shared" si="56"/>
        <v/>
      </c>
      <c r="F274" s="301" t="str">
        <f t="shared" si="57"/>
        <v/>
      </c>
      <c r="G274" s="394">
        <v>2.7299999999999902E-7</v>
      </c>
      <c r="H274" s="399" t="str">
        <f t="shared" si="58"/>
        <v/>
      </c>
      <c r="I274" s="399" t="str">
        <f t="shared" si="59"/>
        <v/>
      </c>
      <c r="J274" s="399">
        <f>IFERROR(VLOOKUP(CONCATENATE(Draw!C274,C274),'Enter Draw'!S:T,2,FALSE),"")</f>
        <v>0</v>
      </c>
      <c r="K274" s="198" t="str">
        <f>IF(A274="yco",VLOOKUP(CONCATENATE(B274,C274),Youth!S:T,2,FALSE),IF(OR(AND(D274&gt;1,D274&lt;1050),D274="nt",D274="",D274="scratch"),"","Not valid"))</f>
        <v/>
      </c>
      <c r="L274" s="398"/>
      <c r="M274" s="398"/>
      <c r="N274" s="398"/>
      <c r="O274" s="398"/>
      <c r="P274" s="398"/>
      <c r="Q274" s="398"/>
      <c r="R274" s="398"/>
      <c r="S274" s="398"/>
      <c r="T274" s="398"/>
      <c r="U274" s="398"/>
      <c r="V274" s="398"/>
      <c r="W274" s="398" t="str">
        <f>CONCATENATE(Draw!C274,C274)</f>
        <v/>
      </c>
      <c r="X274" s="399">
        <f t="shared" si="55"/>
        <v>0</v>
      </c>
      <c r="Y274" s="398"/>
      <c r="Z274" s="198" t="str">
        <f>IFERROR(VLOOKUP('1st Run'!H274,$AG$3:$AH$7,2,TRUE),"")</f>
        <v/>
      </c>
      <c r="AA274" s="303" t="str">
        <f>IFERROR(IF(Z274=$AA$1,'1st Run'!H274,""),"")</f>
        <v/>
      </c>
      <c r="AB274" s="303" t="str">
        <f>IFERROR(IF(Z274=$AB$1,'1st Run'!H274,""),"")</f>
        <v/>
      </c>
      <c r="AC274" s="303" t="str">
        <f>IFERROR(IF(Z274=$AC$1,'1st Run'!H274,""),"")</f>
        <v/>
      </c>
      <c r="AD274" s="303" t="str">
        <f>IFERROR(IF($Z274=$AD$1,'1st Run'!H274,""),"")</f>
        <v/>
      </c>
      <c r="AE274" s="303" t="str">
        <f>IFERROR(IF(Z274=$AE$1,'1st Run'!H274,""),"")</f>
        <v/>
      </c>
      <c r="AF274" s="221"/>
      <c r="BA274" s="398"/>
      <c r="BB274" s="398"/>
    </row>
    <row r="275" spans="1:54" ht="15.75" customHeight="1">
      <c r="A275" s="234" t="str">
        <f>IF(B275="","",Draw!A275)</f>
        <v/>
      </c>
      <c r="B275" s="235" t="str">
        <f>IFERROR(Draw!B275,"")</f>
        <v/>
      </c>
      <c r="C275" s="235" t="str">
        <f>IFERROR(Draw!D275,"")</f>
        <v/>
      </c>
      <c r="D275" s="166"/>
      <c r="E275" s="300" t="str">
        <f t="shared" si="56"/>
        <v/>
      </c>
      <c r="F275" s="301" t="str">
        <f t="shared" si="57"/>
        <v/>
      </c>
      <c r="G275" s="394">
        <v>2.7399999999999899E-7</v>
      </c>
      <c r="H275" s="399" t="str">
        <f t="shared" si="58"/>
        <v/>
      </c>
      <c r="I275" s="399" t="str">
        <f t="shared" si="59"/>
        <v/>
      </c>
      <c r="J275" s="399">
        <f>IFERROR(VLOOKUP(CONCATENATE(Draw!C275,C275),'Enter Draw'!S:T,2,FALSE),"")</f>
        <v>0</v>
      </c>
      <c r="K275" s="198" t="str">
        <f>IF(A275="yco",VLOOKUP(CONCATENATE(B275,C275),Youth!S:T,2,FALSE),IF(OR(AND(D275&gt;1,D275&lt;1050),D275="nt",D275="",D275="scratch"),"","Not valid"))</f>
        <v/>
      </c>
      <c r="L275" s="398"/>
      <c r="M275" s="398"/>
      <c r="N275" s="398"/>
      <c r="O275" s="398"/>
      <c r="P275" s="398"/>
      <c r="Q275" s="398"/>
      <c r="R275" s="398"/>
      <c r="S275" s="398"/>
      <c r="T275" s="398"/>
      <c r="U275" s="398"/>
      <c r="V275" s="398"/>
      <c r="W275" s="398" t="str">
        <f>CONCATENATE(Draw!C275,C275)</f>
        <v/>
      </c>
      <c r="X275" s="399">
        <f t="shared" si="55"/>
        <v>0</v>
      </c>
      <c r="Y275" s="398"/>
      <c r="Z275" s="198" t="str">
        <f>IFERROR(VLOOKUP('1st Run'!H275,$AG$3:$AH$7,2,TRUE),"")</f>
        <v/>
      </c>
      <c r="AA275" s="303" t="str">
        <f>IFERROR(IF(Z275=$AA$1,'1st Run'!H275,""),"")</f>
        <v/>
      </c>
      <c r="AB275" s="303" t="str">
        <f>IFERROR(IF(Z275=$AB$1,'1st Run'!H275,""),"")</f>
        <v/>
      </c>
      <c r="AC275" s="303" t="str">
        <f>IFERROR(IF(Z275=$AC$1,'1st Run'!H275,""),"")</f>
        <v/>
      </c>
      <c r="AD275" s="303" t="str">
        <f>IFERROR(IF($Z275=$AD$1,'1st Run'!H275,""),"")</f>
        <v/>
      </c>
      <c r="AE275" s="303" t="str">
        <f>IFERROR(IF(Z275=$AE$1,'1st Run'!H275,""),"")</f>
        <v/>
      </c>
      <c r="AF275" s="221"/>
      <c r="BA275" s="398"/>
      <c r="BB275" s="398"/>
    </row>
    <row r="276" spans="1:54" ht="15.75" customHeight="1">
      <c r="A276" s="234" t="str">
        <f>IF(B276="","",Draw!A276)</f>
        <v/>
      </c>
      <c r="B276" s="235" t="str">
        <f>IFERROR(Draw!B276,"")</f>
        <v/>
      </c>
      <c r="C276" s="235" t="str">
        <f>IFERROR(Draw!D276,"")</f>
        <v/>
      </c>
      <c r="D276" s="167"/>
      <c r="E276" s="300" t="str">
        <f t="shared" si="56"/>
        <v/>
      </c>
      <c r="F276" s="301" t="str">
        <f t="shared" si="57"/>
        <v/>
      </c>
      <c r="G276" s="394">
        <v>2.7499999999999901E-7</v>
      </c>
      <c r="H276" s="399" t="str">
        <f t="shared" si="58"/>
        <v/>
      </c>
      <c r="I276" s="399" t="str">
        <f t="shared" si="59"/>
        <v/>
      </c>
      <c r="J276" s="399">
        <f>IFERROR(VLOOKUP(CONCATENATE(Draw!C276,C276),'Enter Draw'!S:T,2,FALSE),"")</f>
        <v>0</v>
      </c>
      <c r="K276" s="198" t="str">
        <f>IF(A276="yco",VLOOKUP(CONCATENATE(B276,C276),Youth!S:T,2,FALSE),IF(OR(AND(D276&gt;1,D276&lt;1050),D276="nt",D276="",D276="scratch"),"","Not valid"))</f>
        <v/>
      </c>
      <c r="L276" s="398"/>
      <c r="M276" s="398"/>
      <c r="N276" s="398"/>
      <c r="O276" s="398"/>
      <c r="P276" s="398"/>
      <c r="Q276" s="398"/>
      <c r="R276" s="398"/>
      <c r="S276" s="398"/>
      <c r="T276" s="398"/>
      <c r="U276" s="398"/>
      <c r="V276" s="398"/>
      <c r="W276" s="398" t="str">
        <f>CONCATENATE(Draw!C276,C276)</f>
        <v/>
      </c>
      <c r="X276" s="399">
        <f t="shared" si="55"/>
        <v>0</v>
      </c>
      <c r="Y276" s="398"/>
      <c r="Z276" s="198" t="str">
        <f>IFERROR(VLOOKUP('1st Run'!H276,$AG$3:$AH$7,2,TRUE),"")</f>
        <v/>
      </c>
      <c r="AA276" s="303" t="str">
        <f>IFERROR(IF(Z276=$AA$1,'1st Run'!H276,""),"")</f>
        <v/>
      </c>
      <c r="AB276" s="303" t="str">
        <f>IFERROR(IF(Z276=$AB$1,'1st Run'!H276,""),"")</f>
        <v/>
      </c>
      <c r="AC276" s="303" t="str">
        <f>IFERROR(IF(Z276=$AC$1,'1st Run'!H276,""),"")</f>
        <v/>
      </c>
      <c r="AD276" s="303" t="str">
        <f>IFERROR(IF($Z276=$AD$1,'1st Run'!H276,""),"")</f>
        <v/>
      </c>
      <c r="AE276" s="303" t="str">
        <f>IFERROR(IF(Z276=$AE$1,'1st Run'!H276,""),"")</f>
        <v/>
      </c>
      <c r="AF276" s="221"/>
      <c r="BA276" s="398"/>
      <c r="BB276" s="398"/>
    </row>
    <row r="277" spans="1:54" ht="15.75" customHeight="1">
      <c r="A277" s="234" t="str">
        <f>IF(B277="","",Draw!A277)</f>
        <v/>
      </c>
      <c r="B277" s="235" t="str">
        <f>IFERROR(Draw!B277,"")</f>
        <v/>
      </c>
      <c r="C277" s="235" t="str">
        <f>IFERROR(Draw!D277,"")</f>
        <v/>
      </c>
      <c r="D277" s="433"/>
      <c r="E277" s="300" t="str">
        <f t="shared" si="56"/>
        <v/>
      </c>
      <c r="F277" s="301" t="str">
        <f t="shared" si="57"/>
        <v/>
      </c>
      <c r="G277" s="394">
        <v>2.7599999999999898E-7</v>
      </c>
      <c r="H277" s="399" t="str">
        <f t="shared" si="58"/>
        <v/>
      </c>
      <c r="I277" s="399" t="str">
        <f t="shared" si="59"/>
        <v/>
      </c>
      <c r="J277" s="399">
        <f>IFERROR(VLOOKUP(CONCATENATE(Draw!C277,C277),'Enter Draw'!S:T,2,FALSE),"")</f>
        <v>0</v>
      </c>
      <c r="K277" s="198" t="str">
        <f>IF(A277="yco",VLOOKUP(CONCATENATE(B277,C277),Youth!S:T,2,FALSE),IF(OR(AND(D277&gt;1,D277&lt;1050),D277="nt",D277="",D277="scratch"),"","Not valid"))</f>
        <v/>
      </c>
      <c r="L277" s="398"/>
      <c r="M277" s="398"/>
      <c r="N277" s="398"/>
      <c r="O277" s="398"/>
      <c r="P277" s="398"/>
      <c r="Q277" s="398"/>
      <c r="R277" s="398"/>
      <c r="S277" s="398"/>
      <c r="T277" s="398"/>
      <c r="U277" s="398"/>
      <c r="V277" s="398"/>
      <c r="W277" s="398" t="str">
        <f>CONCATENATE(Draw!C277,C277)</f>
        <v/>
      </c>
      <c r="X277" s="399">
        <f t="shared" si="55"/>
        <v>0</v>
      </c>
      <c r="Y277" s="398"/>
      <c r="Z277" s="198" t="str">
        <f>IFERROR(VLOOKUP('1st Run'!H277,$AG$3:$AH$7,2,TRUE),"")</f>
        <v/>
      </c>
      <c r="AA277" s="303" t="str">
        <f>IFERROR(IF(Z277=$AA$1,'1st Run'!H277,""),"")</f>
        <v/>
      </c>
      <c r="AB277" s="303" t="str">
        <f>IFERROR(IF(Z277=$AB$1,'1st Run'!H277,""),"")</f>
        <v/>
      </c>
      <c r="AC277" s="303" t="str">
        <f>IFERROR(IF(Z277=$AC$1,'1st Run'!H277,""),"")</f>
        <v/>
      </c>
      <c r="AD277" s="303" t="str">
        <f>IFERROR(IF($Z277=$AD$1,'1st Run'!H277,""),"")</f>
        <v/>
      </c>
      <c r="AE277" s="303" t="str">
        <f>IFERROR(IF(Z277=$AE$1,'1st Run'!H277,""),"")</f>
        <v/>
      </c>
      <c r="AF277" s="221"/>
      <c r="BA277" s="398"/>
      <c r="BB277" s="398"/>
    </row>
    <row r="278" spans="1:54" ht="15.75" customHeight="1">
      <c r="A278" s="234" t="str">
        <f>IF(B278="","",Draw!A278)</f>
        <v/>
      </c>
      <c r="B278" s="235" t="str">
        <f>IFERROR(Draw!B278,"")</f>
        <v/>
      </c>
      <c r="C278" s="235" t="str">
        <f>IFERROR(Draw!D278,"")</f>
        <v/>
      </c>
      <c r="D278" s="168"/>
      <c r="E278" s="300" t="str">
        <f t="shared" si="56"/>
        <v/>
      </c>
      <c r="F278" s="301" t="str">
        <f t="shared" si="57"/>
        <v/>
      </c>
      <c r="G278" s="394">
        <v>2.76999999999999E-7</v>
      </c>
      <c r="H278" s="399" t="str">
        <f t="shared" si="58"/>
        <v/>
      </c>
      <c r="I278" s="399" t="str">
        <f t="shared" si="59"/>
        <v/>
      </c>
      <c r="J278" s="399">
        <f>IFERROR(VLOOKUP(CONCATENATE(Draw!C278,C278),'Enter Draw'!S:T,2,FALSE),"")</f>
        <v>0</v>
      </c>
      <c r="K278" s="198" t="str">
        <f>IF(A278="yco",VLOOKUP(CONCATENATE(B278,C278),Youth!S:T,2,FALSE),IF(OR(AND(D278&gt;1,D278&lt;1050),D278="nt",D278="",D278="scratch"),"","Not valid"))</f>
        <v/>
      </c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 t="str">
        <f>CONCATENATE(Draw!C278,C278)</f>
        <v/>
      </c>
      <c r="X278" s="399">
        <f t="shared" si="55"/>
        <v>0</v>
      </c>
      <c r="Y278" s="398"/>
      <c r="Z278" s="198" t="str">
        <f>IFERROR(VLOOKUP('1st Run'!H278,$AG$3:$AH$7,2,TRUE),"")</f>
        <v/>
      </c>
      <c r="AA278" s="303" t="str">
        <f>IFERROR(IF(Z278=$AA$1,'1st Run'!H278,""),"")</f>
        <v/>
      </c>
      <c r="AB278" s="303" t="str">
        <f>IFERROR(IF(Z278=$AB$1,'1st Run'!H278,""),"")</f>
        <v/>
      </c>
      <c r="AC278" s="303" t="str">
        <f>IFERROR(IF(Z278=$AC$1,'1st Run'!H278,""),"")</f>
        <v/>
      </c>
      <c r="AD278" s="303" t="str">
        <f>IFERROR(IF($Z278=$AD$1,'1st Run'!H278,""),"")</f>
        <v/>
      </c>
      <c r="AE278" s="303" t="str">
        <f>IFERROR(IF(Z278=$AE$1,'1st Run'!H278,""),"")</f>
        <v/>
      </c>
      <c r="AF278" s="221"/>
      <c r="BA278" s="398"/>
      <c r="BB278" s="398"/>
    </row>
    <row r="279" spans="1:54" ht="15.75" customHeight="1">
      <c r="A279" s="234" t="str">
        <f>IF(B279="","",Draw!A279)</f>
        <v/>
      </c>
      <c r="B279" s="235" t="str">
        <f>IFERROR(Draw!B279,"")</f>
        <v/>
      </c>
      <c r="C279" s="235" t="str">
        <f>IFERROR(Draw!D279,"")</f>
        <v/>
      </c>
      <c r="D279" s="166"/>
      <c r="E279" s="300" t="str">
        <f t="shared" si="56"/>
        <v/>
      </c>
      <c r="F279" s="301" t="str">
        <f t="shared" si="57"/>
        <v/>
      </c>
      <c r="G279" s="394">
        <v>2.7799999999999902E-7</v>
      </c>
      <c r="H279" s="399" t="str">
        <f t="shared" si="58"/>
        <v/>
      </c>
      <c r="I279" s="399" t="str">
        <f t="shared" si="59"/>
        <v/>
      </c>
      <c r="J279" s="399">
        <f>IFERROR(VLOOKUP(CONCATENATE(Draw!C279,C279),'Enter Draw'!S:T,2,FALSE),"")</f>
        <v>0</v>
      </c>
      <c r="K279" s="198" t="str">
        <f>IF(A279="yco",VLOOKUP(CONCATENATE(B279,C279),Youth!S:T,2,FALSE),IF(OR(AND(D279&gt;1,D279&lt;1050),D279="nt",D279="",D279="scratch"),"","Not valid"))</f>
        <v/>
      </c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 t="str">
        <f>CONCATENATE(Draw!C279,C279)</f>
        <v/>
      </c>
      <c r="X279" s="399">
        <f t="shared" si="55"/>
        <v>0</v>
      </c>
      <c r="Y279" s="398"/>
      <c r="Z279" s="198" t="str">
        <f>IFERROR(VLOOKUP('1st Run'!H279,$AG$3:$AH$7,2,TRUE),"")</f>
        <v/>
      </c>
      <c r="AA279" s="303" t="str">
        <f>IFERROR(IF(Z279=$AA$1,'1st Run'!H279,""),"")</f>
        <v/>
      </c>
      <c r="AB279" s="303" t="str">
        <f>IFERROR(IF(Z279=$AB$1,'1st Run'!H279,""),"")</f>
        <v/>
      </c>
      <c r="AC279" s="303" t="str">
        <f>IFERROR(IF(Z279=$AC$1,'1st Run'!H279,""),"")</f>
        <v/>
      </c>
      <c r="AD279" s="303" t="str">
        <f>IFERROR(IF($Z279=$AD$1,'1st Run'!H279,""),"")</f>
        <v/>
      </c>
      <c r="AE279" s="303" t="str">
        <f>IFERROR(IF(Z279=$AE$1,'1st Run'!H279,""),"")</f>
        <v/>
      </c>
      <c r="AF279" s="221"/>
      <c r="BA279" s="398"/>
      <c r="BB279" s="398"/>
    </row>
    <row r="280" spans="1:54" ht="15.75" customHeight="1">
      <c r="A280" s="234" t="str">
        <f>IF(B280="","",Draw!A280)</f>
        <v/>
      </c>
      <c r="B280" s="235" t="str">
        <f>IFERROR(Draw!B280,"")</f>
        <v/>
      </c>
      <c r="C280" s="235" t="str">
        <f>IFERROR(Draw!D280,"")</f>
        <v/>
      </c>
      <c r="D280" s="165"/>
      <c r="E280" s="300" t="str">
        <f t="shared" si="56"/>
        <v/>
      </c>
      <c r="F280" s="301" t="str">
        <f t="shared" si="57"/>
        <v/>
      </c>
      <c r="G280" s="394">
        <v>2.7899999999999899E-7</v>
      </c>
      <c r="H280" s="399" t="str">
        <f t="shared" si="58"/>
        <v/>
      </c>
      <c r="I280" s="399" t="str">
        <f t="shared" si="59"/>
        <v/>
      </c>
      <c r="J280" s="399">
        <f>IFERROR(VLOOKUP(CONCATENATE(Draw!C280,C280),'Enter Draw'!S:T,2,FALSE),"")</f>
        <v>0</v>
      </c>
      <c r="K280" s="198" t="str">
        <f>IF(A280="yco",VLOOKUP(CONCATENATE(B280,C280),Youth!S:T,2,FALSE),IF(OR(AND(D280&gt;1,D280&lt;1050),D280="nt",D280="",D280="scratch"),"","Not valid"))</f>
        <v/>
      </c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 t="str">
        <f>CONCATENATE(Draw!C280,C280)</f>
        <v/>
      </c>
      <c r="X280" s="399">
        <f t="shared" si="55"/>
        <v>0</v>
      </c>
      <c r="Y280" s="398"/>
      <c r="Z280" s="198" t="str">
        <f>IFERROR(VLOOKUP('1st Run'!H280,$AG$3:$AH$7,2,TRUE),"")</f>
        <v/>
      </c>
      <c r="AA280" s="303" t="str">
        <f>IFERROR(IF(Z280=$AA$1,'1st Run'!H280,""),"")</f>
        <v/>
      </c>
      <c r="AB280" s="303" t="str">
        <f>IFERROR(IF(Z280=$AB$1,'1st Run'!H280,""),"")</f>
        <v/>
      </c>
      <c r="AC280" s="303" t="str">
        <f>IFERROR(IF(Z280=$AC$1,'1st Run'!H280,""),"")</f>
        <v/>
      </c>
      <c r="AD280" s="303" t="str">
        <f>IFERROR(IF($Z280=$AD$1,'1st Run'!H280,""),"")</f>
        <v/>
      </c>
      <c r="AE280" s="303" t="str">
        <f>IFERROR(IF(Z280=$AE$1,'1st Run'!H280,""),"")</f>
        <v/>
      </c>
      <c r="AF280" s="221"/>
      <c r="BA280" s="398"/>
      <c r="BB280" s="398"/>
    </row>
    <row r="281" spans="1:54" ht="15.75" customHeight="1">
      <c r="A281" s="234" t="str">
        <f>IF(B281="","",Draw!A281)</f>
        <v/>
      </c>
      <c r="B281" s="235" t="str">
        <f>IFERROR(Draw!B281,"")</f>
        <v/>
      </c>
      <c r="C281" s="235" t="str">
        <f>IFERROR(Draw!D281,"")</f>
        <v/>
      </c>
      <c r="D281" s="166"/>
      <c r="E281" s="300" t="str">
        <f t="shared" si="56"/>
        <v/>
      </c>
      <c r="F281" s="301" t="str">
        <f t="shared" si="57"/>
        <v/>
      </c>
      <c r="G281" s="394">
        <v>2.7999999999999901E-7</v>
      </c>
      <c r="H281" s="399" t="str">
        <f t="shared" si="58"/>
        <v/>
      </c>
      <c r="I281" s="399" t="str">
        <f t="shared" si="59"/>
        <v/>
      </c>
      <c r="J281" s="399">
        <f>IFERROR(VLOOKUP(CONCATENATE(Draw!C281,C281),'Enter Draw'!S:T,2,FALSE),"")</f>
        <v>0</v>
      </c>
      <c r="K281" s="198" t="str">
        <f>IF(A281="yco",VLOOKUP(CONCATENATE(B281,C281),Youth!S:T,2,FALSE),IF(OR(AND(D281&gt;1,D281&lt;1050),D281="nt",D281="",D281="scratch"),"","Not valid"))</f>
        <v/>
      </c>
      <c r="L281" s="398"/>
      <c r="M281" s="398"/>
      <c r="N281" s="398"/>
      <c r="O281" s="398"/>
      <c r="P281" s="398"/>
      <c r="Q281" s="398"/>
      <c r="R281" s="398"/>
      <c r="S281" s="398"/>
      <c r="T281" s="398"/>
      <c r="U281" s="398"/>
      <c r="V281" s="398"/>
      <c r="W281" s="398" t="str">
        <f>CONCATENATE(Draw!C281,C281)</f>
        <v/>
      </c>
      <c r="X281" s="399">
        <f t="shared" si="55"/>
        <v>0</v>
      </c>
      <c r="Y281" s="398"/>
      <c r="Z281" s="198" t="str">
        <f>IFERROR(VLOOKUP('1st Run'!H281,$AG$3:$AH$7,2,TRUE),"")</f>
        <v/>
      </c>
      <c r="AA281" s="303" t="str">
        <f>IFERROR(IF(Z281=$AA$1,'1st Run'!H281,""),"")</f>
        <v/>
      </c>
      <c r="AB281" s="303" t="str">
        <f>IFERROR(IF(Z281=$AB$1,'1st Run'!H281,""),"")</f>
        <v/>
      </c>
      <c r="AC281" s="303" t="str">
        <f>IFERROR(IF(Z281=$AC$1,'1st Run'!H281,""),"")</f>
        <v/>
      </c>
      <c r="AD281" s="303" t="str">
        <f>IFERROR(IF($Z281=$AD$1,'1st Run'!H281,""),"")</f>
        <v/>
      </c>
      <c r="AE281" s="303" t="str">
        <f>IFERROR(IF(Z281=$AE$1,'1st Run'!H281,""),"")</f>
        <v/>
      </c>
      <c r="AF281" s="221"/>
      <c r="BA281" s="398"/>
      <c r="BB281" s="398"/>
    </row>
    <row r="282" spans="1:54" ht="15.75" customHeight="1">
      <c r="A282" s="234" t="str">
        <f>IF(B282="","",Draw!A282)</f>
        <v/>
      </c>
      <c r="B282" s="235" t="str">
        <f>IFERROR(Draw!B282,"")</f>
        <v/>
      </c>
      <c r="C282" s="235" t="str">
        <f>IFERROR(Draw!D282,"")</f>
        <v/>
      </c>
      <c r="D282" s="167"/>
      <c r="E282" s="300" t="str">
        <f t="shared" si="56"/>
        <v/>
      </c>
      <c r="F282" s="301" t="str">
        <f t="shared" si="57"/>
        <v/>
      </c>
      <c r="G282" s="394">
        <v>2.8099999999999898E-7</v>
      </c>
      <c r="H282" s="399" t="str">
        <f t="shared" si="58"/>
        <v/>
      </c>
      <c r="I282" s="399" t="str">
        <f t="shared" si="59"/>
        <v/>
      </c>
      <c r="J282" s="399">
        <f>IFERROR(VLOOKUP(CONCATENATE(Draw!C282,C282),'Enter Draw'!S:T,2,FALSE),"")</f>
        <v>0</v>
      </c>
      <c r="K282" s="198" t="str">
        <f>IF(A282="yco",VLOOKUP(CONCATENATE(B282,C282),Youth!S:T,2,FALSE),IF(OR(AND(D282&gt;1,D282&lt;1050),D282="nt",D282="",D282="scratch"),"","Not valid"))</f>
        <v/>
      </c>
      <c r="L282" s="398"/>
      <c r="M282" s="398"/>
      <c r="N282" s="398"/>
      <c r="O282" s="398"/>
      <c r="P282" s="398"/>
      <c r="Q282" s="398"/>
      <c r="R282" s="398"/>
      <c r="S282" s="398"/>
      <c r="T282" s="398"/>
      <c r="U282" s="398"/>
      <c r="V282" s="398"/>
      <c r="W282" s="398" t="str">
        <f>CONCATENATE(Draw!C282,C282)</f>
        <v/>
      </c>
      <c r="X282" s="399">
        <f t="shared" si="55"/>
        <v>0</v>
      </c>
      <c r="Y282" s="398"/>
      <c r="Z282" s="198" t="str">
        <f>IFERROR(VLOOKUP('1st Run'!H282,$AG$3:$AH$7,2,TRUE),"")</f>
        <v/>
      </c>
      <c r="AA282" s="303" t="str">
        <f>IFERROR(IF(Z282=$AA$1,'1st Run'!H282,""),"")</f>
        <v/>
      </c>
      <c r="AB282" s="303" t="str">
        <f>IFERROR(IF(Z282=$AB$1,'1st Run'!H282,""),"")</f>
        <v/>
      </c>
      <c r="AC282" s="303" t="str">
        <f>IFERROR(IF(Z282=$AC$1,'1st Run'!H282,""),"")</f>
        <v/>
      </c>
      <c r="AD282" s="303" t="str">
        <f>IFERROR(IF($Z282=$AD$1,'1st Run'!H282,""),"")</f>
        <v/>
      </c>
      <c r="AE282" s="303" t="str">
        <f>IFERROR(IF(Z282=$AE$1,'1st Run'!H282,""),"")</f>
        <v/>
      </c>
      <c r="AF282" s="221"/>
      <c r="BA282" s="398"/>
      <c r="BB282" s="398"/>
    </row>
    <row r="283" spans="1:54" ht="15.75" customHeight="1">
      <c r="A283" s="234" t="str">
        <f>IF(B283="","",Draw!A283)</f>
        <v/>
      </c>
      <c r="B283" s="235" t="str">
        <f>IFERROR(Draw!B283,"")</f>
        <v/>
      </c>
      <c r="C283" s="235" t="str">
        <f>IFERROR(Draw!D283,"")</f>
        <v/>
      </c>
      <c r="D283" s="433"/>
      <c r="E283" s="300" t="str">
        <f t="shared" si="56"/>
        <v/>
      </c>
      <c r="F283" s="301" t="str">
        <f t="shared" si="57"/>
        <v/>
      </c>
      <c r="G283" s="394">
        <v>2.81999999999999E-7</v>
      </c>
      <c r="H283" s="399" t="str">
        <f t="shared" si="58"/>
        <v/>
      </c>
      <c r="I283" s="399" t="str">
        <f t="shared" si="59"/>
        <v/>
      </c>
      <c r="J283" s="399">
        <f>IFERROR(VLOOKUP(CONCATENATE(Draw!C283,C283),'Enter Draw'!S:T,2,FALSE),"")</f>
        <v>0</v>
      </c>
      <c r="K283" s="198" t="str">
        <f>IF(A283="yco",VLOOKUP(CONCATENATE(B283,C283),Youth!S:T,2,FALSE),IF(OR(AND(D283&gt;1,D283&lt;1050),D283="nt",D283="",D283="scratch"),"","Not valid"))</f>
        <v/>
      </c>
      <c r="L283" s="398"/>
      <c r="M283" s="398"/>
      <c r="N283" s="398"/>
      <c r="O283" s="398"/>
      <c r="P283" s="398"/>
      <c r="Q283" s="398"/>
      <c r="R283" s="398"/>
      <c r="S283" s="398"/>
      <c r="T283" s="398"/>
      <c r="U283" s="398"/>
      <c r="V283" s="398"/>
      <c r="W283" s="398" t="str">
        <f>CONCATENATE(Draw!C283,C283)</f>
        <v/>
      </c>
      <c r="X283" s="399">
        <f t="shared" si="55"/>
        <v>0</v>
      </c>
      <c r="Y283" s="398"/>
      <c r="Z283" s="198" t="str">
        <f>IFERROR(VLOOKUP('1st Run'!H283,$AG$3:$AH$7,2,TRUE),"")</f>
        <v/>
      </c>
      <c r="AA283" s="303" t="str">
        <f>IFERROR(IF(Z283=$AA$1,'1st Run'!H283,""),"")</f>
        <v/>
      </c>
      <c r="AB283" s="303" t="str">
        <f>IFERROR(IF(Z283=$AB$1,'1st Run'!H283,""),"")</f>
        <v/>
      </c>
      <c r="AC283" s="303" t="str">
        <f>IFERROR(IF(Z283=$AC$1,'1st Run'!H283,""),"")</f>
        <v/>
      </c>
      <c r="AD283" s="303" t="str">
        <f>IFERROR(IF($Z283=$AD$1,'1st Run'!H283,""),"")</f>
        <v/>
      </c>
      <c r="AE283" s="303" t="str">
        <f>IFERROR(IF(Z283=$AE$1,'1st Run'!H283,""),"")</f>
        <v/>
      </c>
      <c r="AF283" s="221"/>
      <c r="BA283" s="398"/>
      <c r="BB283" s="398"/>
    </row>
    <row r="284" spans="1:54" ht="15.75" customHeight="1">
      <c r="A284" s="234" t="str">
        <f>IF(B284="","",Draw!A284)</f>
        <v/>
      </c>
      <c r="B284" s="235" t="str">
        <f>IFERROR(Draw!B284,"")</f>
        <v/>
      </c>
      <c r="C284" s="235" t="str">
        <f>IFERROR(Draw!D284,"")</f>
        <v/>
      </c>
      <c r="D284" s="167"/>
      <c r="E284" s="300" t="str">
        <f t="shared" si="56"/>
        <v/>
      </c>
      <c r="F284" s="301" t="str">
        <f t="shared" si="57"/>
        <v/>
      </c>
      <c r="G284" s="394">
        <v>2.8299999999999897E-7</v>
      </c>
      <c r="H284" s="399" t="str">
        <f t="shared" si="58"/>
        <v/>
      </c>
      <c r="I284" s="399" t="str">
        <f t="shared" si="59"/>
        <v/>
      </c>
      <c r="J284" s="399">
        <f>IFERROR(VLOOKUP(CONCATENATE(Draw!C284,C284),'Enter Draw'!S:T,2,FALSE),"")</f>
        <v>0</v>
      </c>
      <c r="K284" s="198" t="str">
        <f>IF(A284="yco",VLOOKUP(CONCATENATE(B284,C284),Youth!S:T,2,FALSE),IF(OR(AND(D284&gt;1,D284&lt;1050),D284="nt",D284="",D284="scratch"),"","Not valid"))</f>
        <v/>
      </c>
      <c r="L284" s="398"/>
      <c r="M284" s="398"/>
      <c r="N284" s="398"/>
      <c r="O284" s="398"/>
      <c r="P284" s="398"/>
      <c r="Q284" s="398"/>
      <c r="R284" s="398"/>
      <c r="S284" s="398"/>
      <c r="T284" s="398"/>
      <c r="U284" s="398"/>
      <c r="V284" s="398"/>
      <c r="W284" s="398" t="str">
        <f>CONCATENATE(Draw!C284,C284)</f>
        <v/>
      </c>
      <c r="X284" s="399">
        <f t="shared" si="55"/>
        <v>0</v>
      </c>
      <c r="Y284" s="398"/>
      <c r="Z284" s="198" t="str">
        <f>IFERROR(VLOOKUP('1st Run'!H284,$AG$3:$AH$7,2,TRUE),"")</f>
        <v/>
      </c>
      <c r="AA284" s="303" t="str">
        <f>IFERROR(IF(Z284=$AA$1,'1st Run'!H284,""),"")</f>
        <v/>
      </c>
      <c r="AB284" s="303" t="str">
        <f>IFERROR(IF(Z284=$AB$1,'1st Run'!H284,""),"")</f>
        <v/>
      </c>
      <c r="AC284" s="303" t="str">
        <f>IFERROR(IF(Z284=$AC$1,'1st Run'!H284,""),"")</f>
        <v/>
      </c>
      <c r="AD284" s="303" t="str">
        <f>IFERROR(IF($Z284=$AD$1,'1st Run'!H284,""),"")</f>
        <v/>
      </c>
      <c r="AE284" s="303" t="str">
        <f>IFERROR(IF(Z284=$AE$1,'1st Run'!H284,""),"")</f>
        <v/>
      </c>
      <c r="AF284" s="221"/>
      <c r="BA284" s="398"/>
      <c r="BB284" s="398"/>
    </row>
    <row r="285" spans="1:54" ht="15.75" customHeight="1">
      <c r="A285" s="234" t="str">
        <f>IF(B285="","",Draw!A285)</f>
        <v/>
      </c>
      <c r="B285" s="235" t="str">
        <f>IFERROR(Draw!B285,"")</f>
        <v/>
      </c>
      <c r="C285" s="235" t="str">
        <f>IFERROR(Draw!D285,"")</f>
        <v/>
      </c>
      <c r="D285" s="167"/>
      <c r="E285" s="300" t="str">
        <f t="shared" si="56"/>
        <v/>
      </c>
      <c r="F285" s="301" t="str">
        <f t="shared" si="57"/>
        <v/>
      </c>
      <c r="G285" s="394">
        <v>2.83999999999999E-7</v>
      </c>
      <c r="H285" s="399" t="str">
        <f t="shared" si="58"/>
        <v/>
      </c>
      <c r="I285" s="399" t="str">
        <f t="shared" si="59"/>
        <v/>
      </c>
      <c r="J285" s="399">
        <f>IFERROR(VLOOKUP(CONCATENATE(Draw!C285,C285),'Enter Draw'!S:T,2,FALSE),"")</f>
        <v>0</v>
      </c>
      <c r="K285" s="198" t="str">
        <f>IF(A285="yco",VLOOKUP(CONCATENATE(B285,C285),Youth!S:T,2,FALSE),IF(OR(AND(D285&gt;1,D285&lt;1050),D285="nt",D285="",D285="scratch"),"","Not valid"))</f>
        <v/>
      </c>
      <c r="L285" s="398"/>
      <c r="M285" s="398"/>
      <c r="N285" s="398"/>
      <c r="O285" s="398"/>
      <c r="P285" s="398"/>
      <c r="Q285" s="398"/>
      <c r="R285" s="398"/>
      <c r="S285" s="398"/>
      <c r="T285" s="398"/>
      <c r="U285" s="398"/>
      <c r="V285" s="398"/>
      <c r="W285" s="398" t="str">
        <f>CONCATENATE(Draw!C285,C285)</f>
        <v/>
      </c>
      <c r="X285" s="399">
        <f t="shared" si="55"/>
        <v>0</v>
      </c>
      <c r="Y285" s="398"/>
      <c r="Z285" s="198" t="str">
        <f>IFERROR(VLOOKUP('1st Run'!H285,$AG$3:$AH$7,2,TRUE),"")</f>
        <v/>
      </c>
      <c r="AA285" s="303" t="str">
        <f>IFERROR(IF(Z285=$AA$1,'1st Run'!H285,""),"")</f>
        <v/>
      </c>
      <c r="AB285" s="303" t="str">
        <f>IFERROR(IF(Z285=$AB$1,'1st Run'!H285,""),"")</f>
        <v/>
      </c>
      <c r="AC285" s="303" t="str">
        <f>IFERROR(IF(Z285=$AC$1,'1st Run'!H285,""),"")</f>
        <v/>
      </c>
      <c r="AD285" s="303" t="str">
        <f>IFERROR(IF($Z285=$AD$1,'1st Run'!H285,""),"")</f>
        <v/>
      </c>
      <c r="AE285" s="303" t="str">
        <f>IFERROR(IF(Z285=$AE$1,'1st Run'!H285,""),"")</f>
        <v/>
      </c>
      <c r="AF285" s="221"/>
      <c r="BA285" s="398"/>
      <c r="BB285" s="398"/>
    </row>
    <row r="286" spans="1:54" ht="15.75" customHeight="1">
      <c r="A286" s="234" t="str">
        <f>IF(B286="","",Draw!A286)</f>
        <v/>
      </c>
      <c r="B286" s="235" t="str">
        <f>IFERROR(Draw!B286,"")</f>
        <v/>
      </c>
      <c r="C286" s="235" t="str">
        <f>IFERROR(Draw!D286,"")</f>
        <v/>
      </c>
      <c r="D286" s="167"/>
      <c r="E286" s="300" t="str">
        <f t="shared" si="56"/>
        <v/>
      </c>
      <c r="F286" s="301" t="str">
        <f t="shared" si="57"/>
        <v/>
      </c>
      <c r="G286" s="394">
        <v>2.8499999999999902E-7</v>
      </c>
      <c r="H286" s="399" t="str">
        <f t="shared" si="58"/>
        <v/>
      </c>
      <c r="I286" s="399" t="str">
        <f t="shared" si="59"/>
        <v/>
      </c>
      <c r="J286" s="399">
        <f>IFERROR(VLOOKUP(CONCATENATE(Draw!C286,C286),'Enter Draw'!S:T,2,FALSE),"")</f>
        <v>0</v>
      </c>
      <c r="K286" s="198" t="str">
        <f>IF(A286="yco",VLOOKUP(CONCATENATE(B286,C286),Youth!S:T,2,FALSE),IF(OR(AND(D286&gt;1,D286&lt;1050),D286="nt",D286="",D286="scratch"),"","Not valid"))</f>
        <v/>
      </c>
      <c r="L286" s="398"/>
      <c r="M286" s="398"/>
      <c r="N286" s="398"/>
      <c r="O286" s="398"/>
      <c r="P286" s="398"/>
      <c r="Q286" s="398"/>
      <c r="R286" s="398"/>
      <c r="S286" s="398"/>
      <c r="T286" s="398"/>
      <c r="U286" s="398"/>
      <c r="V286" s="398"/>
      <c r="W286" s="398" t="str">
        <f>CONCATENATE(Draw!C286,C286)</f>
        <v/>
      </c>
      <c r="X286" s="399">
        <f t="shared" si="55"/>
        <v>0</v>
      </c>
      <c r="Y286" s="398"/>
      <c r="Z286" s="198" t="str">
        <f>IFERROR(VLOOKUP('1st Run'!H286,$AG$3:$AH$7,2,TRUE),"")</f>
        <v/>
      </c>
      <c r="AA286" s="303" t="str">
        <f>IFERROR(IF(Z286=$AA$1,'1st Run'!H286,""),"")</f>
        <v/>
      </c>
      <c r="AB286" s="303" t="str">
        <f>IFERROR(IF(Z286=$AB$1,'1st Run'!H286,""),"")</f>
        <v/>
      </c>
      <c r="AC286" s="303" t="str">
        <f>IFERROR(IF(Z286=$AC$1,'1st Run'!H286,""),"")</f>
        <v/>
      </c>
      <c r="AD286" s="303" t="str">
        <f>IFERROR(IF($Z286=$AD$1,'1st Run'!H286,""),"")</f>
        <v/>
      </c>
      <c r="AE286" s="303" t="str">
        <f>IFERROR(IF(Z286=$AE$1,'1st Run'!H286,""),"")</f>
        <v/>
      </c>
      <c r="AF286" s="221"/>
      <c r="BA286" s="398"/>
      <c r="BB286" s="398"/>
    </row>
    <row r="287" spans="1:54" ht="15.75" customHeight="1">
      <c r="A287" s="397"/>
      <c r="B287" s="398"/>
      <c r="C287" s="398"/>
      <c r="D287" s="169"/>
      <c r="E287" s="394"/>
      <c r="F287" s="394"/>
      <c r="G287" s="394"/>
      <c r="H287" s="398"/>
      <c r="I287" s="397"/>
      <c r="J287" s="397"/>
      <c r="K287" s="397"/>
      <c r="L287" s="398"/>
      <c r="M287" s="398"/>
      <c r="N287" s="398"/>
      <c r="O287" s="398"/>
      <c r="P287" s="398"/>
      <c r="Q287" s="398"/>
      <c r="R287" s="398"/>
      <c r="S287" s="398"/>
      <c r="T287" s="398"/>
      <c r="U287" s="398"/>
      <c r="V287" s="398"/>
      <c r="W287" s="398"/>
      <c r="X287" s="398"/>
      <c r="Y287" s="398"/>
      <c r="BA287" s="398"/>
      <c r="BB287" s="398"/>
    </row>
    <row r="288" spans="1:54" ht="15.75" customHeight="1">
      <c r="A288" s="397"/>
      <c r="B288" s="398"/>
      <c r="C288" s="398"/>
      <c r="D288" s="169"/>
      <c r="E288" s="394"/>
      <c r="F288" s="394"/>
      <c r="G288" s="394"/>
      <c r="H288" s="398"/>
      <c r="I288" s="397"/>
      <c r="J288" s="397"/>
      <c r="K288" s="397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  <c r="BA288" s="398"/>
      <c r="BB288" s="398"/>
    </row>
    <row r="289" spans="1:54" ht="15.75" customHeight="1">
      <c r="A289" s="397"/>
      <c r="B289" s="398"/>
      <c r="C289" s="398"/>
      <c r="D289" s="169"/>
      <c r="E289" s="394"/>
      <c r="F289" s="394"/>
      <c r="G289" s="394"/>
      <c r="H289" s="398"/>
      <c r="I289" s="397"/>
      <c r="J289" s="397"/>
      <c r="K289" s="397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BA289" s="398"/>
      <c r="BB289" s="398"/>
    </row>
    <row r="290" spans="1:54" ht="15.75" customHeight="1">
      <c r="A290" s="397"/>
      <c r="B290" s="398"/>
      <c r="C290" s="398"/>
      <c r="D290" s="169"/>
      <c r="E290" s="394"/>
      <c r="F290" s="394"/>
      <c r="G290" s="394"/>
      <c r="H290" s="398"/>
      <c r="I290" s="397"/>
      <c r="J290" s="397"/>
      <c r="K290" s="397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BA290" s="398"/>
      <c r="BB290" s="398"/>
    </row>
    <row r="291" spans="1:54" ht="15.75" customHeight="1">
      <c r="A291" s="397"/>
      <c r="B291" s="398"/>
      <c r="C291" s="398"/>
      <c r="D291" s="169"/>
      <c r="E291" s="394"/>
      <c r="F291" s="394"/>
      <c r="G291" s="394"/>
      <c r="H291" s="398"/>
      <c r="I291" s="397"/>
      <c r="J291" s="397"/>
      <c r="K291" s="397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BA291" s="398"/>
      <c r="BB291" s="398"/>
    </row>
    <row r="292" spans="1:54" ht="15.75" customHeight="1">
      <c r="A292" s="397"/>
      <c r="B292" s="398"/>
      <c r="C292" s="398"/>
      <c r="D292" s="169"/>
      <c r="E292" s="394"/>
      <c r="F292" s="394"/>
      <c r="G292" s="394"/>
      <c r="H292" s="398"/>
      <c r="I292" s="397"/>
      <c r="J292" s="397"/>
      <c r="K292" s="397"/>
      <c r="L292" s="398"/>
      <c r="M292" s="398"/>
      <c r="N292" s="398"/>
      <c r="O292" s="398"/>
      <c r="P292" s="398"/>
      <c r="Q292" s="398"/>
      <c r="R292" s="398"/>
      <c r="S292" s="398"/>
      <c r="T292" s="398"/>
      <c r="U292" s="398"/>
      <c r="V292" s="398"/>
      <c r="W292" s="398"/>
      <c r="X292" s="398"/>
      <c r="Y292" s="398"/>
      <c r="BA292" s="398"/>
      <c r="BB292" s="398"/>
    </row>
    <row r="293" spans="1:54" ht="15.75" customHeight="1">
      <c r="A293" s="397"/>
      <c r="B293" s="398"/>
      <c r="C293" s="398"/>
      <c r="D293" s="169"/>
      <c r="E293" s="394"/>
      <c r="F293" s="394"/>
      <c r="G293" s="394"/>
      <c r="H293" s="398"/>
      <c r="I293" s="397"/>
      <c r="J293" s="397"/>
      <c r="K293" s="397"/>
      <c r="L293" s="398"/>
      <c r="M293" s="398"/>
      <c r="N293" s="398"/>
      <c r="O293" s="398"/>
      <c r="P293" s="398"/>
      <c r="Q293" s="398"/>
      <c r="R293" s="398"/>
      <c r="S293" s="398"/>
      <c r="T293" s="398"/>
      <c r="U293" s="398"/>
      <c r="V293" s="398"/>
      <c r="W293" s="398"/>
      <c r="X293" s="398"/>
      <c r="Y293" s="398"/>
      <c r="BA293" s="398"/>
      <c r="BB293" s="398"/>
    </row>
    <row r="294" spans="1:54" ht="15.75" customHeight="1">
      <c r="A294" s="397"/>
      <c r="B294" s="398"/>
      <c r="C294" s="398"/>
      <c r="D294" s="169"/>
      <c r="E294" s="394"/>
      <c r="F294" s="394"/>
      <c r="G294" s="394"/>
      <c r="H294" s="398"/>
      <c r="I294" s="397"/>
      <c r="J294" s="397"/>
      <c r="K294" s="397"/>
      <c r="L294" s="398"/>
      <c r="M294" s="398"/>
      <c r="N294" s="398"/>
      <c r="O294" s="398"/>
      <c r="P294" s="398"/>
      <c r="Q294" s="398"/>
      <c r="R294" s="398"/>
      <c r="S294" s="398"/>
      <c r="T294" s="398"/>
      <c r="U294" s="398"/>
      <c r="V294" s="398"/>
      <c r="W294" s="398"/>
      <c r="X294" s="398"/>
      <c r="Y294" s="398"/>
      <c r="BA294" s="398"/>
      <c r="BB294" s="398"/>
    </row>
    <row r="295" spans="1:54" ht="15.75" customHeight="1">
      <c r="A295" s="397"/>
      <c r="B295" s="398"/>
      <c r="C295" s="398"/>
      <c r="D295" s="169"/>
      <c r="E295" s="394"/>
      <c r="F295" s="394"/>
      <c r="G295" s="394"/>
      <c r="H295" s="398"/>
      <c r="I295" s="397"/>
      <c r="J295" s="397"/>
      <c r="K295" s="397"/>
      <c r="L295" s="398"/>
      <c r="M295" s="398"/>
      <c r="N295" s="398"/>
      <c r="O295" s="398"/>
      <c r="P295" s="398"/>
      <c r="Q295" s="398"/>
      <c r="R295" s="398"/>
      <c r="S295" s="398"/>
      <c r="T295" s="398"/>
      <c r="U295" s="398"/>
      <c r="V295" s="398"/>
      <c r="W295" s="398"/>
      <c r="X295" s="398"/>
      <c r="Y295" s="398"/>
      <c r="BA295" s="398"/>
      <c r="BB295" s="398"/>
    </row>
    <row r="296" spans="1:54" ht="15.75" customHeight="1">
      <c r="A296" s="397"/>
      <c r="B296" s="398"/>
      <c r="C296" s="398"/>
      <c r="D296" s="169"/>
      <c r="E296" s="394"/>
      <c r="F296" s="394"/>
      <c r="G296" s="394"/>
      <c r="H296" s="398"/>
      <c r="I296" s="397"/>
      <c r="J296" s="397"/>
      <c r="K296" s="397"/>
      <c r="L296" s="398"/>
      <c r="M296" s="398"/>
      <c r="N296" s="398"/>
      <c r="O296" s="398"/>
      <c r="P296" s="398"/>
      <c r="Q296" s="398"/>
      <c r="R296" s="398"/>
      <c r="S296" s="398"/>
      <c r="T296" s="398"/>
      <c r="U296" s="398"/>
      <c r="V296" s="398"/>
      <c r="W296" s="398"/>
      <c r="X296" s="398"/>
      <c r="Y296" s="398"/>
      <c r="BA296" s="398"/>
      <c r="BB296" s="398"/>
    </row>
    <row r="297" spans="1:54" ht="15.75" customHeight="1">
      <c r="A297" s="397"/>
      <c r="B297" s="398"/>
      <c r="C297" s="398"/>
      <c r="D297" s="169"/>
      <c r="E297" s="394"/>
      <c r="F297" s="394"/>
      <c r="G297" s="394"/>
      <c r="H297" s="398"/>
      <c r="I297" s="397"/>
      <c r="J297" s="397"/>
      <c r="K297" s="397"/>
      <c r="L297" s="398"/>
      <c r="M297" s="398"/>
      <c r="N297" s="398"/>
      <c r="O297" s="398"/>
      <c r="P297" s="398"/>
      <c r="Q297" s="398"/>
      <c r="R297" s="398"/>
      <c r="S297" s="398"/>
      <c r="T297" s="398"/>
      <c r="U297" s="398"/>
      <c r="V297" s="398"/>
      <c r="W297" s="398"/>
      <c r="X297" s="398"/>
      <c r="Y297" s="398"/>
      <c r="BA297" s="398"/>
      <c r="BB297" s="398"/>
    </row>
    <row r="298" spans="1:54" ht="15.75" customHeight="1">
      <c r="A298" s="397"/>
      <c r="B298" s="398"/>
      <c r="C298" s="398"/>
      <c r="D298" s="169"/>
      <c r="E298" s="394"/>
      <c r="F298" s="394"/>
      <c r="G298" s="394"/>
      <c r="H298" s="398"/>
      <c r="I298" s="397"/>
      <c r="J298" s="397"/>
      <c r="K298" s="397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BA298" s="398"/>
      <c r="BB298" s="398"/>
    </row>
    <row r="299" spans="1:54" ht="15.75" customHeight="1">
      <c r="A299" s="397"/>
      <c r="B299" s="398"/>
      <c r="C299" s="398"/>
      <c r="D299" s="169"/>
      <c r="E299" s="394"/>
      <c r="F299" s="394"/>
      <c r="G299" s="394"/>
      <c r="H299" s="398"/>
      <c r="I299" s="397"/>
      <c r="J299" s="397"/>
      <c r="K299" s="397"/>
      <c r="L299" s="398"/>
      <c r="M299" s="398"/>
      <c r="N299" s="398"/>
      <c r="O299" s="398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BA299" s="398"/>
      <c r="BB299" s="398"/>
    </row>
    <row r="300" spans="1:54" ht="15.75" customHeight="1">
      <c r="A300" s="397"/>
      <c r="B300" s="398"/>
      <c r="C300" s="398"/>
      <c r="D300" s="169"/>
      <c r="E300" s="394"/>
      <c r="F300" s="394"/>
      <c r="G300" s="394"/>
      <c r="H300" s="398"/>
      <c r="I300" s="397"/>
      <c r="J300" s="397"/>
      <c r="K300" s="397"/>
      <c r="L300" s="398"/>
      <c r="M300" s="398"/>
      <c r="N300" s="398"/>
      <c r="O300" s="398"/>
      <c r="P300" s="398"/>
      <c r="Q300" s="398"/>
      <c r="R300" s="398"/>
      <c r="S300" s="398"/>
      <c r="T300" s="398"/>
      <c r="U300" s="398"/>
      <c r="V300" s="398"/>
      <c r="W300" s="398"/>
      <c r="X300" s="398"/>
      <c r="Y300" s="398"/>
      <c r="BA300" s="398"/>
      <c r="BB300" s="398"/>
    </row>
    <row r="301" spans="1:54" ht="15.75" customHeight="1">
      <c r="A301" s="397"/>
      <c r="B301" s="398"/>
      <c r="C301" s="398"/>
      <c r="D301" s="169"/>
      <c r="E301" s="394"/>
      <c r="F301" s="394"/>
      <c r="G301" s="394"/>
      <c r="H301" s="398"/>
      <c r="I301" s="397"/>
      <c r="J301" s="397"/>
      <c r="K301" s="397"/>
      <c r="L301" s="398"/>
      <c r="M301" s="398"/>
      <c r="N301" s="398"/>
      <c r="O301" s="398"/>
      <c r="P301" s="398"/>
      <c r="Q301" s="398"/>
      <c r="R301" s="398"/>
      <c r="S301" s="398"/>
      <c r="T301" s="398"/>
      <c r="U301" s="398"/>
      <c r="V301" s="398"/>
      <c r="W301" s="398"/>
      <c r="X301" s="398"/>
      <c r="Y301" s="398"/>
      <c r="BA301" s="398"/>
      <c r="BB301" s="398"/>
    </row>
    <row r="302" spans="1:54" ht="15.75" customHeight="1">
      <c r="A302" s="397"/>
      <c r="B302" s="398"/>
      <c r="C302" s="398"/>
      <c r="D302" s="169"/>
      <c r="E302" s="394"/>
      <c r="F302" s="394"/>
      <c r="G302" s="394"/>
      <c r="H302" s="398"/>
      <c r="I302" s="397"/>
      <c r="J302" s="397"/>
      <c r="K302" s="397"/>
      <c r="L302" s="398"/>
      <c r="M302" s="398"/>
      <c r="N302" s="398"/>
      <c r="O302" s="398"/>
      <c r="P302" s="398"/>
      <c r="Q302" s="398"/>
      <c r="R302" s="398"/>
      <c r="S302" s="398"/>
      <c r="T302" s="398"/>
      <c r="U302" s="398"/>
      <c r="V302" s="398"/>
      <c r="W302" s="398"/>
      <c r="X302" s="398"/>
      <c r="Y302" s="398"/>
      <c r="BA302" s="398"/>
      <c r="BB302" s="398"/>
    </row>
    <row r="303" spans="1:54" ht="15.75" customHeight="1">
      <c r="A303" s="397"/>
      <c r="B303" s="398"/>
      <c r="C303" s="398"/>
      <c r="D303" s="169"/>
      <c r="E303" s="394"/>
      <c r="F303" s="394"/>
      <c r="G303" s="394"/>
      <c r="H303" s="398"/>
      <c r="I303" s="397"/>
      <c r="J303" s="397"/>
      <c r="K303" s="397"/>
      <c r="L303" s="398"/>
      <c r="M303" s="398"/>
      <c r="N303" s="398"/>
      <c r="O303" s="398"/>
      <c r="P303" s="398"/>
      <c r="Q303" s="398"/>
      <c r="R303" s="398"/>
      <c r="S303" s="398"/>
      <c r="T303" s="398"/>
      <c r="U303" s="398"/>
      <c r="V303" s="398"/>
      <c r="W303" s="398"/>
      <c r="X303" s="398"/>
      <c r="Y303" s="398"/>
      <c r="BA303" s="398"/>
      <c r="BB303" s="398"/>
    </row>
    <row r="304" spans="1:54" ht="15.75" customHeight="1">
      <c r="A304" s="397"/>
      <c r="B304" s="398"/>
      <c r="C304" s="398"/>
      <c r="D304" s="169"/>
      <c r="E304" s="394"/>
      <c r="F304" s="394"/>
      <c r="G304" s="394"/>
      <c r="H304" s="398"/>
      <c r="I304" s="397"/>
      <c r="J304" s="397"/>
      <c r="K304" s="397"/>
      <c r="L304" s="398"/>
      <c r="M304" s="398"/>
      <c r="N304" s="398"/>
      <c r="O304" s="398"/>
      <c r="P304" s="398"/>
      <c r="Q304" s="398"/>
      <c r="R304" s="398"/>
      <c r="S304" s="398"/>
      <c r="T304" s="398"/>
      <c r="U304" s="398"/>
      <c r="V304" s="398"/>
      <c r="W304" s="398"/>
      <c r="X304" s="398"/>
      <c r="Y304" s="398"/>
      <c r="BA304" s="398"/>
      <c r="BB304" s="398"/>
    </row>
    <row r="305" spans="1:54" ht="15.75" customHeight="1">
      <c r="A305" s="397"/>
      <c r="B305" s="398"/>
      <c r="C305" s="398"/>
      <c r="D305" s="169"/>
      <c r="E305" s="394"/>
      <c r="F305" s="394"/>
      <c r="G305" s="394"/>
      <c r="H305" s="398"/>
      <c r="I305" s="397"/>
      <c r="J305" s="397"/>
      <c r="K305" s="397"/>
      <c r="L305" s="398"/>
      <c r="M305" s="398"/>
      <c r="N305" s="398"/>
      <c r="O305" s="398"/>
      <c r="P305" s="398"/>
      <c r="Q305" s="398"/>
      <c r="R305" s="398"/>
      <c r="S305" s="398"/>
      <c r="T305" s="398"/>
      <c r="U305" s="398"/>
      <c r="V305" s="398"/>
      <c r="W305" s="398"/>
      <c r="X305" s="398"/>
      <c r="Y305" s="398"/>
      <c r="BA305" s="398"/>
      <c r="BB305" s="398"/>
    </row>
    <row r="306" spans="1:54" ht="15.75" customHeight="1">
      <c r="A306" s="397"/>
      <c r="B306" s="398"/>
      <c r="C306" s="398"/>
      <c r="D306" s="169"/>
      <c r="E306" s="394"/>
      <c r="F306" s="394"/>
      <c r="G306" s="394"/>
      <c r="H306" s="398"/>
      <c r="I306" s="397"/>
      <c r="J306" s="397"/>
      <c r="K306" s="397"/>
      <c r="L306" s="398"/>
      <c r="M306" s="398"/>
      <c r="N306" s="398"/>
      <c r="O306" s="398"/>
      <c r="P306" s="398"/>
      <c r="Q306" s="398"/>
      <c r="R306" s="398"/>
      <c r="S306" s="398"/>
      <c r="T306" s="398"/>
      <c r="U306" s="398"/>
      <c r="V306" s="398"/>
      <c r="W306" s="398"/>
      <c r="X306" s="398"/>
      <c r="Y306" s="398"/>
      <c r="BA306" s="398"/>
      <c r="BB306" s="398"/>
    </row>
    <row r="307" spans="1:54" ht="15.75" customHeight="1">
      <c r="A307" s="397"/>
      <c r="B307" s="398"/>
      <c r="C307" s="398"/>
      <c r="D307" s="169"/>
      <c r="E307" s="394"/>
      <c r="F307" s="394"/>
      <c r="G307" s="394"/>
      <c r="H307" s="398"/>
      <c r="I307" s="397"/>
      <c r="J307" s="397"/>
      <c r="K307" s="397"/>
      <c r="L307" s="398"/>
      <c r="M307" s="398"/>
      <c r="N307" s="398"/>
      <c r="O307" s="398"/>
      <c r="P307" s="398"/>
      <c r="Q307" s="398"/>
      <c r="R307" s="398"/>
      <c r="S307" s="398"/>
      <c r="T307" s="398"/>
      <c r="U307" s="398"/>
      <c r="V307" s="398"/>
      <c r="W307" s="398"/>
      <c r="X307" s="398"/>
      <c r="Y307" s="398"/>
      <c r="BA307" s="398"/>
      <c r="BB307" s="398"/>
    </row>
    <row r="308" spans="1:54" ht="15.75" customHeight="1">
      <c r="A308" s="397"/>
      <c r="B308" s="398"/>
      <c r="C308" s="398"/>
      <c r="D308" s="169"/>
      <c r="E308" s="394"/>
      <c r="F308" s="394"/>
      <c r="G308" s="394"/>
      <c r="H308" s="398"/>
      <c r="I308" s="397"/>
      <c r="J308" s="397"/>
      <c r="K308" s="397"/>
      <c r="L308" s="398"/>
      <c r="M308" s="398"/>
      <c r="N308" s="398"/>
      <c r="O308" s="398"/>
      <c r="P308" s="398"/>
      <c r="Q308" s="398"/>
      <c r="R308" s="398"/>
      <c r="S308" s="398"/>
      <c r="T308" s="398"/>
      <c r="U308" s="398"/>
      <c r="V308" s="398"/>
      <c r="W308" s="398"/>
      <c r="X308" s="398"/>
      <c r="Y308" s="398"/>
      <c r="BA308" s="398"/>
      <c r="BB308" s="398"/>
    </row>
    <row r="309" spans="1:54" ht="15.75" customHeight="1">
      <c r="A309" s="397"/>
      <c r="B309" s="398"/>
      <c r="C309" s="398"/>
      <c r="D309" s="169"/>
      <c r="E309" s="394"/>
      <c r="F309" s="394"/>
      <c r="G309" s="394"/>
      <c r="H309" s="398"/>
      <c r="I309" s="397"/>
      <c r="J309" s="397"/>
      <c r="K309" s="397"/>
      <c r="L309" s="398"/>
      <c r="M309" s="398"/>
      <c r="N309" s="398"/>
      <c r="O309" s="398"/>
      <c r="P309" s="398"/>
      <c r="Q309" s="398"/>
      <c r="R309" s="398"/>
      <c r="S309" s="398"/>
      <c r="T309" s="398"/>
      <c r="U309" s="398"/>
      <c r="V309" s="398"/>
      <c r="W309" s="398"/>
      <c r="X309" s="398"/>
      <c r="Y309" s="398"/>
      <c r="BA309" s="398"/>
      <c r="BB309" s="398"/>
    </row>
    <row r="310" spans="1:54" ht="15.75" customHeight="1">
      <c r="A310" s="397"/>
      <c r="B310" s="398"/>
      <c r="C310" s="398"/>
      <c r="D310" s="169"/>
      <c r="E310" s="394"/>
      <c r="F310" s="394"/>
      <c r="G310" s="394"/>
      <c r="H310" s="398"/>
      <c r="I310" s="397"/>
      <c r="J310" s="397"/>
      <c r="K310" s="397"/>
      <c r="L310" s="398"/>
      <c r="M310" s="398"/>
      <c r="N310" s="398"/>
      <c r="O310" s="398"/>
      <c r="P310" s="398"/>
      <c r="Q310" s="398"/>
      <c r="R310" s="398"/>
      <c r="S310" s="398"/>
      <c r="T310" s="398"/>
      <c r="U310" s="398"/>
      <c r="V310" s="398"/>
      <c r="W310" s="398"/>
      <c r="X310" s="398"/>
      <c r="Y310" s="398"/>
      <c r="BA310" s="398"/>
      <c r="BB310" s="398"/>
    </row>
    <row r="311" spans="1:54" ht="15.75" customHeight="1">
      <c r="A311" s="397"/>
      <c r="B311" s="398"/>
      <c r="C311" s="398"/>
      <c r="D311" s="169"/>
      <c r="E311" s="394"/>
      <c r="F311" s="394"/>
      <c r="G311" s="394"/>
      <c r="H311" s="398"/>
      <c r="I311" s="397"/>
      <c r="J311" s="397"/>
      <c r="K311" s="397"/>
      <c r="L311" s="398"/>
      <c r="M311" s="398"/>
      <c r="N311" s="398"/>
      <c r="O311" s="398"/>
      <c r="P311" s="398"/>
      <c r="Q311" s="398"/>
      <c r="R311" s="398"/>
      <c r="S311" s="398"/>
      <c r="T311" s="398"/>
      <c r="U311" s="398"/>
      <c r="V311" s="398"/>
      <c r="W311" s="398"/>
      <c r="X311" s="398"/>
      <c r="Y311" s="398"/>
      <c r="BA311" s="398"/>
      <c r="BB311" s="398"/>
    </row>
    <row r="312" spans="1:54" ht="15.75" customHeight="1">
      <c r="A312" s="397"/>
      <c r="B312" s="398"/>
      <c r="C312" s="398"/>
      <c r="D312" s="169"/>
      <c r="E312" s="394"/>
      <c r="F312" s="394"/>
      <c r="G312" s="394"/>
      <c r="H312" s="398"/>
      <c r="I312" s="397"/>
      <c r="J312" s="397"/>
      <c r="K312" s="397"/>
      <c r="L312" s="398"/>
      <c r="M312" s="398"/>
      <c r="N312" s="398"/>
      <c r="O312" s="398"/>
      <c r="P312" s="398"/>
      <c r="Q312" s="398"/>
      <c r="R312" s="398"/>
      <c r="S312" s="398"/>
      <c r="T312" s="398"/>
      <c r="U312" s="398"/>
      <c r="V312" s="398"/>
      <c r="W312" s="398"/>
      <c r="X312" s="398"/>
      <c r="Y312" s="398"/>
      <c r="BA312" s="398"/>
      <c r="BB312" s="398"/>
    </row>
    <row r="313" spans="1:54" ht="15.75" customHeight="1">
      <c r="A313" s="397"/>
      <c r="B313" s="398"/>
      <c r="C313" s="398"/>
      <c r="D313" s="169"/>
      <c r="E313" s="394"/>
      <c r="F313" s="394"/>
      <c r="G313" s="394"/>
      <c r="H313" s="398"/>
      <c r="I313" s="397"/>
      <c r="J313" s="397"/>
      <c r="K313" s="397"/>
      <c r="L313" s="398"/>
      <c r="M313" s="398"/>
      <c r="N313" s="398"/>
      <c r="O313" s="398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BA313" s="398"/>
      <c r="BB313" s="398"/>
    </row>
    <row r="314" spans="1:54" ht="15.75" customHeight="1">
      <c r="A314" s="397"/>
      <c r="B314" s="398"/>
      <c r="C314" s="398"/>
      <c r="D314" s="169"/>
      <c r="E314" s="394"/>
      <c r="F314" s="394"/>
      <c r="G314" s="394"/>
      <c r="H314" s="398"/>
      <c r="I314" s="397"/>
      <c r="J314" s="397"/>
      <c r="K314" s="397"/>
      <c r="L314" s="398"/>
      <c r="M314" s="398"/>
      <c r="N314" s="398"/>
      <c r="O314" s="398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BA314" s="398"/>
      <c r="BB314" s="398"/>
    </row>
    <row r="315" spans="1:54" ht="15.75" customHeight="1">
      <c r="A315" s="397"/>
      <c r="B315" s="398"/>
      <c r="C315" s="398"/>
      <c r="D315" s="169"/>
      <c r="E315" s="394"/>
      <c r="F315" s="394"/>
      <c r="G315" s="394"/>
      <c r="H315" s="398"/>
      <c r="I315" s="397"/>
      <c r="J315" s="397"/>
      <c r="K315" s="397"/>
      <c r="L315" s="398"/>
      <c r="M315" s="398"/>
      <c r="N315" s="398"/>
      <c r="O315" s="398"/>
      <c r="P315" s="398"/>
      <c r="Q315" s="398"/>
      <c r="R315" s="398"/>
      <c r="S315" s="398"/>
      <c r="T315" s="398"/>
      <c r="U315" s="398"/>
      <c r="V315" s="398"/>
      <c r="W315" s="398"/>
      <c r="X315" s="398"/>
      <c r="Y315" s="398"/>
      <c r="BA315" s="398"/>
      <c r="BB315" s="398"/>
    </row>
    <row r="316" spans="1:54" ht="15.75" customHeight="1">
      <c r="A316" s="397"/>
      <c r="B316" s="398"/>
      <c r="C316" s="398"/>
      <c r="D316" s="169"/>
      <c r="E316" s="394"/>
      <c r="F316" s="394"/>
      <c r="G316" s="394"/>
      <c r="H316" s="398"/>
      <c r="I316" s="397"/>
      <c r="J316" s="397"/>
      <c r="K316" s="397"/>
      <c r="L316" s="398"/>
      <c r="M316" s="398"/>
      <c r="N316" s="398"/>
      <c r="O316" s="398"/>
      <c r="P316" s="398"/>
      <c r="Q316" s="398"/>
      <c r="R316" s="398"/>
      <c r="S316" s="398"/>
      <c r="T316" s="398"/>
      <c r="U316" s="398"/>
      <c r="V316" s="398"/>
      <c r="W316" s="398"/>
      <c r="X316" s="398"/>
      <c r="Y316" s="398"/>
      <c r="BA316" s="398"/>
      <c r="BB316" s="398"/>
    </row>
    <row r="317" spans="1:54" ht="15.75" customHeight="1">
      <c r="A317" s="397"/>
      <c r="B317" s="398"/>
      <c r="C317" s="398"/>
      <c r="D317" s="169"/>
      <c r="E317" s="394"/>
      <c r="F317" s="394"/>
      <c r="G317" s="394"/>
      <c r="H317" s="398"/>
      <c r="I317" s="397"/>
      <c r="J317" s="397"/>
      <c r="K317" s="397"/>
      <c r="L317" s="398"/>
      <c r="M317" s="398"/>
      <c r="N317" s="398"/>
      <c r="O317" s="398"/>
      <c r="P317" s="398"/>
      <c r="Q317" s="398"/>
      <c r="R317" s="398"/>
      <c r="S317" s="398"/>
      <c r="T317" s="398"/>
      <c r="U317" s="398"/>
      <c r="V317" s="398"/>
      <c r="W317" s="398"/>
      <c r="X317" s="398"/>
      <c r="Y317" s="398"/>
      <c r="BA317" s="398"/>
      <c r="BB317" s="398"/>
    </row>
    <row r="318" spans="1:54" ht="15.75" customHeight="1">
      <c r="A318" s="397"/>
      <c r="B318" s="398"/>
      <c r="C318" s="398"/>
      <c r="D318" s="169"/>
      <c r="E318" s="394"/>
      <c r="F318" s="394"/>
      <c r="G318" s="394"/>
      <c r="H318" s="398"/>
      <c r="I318" s="397"/>
      <c r="J318" s="397"/>
      <c r="K318" s="397"/>
      <c r="L318" s="398"/>
      <c r="M318" s="398"/>
      <c r="N318" s="398"/>
      <c r="O318" s="398"/>
      <c r="P318" s="398"/>
      <c r="Q318" s="398"/>
      <c r="R318" s="398"/>
      <c r="S318" s="398"/>
      <c r="T318" s="398"/>
      <c r="U318" s="398"/>
      <c r="V318" s="398"/>
      <c r="W318" s="398"/>
      <c r="X318" s="398"/>
      <c r="Y318" s="398"/>
      <c r="BA318" s="398"/>
      <c r="BB318" s="398"/>
    </row>
    <row r="319" spans="1:54" ht="15.75" customHeight="1">
      <c r="A319" s="397"/>
      <c r="B319" s="398"/>
      <c r="C319" s="398"/>
      <c r="D319" s="169"/>
      <c r="E319" s="394"/>
      <c r="F319" s="394"/>
      <c r="G319" s="394"/>
      <c r="H319" s="398"/>
      <c r="I319" s="397"/>
      <c r="J319" s="397"/>
      <c r="K319" s="397"/>
      <c r="L319" s="398"/>
      <c r="M319" s="398"/>
      <c r="N319" s="398"/>
      <c r="O319" s="398"/>
      <c r="P319" s="398"/>
      <c r="Q319" s="398"/>
      <c r="R319" s="398"/>
      <c r="S319" s="398"/>
      <c r="T319" s="398"/>
      <c r="U319" s="398"/>
      <c r="V319" s="398"/>
      <c r="W319" s="398"/>
      <c r="X319" s="398"/>
      <c r="Y319" s="398"/>
      <c r="BA319" s="398"/>
      <c r="BB319" s="398"/>
    </row>
    <row r="320" spans="1:54" ht="15.75" customHeight="1">
      <c r="A320" s="397"/>
      <c r="B320" s="398"/>
      <c r="C320" s="398"/>
      <c r="D320" s="169"/>
      <c r="E320" s="394"/>
      <c r="F320" s="394"/>
      <c r="G320" s="394"/>
      <c r="H320" s="398"/>
      <c r="I320" s="397"/>
      <c r="J320" s="397"/>
      <c r="K320" s="397"/>
      <c r="L320" s="398"/>
      <c r="M320" s="398"/>
      <c r="N320" s="398"/>
      <c r="O320" s="398"/>
      <c r="P320" s="398"/>
      <c r="Q320" s="398"/>
      <c r="R320" s="398"/>
      <c r="S320" s="398"/>
      <c r="T320" s="398"/>
      <c r="U320" s="398"/>
      <c r="V320" s="398"/>
      <c r="W320" s="398"/>
      <c r="X320" s="398"/>
      <c r="Y320" s="398"/>
      <c r="BA320" s="398"/>
      <c r="BB320" s="398"/>
    </row>
    <row r="321" spans="1:54" ht="15.75" customHeight="1">
      <c r="A321" s="397"/>
      <c r="B321" s="398"/>
      <c r="C321" s="398"/>
      <c r="D321" s="169"/>
      <c r="E321" s="394"/>
      <c r="F321" s="394"/>
      <c r="G321" s="394"/>
      <c r="H321" s="398"/>
      <c r="I321" s="397"/>
      <c r="J321" s="397"/>
      <c r="K321" s="397"/>
      <c r="L321" s="398"/>
      <c r="M321" s="398"/>
      <c r="N321" s="398"/>
      <c r="O321" s="398"/>
      <c r="P321" s="398"/>
      <c r="Q321" s="398"/>
      <c r="R321" s="398"/>
      <c r="S321" s="398"/>
      <c r="T321" s="398"/>
      <c r="U321" s="398"/>
      <c r="V321" s="398"/>
      <c r="W321" s="398"/>
      <c r="X321" s="398"/>
      <c r="Y321" s="398"/>
      <c r="BA321" s="398"/>
      <c r="BB321" s="398"/>
    </row>
    <row r="322" spans="1:54" ht="15.75" customHeight="1">
      <c r="A322" s="397"/>
      <c r="B322" s="398"/>
      <c r="C322" s="398"/>
      <c r="D322" s="169"/>
      <c r="E322" s="394"/>
      <c r="F322" s="394"/>
      <c r="G322" s="394"/>
      <c r="H322" s="398"/>
      <c r="I322" s="397"/>
      <c r="J322" s="397"/>
      <c r="K322" s="397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  <c r="BA322" s="398"/>
      <c r="BB322" s="398"/>
    </row>
    <row r="323" spans="1:54" ht="15.75" customHeight="1">
      <c r="A323" s="397"/>
      <c r="B323" s="398"/>
      <c r="C323" s="398"/>
      <c r="D323" s="169"/>
      <c r="E323" s="394"/>
      <c r="F323" s="394"/>
      <c r="G323" s="394"/>
      <c r="H323" s="398"/>
      <c r="I323" s="397"/>
      <c r="J323" s="397"/>
      <c r="K323" s="397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  <c r="BA323" s="398"/>
      <c r="BB323" s="398"/>
    </row>
    <row r="324" spans="1:54" ht="15.75" customHeight="1">
      <c r="A324" s="397"/>
      <c r="B324" s="398"/>
      <c r="C324" s="398"/>
      <c r="D324" s="169"/>
      <c r="E324" s="394"/>
      <c r="F324" s="394"/>
      <c r="G324" s="394"/>
      <c r="H324" s="398"/>
      <c r="I324" s="397"/>
      <c r="J324" s="397"/>
      <c r="K324" s="397"/>
      <c r="L324" s="398"/>
      <c r="M324" s="398"/>
      <c r="N324" s="398"/>
      <c r="O324" s="398"/>
      <c r="P324" s="398"/>
      <c r="Q324" s="398"/>
      <c r="R324" s="398"/>
      <c r="S324" s="398"/>
      <c r="T324" s="398"/>
      <c r="U324" s="398"/>
      <c r="V324" s="398"/>
      <c r="W324" s="398"/>
      <c r="X324" s="398"/>
      <c r="Y324" s="398"/>
      <c r="BA324" s="398"/>
      <c r="BB324" s="398"/>
    </row>
    <row r="325" spans="1:54" ht="15.75" customHeight="1">
      <c r="A325" s="397"/>
      <c r="B325" s="398"/>
      <c r="C325" s="398"/>
      <c r="D325" s="169"/>
      <c r="E325" s="394"/>
      <c r="F325" s="394"/>
      <c r="G325" s="394"/>
      <c r="H325" s="398"/>
      <c r="I325" s="397"/>
      <c r="J325" s="397"/>
      <c r="K325" s="397"/>
      <c r="L325" s="398"/>
      <c r="M325" s="398"/>
      <c r="N325" s="398"/>
      <c r="O325" s="398"/>
      <c r="P325" s="398"/>
      <c r="Q325" s="398"/>
      <c r="R325" s="398"/>
      <c r="S325" s="398"/>
      <c r="T325" s="398"/>
      <c r="U325" s="398"/>
      <c r="V325" s="398"/>
      <c r="W325" s="398"/>
      <c r="X325" s="398"/>
      <c r="Y325" s="398"/>
      <c r="BA325" s="398"/>
      <c r="BB325" s="398"/>
    </row>
    <row r="326" spans="1:54" ht="15.75" customHeight="1">
      <c r="A326" s="397"/>
      <c r="B326" s="398"/>
      <c r="C326" s="398"/>
      <c r="D326" s="169"/>
      <c r="E326" s="394"/>
      <c r="F326" s="394"/>
      <c r="G326" s="394"/>
      <c r="H326" s="398"/>
      <c r="I326" s="397"/>
      <c r="J326" s="397"/>
      <c r="K326" s="397"/>
      <c r="L326" s="398"/>
      <c r="M326" s="398"/>
      <c r="N326" s="398"/>
      <c r="O326" s="398"/>
      <c r="P326" s="398"/>
      <c r="Q326" s="398"/>
      <c r="R326" s="398"/>
      <c r="S326" s="398"/>
      <c r="T326" s="398"/>
      <c r="U326" s="398"/>
      <c r="V326" s="398"/>
      <c r="W326" s="398"/>
      <c r="X326" s="398"/>
      <c r="Y326" s="398"/>
      <c r="BA326" s="398"/>
      <c r="BB326" s="398"/>
    </row>
    <row r="327" spans="1:54" ht="15.75" customHeight="1">
      <c r="A327" s="397"/>
      <c r="B327" s="398"/>
      <c r="C327" s="398"/>
      <c r="D327" s="169"/>
      <c r="E327" s="394"/>
      <c r="F327" s="394"/>
      <c r="G327" s="394"/>
      <c r="H327" s="398"/>
      <c r="I327" s="397"/>
      <c r="J327" s="397"/>
      <c r="K327" s="397"/>
      <c r="L327" s="398"/>
      <c r="M327" s="398"/>
      <c r="N327" s="398"/>
      <c r="O327" s="398"/>
      <c r="P327" s="398"/>
      <c r="Q327" s="398"/>
      <c r="R327" s="398"/>
      <c r="S327" s="398"/>
      <c r="T327" s="398"/>
      <c r="U327" s="398"/>
      <c r="V327" s="398"/>
      <c r="W327" s="398"/>
      <c r="X327" s="398"/>
      <c r="Y327" s="398"/>
      <c r="BA327" s="398"/>
      <c r="BB327" s="398"/>
    </row>
    <row r="328" spans="1:54" ht="15.75" customHeight="1">
      <c r="A328" s="397"/>
      <c r="B328" s="398"/>
      <c r="C328" s="398"/>
      <c r="D328" s="169"/>
      <c r="E328" s="394"/>
      <c r="F328" s="394"/>
      <c r="G328" s="394"/>
      <c r="H328" s="398"/>
      <c r="I328" s="397"/>
      <c r="J328" s="397"/>
      <c r="K328" s="397"/>
      <c r="L328" s="398"/>
      <c r="M328" s="398"/>
      <c r="N328" s="398"/>
      <c r="O328" s="398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BA328" s="398"/>
      <c r="BB328" s="398"/>
    </row>
    <row r="329" spans="1:54" ht="15.75" customHeight="1">
      <c r="A329" s="397"/>
      <c r="B329" s="398"/>
      <c r="C329" s="398"/>
      <c r="D329" s="169"/>
      <c r="E329" s="394"/>
      <c r="F329" s="394"/>
      <c r="G329" s="394"/>
      <c r="H329" s="398"/>
      <c r="I329" s="397"/>
      <c r="J329" s="397"/>
      <c r="K329" s="397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BA329" s="398"/>
      <c r="BB329" s="398"/>
    </row>
    <row r="330" spans="1:54" ht="15.75" customHeight="1">
      <c r="A330" s="397"/>
      <c r="B330" s="398"/>
      <c r="C330" s="398"/>
      <c r="D330" s="169"/>
      <c r="E330" s="394"/>
      <c r="F330" s="394"/>
      <c r="G330" s="394"/>
      <c r="H330" s="398"/>
      <c r="I330" s="397"/>
      <c r="J330" s="397"/>
      <c r="K330" s="397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BA330" s="398"/>
      <c r="BB330" s="398"/>
    </row>
    <row r="331" spans="1:54" ht="15.75" customHeight="1">
      <c r="A331" s="397"/>
      <c r="B331" s="398"/>
      <c r="C331" s="398"/>
      <c r="D331" s="169"/>
      <c r="E331" s="394"/>
      <c r="F331" s="394"/>
      <c r="G331" s="394"/>
      <c r="H331" s="398"/>
      <c r="I331" s="397"/>
      <c r="J331" s="397"/>
      <c r="K331" s="397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BA331" s="398"/>
      <c r="BB331" s="398"/>
    </row>
    <row r="332" spans="1:54" ht="15.75" customHeight="1">
      <c r="A332" s="397"/>
      <c r="B332" s="398"/>
      <c r="C332" s="398"/>
      <c r="D332" s="169"/>
      <c r="E332" s="394"/>
      <c r="F332" s="394"/>
      <c r="G332" s="394"/>
      <c r="H332" s="398"/>
      <c r="I332" s="397"/>
      <c r="J332" s="397"/>
      <c r="K332" s="397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BA332" s="398"/>
      <c r="BB332" s="398"/>
    </row>
    <row r="333" spans="1:54" ht="15.75" customHeight="1">
      <c r="A333" s="397"/>
      <c r="B333" s="398"/>
      <c r="C333" s="398"/>
      <c r="D333" s="169"/>
      <c r="E333" s="394"/>
      <c r="F333" s="394"/>
      <c r="G333" s="394"/>
      <c r="H333" s="398"/>
      <c r="I333" s="397"/>
      <c r="J333" s="397"/>
      <c r="K333" s="397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BA333" s="398"/>
      <c r="BB333" s="398"/>
    </row>
    <row r="334" spans="1:54" ht="15.75" customHeight="1">
      <c r="A334" s="397"/>
      <c r="B334" s="398"/>
      <c r="C334" s="398"/>
      <c r="D334" s="169"/>
      <c r="E334" s="394"/>
      <c r="F334" s="394"/>
      <c r="G334" s="394"/>
      <c r="H334" s="398"/>
      <c r="I334" s="397"/>
      <c r="J334" s="397"/>
      <c r="K334" s="397"/>
      <c r="L334" s="398"/>
      <c r="M334" s="398"/>
      <c r="N334" s="398"/>
      <c r="O334" s="398"/>
      <c r="P334" s="398"/>
      <c r="Q334" s="398"/>
      <c r="R334" s="398"/>
      <c r="S334" s="398"/>
      <c r="T334" s="398"/>
      <c r="U334" s="398"/>
      <c r="V334" s="398"/>
      <c r="W334" s="398"/>
      <c r="X334" s="398"/>
      <c r="Y334" s="398"/>
      <c r="BA334" s="398"/>
      <c r="BB334" s="398"/>
    </row>
    <row r="335" spans="1:54" ht="15.75" customHeight="1">
      <c r="A335" s="397"/>
      <c r="B335" s="398"/>
      <c r="C335" s="398"/>
      <c r="D335" s="169"/>
      <c r="E335" s="394"/>
      <c r="F335" s="394"/>
      <c r="G335" s="394"/>
      <c r="H335" s="398"/>
      <c r="I335" s="397"/>
      <c r="J335" s="397"/>
      <c r="K335" s="397"/>
      <c r="L335" s="398"/>
      <c r="M335" s="398"/>
      <c r="N335" s="398"/>
      <c r="O335" s="398"/>
      <c r="P335" s="398"/>
      <c r="Q335" s="398"/>
      <c r="R335" s="398"/>
      <c r="S335" s="398"/>
      <c r="T335" s="398"/>
      <c r="U335" s="398"/>
      <c r="V335" s="398"/>
      <c r="W335" s="398"/>
      <c r="X335" s="398"/>
      <c r="Y335" s="398"/>
      <c r="BA335" s="398"/>
      <c r="BB335" s="398"/>
    </row>
    <row r="336" spans="1:54" ht="15.75" customHeight="1">
      <c r="A336" s="397"/>
      <c r="B336" s="398"/>
      <c r="C336" s="398"/>
      <c r="D336" s="169"/>
      <c r="E336" s="394"/>
      <c r="F336" s="394"/>
      <c r="G336" s="394"/>
      <c r="H336" s="398"/>
      <c r="I336" s="397"/>
      <c r="J336" s="397"/>
      <c r="K336" s="397"/>
      <c r="L336" s="398"/>
      <c r="M336" s="398"/>
      <c r="N336" s="398"/>
      <c r="O336" s="398"/>
      <c r="P336" s="398"/>
      <c r="Q336" s="398"/>
      <c r="R336" s="398"/>
      <c r="S336" s="398"/>
      <c r="T336" s="398"/>
      <c r="U336" s="398"/>
      <c r="V336" s="398"/>
      <c r="W336" s="398"/>
      <c r="X336" s="398"/>
      <c r="Y336" s="398"/>
      <c r="BA336" s="398"/>
      <c r="BB336" s="398"/>
    </row>
    <row r="337" spans="1:54" ht="15.75" customHeight="1">
      <c r="A337" s="397"/>
      <c r="B337" s="398"/>
      <c r="C337" s="398"/>
      <c r="D337" s="169"/>
      <c r="E337" s="394"/>
      <c r="F337" s="394"/>
      <c r="G337" s="394"/>
      <c r="H337" s="398"/>
      <c r="I337" s="397"/>
      <c r="J337" s="397"/>
      <c r="K337" s="397"/>
      <c r="L337" s="398"/>
      <c r="M337" s="398"/>
      <c r="N337" s="398"/>
      <c r="O337" s="398"/>
      <c r="P337" s="398"/>
      <c r="Q337" s="398"/>
      <c r="R337" s="398"/>
      <c r="S337" s="398"/>
      <c r="T337" s="398"/>
      <c r="U337" s="398"/>
      <c r="V337" s="398"/>
      <c r="W337" s="398"/>
      <c r="X337" s="398"/>
      <c r="Y337" s="398"/>
      <c r="BA337" s="398"/>
      <c r="BB337" s="398"/>
    </row>
    <row r="338" spans="1:54" ht="15.75" customHeight="1">
      <c r="A338" s="397"/>
      <c r="B338" s="398"/>
      <c r="C338" s="398"/>
      <c r="D338" s="169"/>
      <c r="E338" s="394"/>
      <c r="F338" s="394"/>
      <c r="G338" s="394"/>
      <c r="H338" s="398"/>
      <c r="I338" s="397"/>
      <c r="J338" s="397"/>
      <c r="K338" s="397"/>
      <c r="L338" s="398"/>
      <c r="M338" s="398"/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BA338" s="398"/>
      <c r="BB338" s="398"/>
    </row>
    <row r="339" spans="1:54" ht="15.75" customHeight="1">
      <c r="A339" s="397"/>
      <c r="B339" s="398"/>
      <c r="C339" s="398"/>
      <c r="D339" s="169"/>
      <c r="E339" s="394"/>
      <c r="F339" s="394"/>
      <c r="G339" s="394"/>
      <c r="H339" s="398"/>
      <c r="I339" s="397"/>
      <c r="J339" s="397"/>
      <c r="K339" s="397"/>
      <c r="L339" s="398"/>
      <c r="M339" s="398"/>
      <c r="N339" s="398"/>
      <c r="O339" s="398"/>
      <c r="P339" s="398"/>
      <c r="Q339" s="398"/>
      <c r="R339" s="398"/>
      <c r="S339" s="398"/>
      <c r="T339" s="398"/>
      <c r="U339" s="398"/>
      <c r="V339" s="398"/>
      <c r="W339" s="398"/>
      <c r="X339" s="398"/>
      <c r="Y339" s="398"/>
      <c r="BA339" s="398"/>
      <c r="BB339" s="398"/>
    </row>
    <row r="340" spans="1:54" ht="15.75" customHeight="1">
      <c r="A340" s="397"/>
      <c r="B340" s="398"/>
      <c r="C340" s="398"/>
      <c r="D340" s="169"/>
      <c r="E340" s="394"/>
      <c r="F340" s="394"/>
      <c r="G340" s="394"/>
      <c r="H340" s="398"/>
      <c r="I340" s="397"/>
      <c r="J340" s="397"/>
      <c r="K340" s="397"/>
      <c r="L340" s="398"/>
      <c r="M340" s="398"/>
      <c r="N340" s="398"/>
      <c r="O340" s="398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BA340" s="398"/>
      <c r="BB340" s="398"/>
    </row>
    <row r="341" spans="1:54" ht="15.75" customHeight="1">
      <c r="A341" s="397"/>
      <c r="B341" s="398"/>
      <c r="C341" s="398"/>
      <c r="D341" s="169"/>
      <c r="E341" s="394"/>
      <c r="F341" s="394"/>
      <c r="G341" s="394"/>
      <c r="H341" s="398"/>
      <c r="I341" s="397"/>
      <c r="J341" s="397"/>
      <c r="K341" s="397"/>
      <c r="L341" s="398"/>
      <c r="M341" s="398"/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BA341" s="398"/>
      <c r="BB341" s="398"/>
    </row>
    <row r="342" spans="1:54" ht="15.75" customHeight="1">
      <c r="A342" s="397"/>
      <c r="B342" s="398"/>
      <c r="C342" s="398"/>
      <c r="D342" s="169"/>
      <c r="E342" s="394"/>
      <c r="F342" s="394"/>
      <c r="G342" s="394"/>
      <c r="H342" s="398"/>
      <c r="I342" s="397"/>
      <c r="J342" s="397"/>
      <c r="K342" s="397"/>
      <c r="L342" s="398"/>
      <c r="M342" s="398"/>
      <c r="N342" s="398"/>
      <c r="O342" s="398"/>
      <c r="P342" s="398"/>
      <c r="Q342" s="398"/>
      <c r="R342" s="398"/>
      <c r="S342" s="398"/>
      <c r="T342" s="398"/>
      <c r="U342" s="398"/>
      <c r="V342" s="398"/>
      <c r="W342" s="398"/>
      <c r="X342" s="398"/>
      <c r="Y342" s="398"/>
      <c r="BA342" s="398"/>
      <c r="BB342" s="398"/>
    </row>
    <row r="343" spans="1:54" ht="15.75" customHeight="1">
      <c r="A343" s="397"/>
      <c r="B343" s="398"/>
      <c r="C343" s="398"/>
      <c r="D343" s="169"/>
      <c r="E343" s="394"/>
      <c r="F343" s="394"/>
      <c r="G343" s="394"/>
      <c r="H343" s="398"/>
      <c r="I343" s="397"/>
      <c r="J343" s="397"/>
      <c r="K343" s="397"/>
      <c r="L343" s="398"/>
      <c r="M343" s="398"/>
      <c r="N343" s="398"/>
      <c r="O343" s="398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BA343" s="398"/>
      <c r="BB343" s="398"/>
    </row>
    <row r="344" spans="1:54" ht="15.75" customHeight="1">
      <c r="A344" s="397"/>
      <c r="B344" s="398"/>
      <c r="C344" s="398"/>
      <c r="D344" s="169"/>
      <c r="E344" s="394"/>
      <c r="F344" s="394"/>
      <c r="G344" s="394"/>
      <c r="H344" s="398"/>
      <c r="I344" s="397"/>
      <c r="J344" s="397"/>
      <c r="K344" s="397"/>
      <c r="L344" s="398"/>
      <c r="M344" s="398"/>
      <c r="N344" s="398"/>
      <c r="O344" s="398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BA344" s="398"/>
      <c r="BB344" s="398"/>
    </row>
    <row r="345" spans="1:54" ht="15.75" customHeight="1">
      <c r="A345" s="397"/>
      <c r="B345" s="398"/>
      <c r="C345" s="398"/>
      <c r="D345" s="169"/>
      <c r="E345" s="394"/>
      <c r="F345" s="394"/>
      <c r="G345" s="394"/>
      <c r="H345" s="398"/>
      <c r="I345" s="397"/>
      <c r="J345" s="397"/>
      <c r="K345" s="397"/>
      <c r="L345" s="398"/>
      <c r="M345" s="398"/>
      <c r="N345" s="398"/>
      <c r="O345" s="398"/>
      <c r="P345" s="398"/>
      <c r="Q345" s="398"/>
      <c r="R345" s="398"/>
      <c r="S345" s="398"/>
      <c r="T345" s="398"/>
      <c r="U345" s="398"/>
      <c r="V345" s="398"/>
      <c r="W345" s="398"/>
      <c r="X345" s="398"/>
      <c r="Y345" s="398"/>
      <c r="BA345" s="398"/>
      <c r="BB345" s="398"/>
    </row>
    <row r="346" spans="1:54" ht="15.75" customHeight="1">
      <c r="A346" s="397"/>
      <c r="B346" s="398"/>
      <c r="C346" s="398"/>
      <c r="D346" s="169"/>
      <c r="E346" s="394"/>
      <c r="F346" s="394"/>
      <c r="G346" s="394"/>
      <c r="H346" s="398"/>
      <c r="I346" s="397"/>
      <c r="J346" s="397"/>
      <c r="K346" s="397"/>
      <c r="L346" s="398"/>
      <c r="M346" s="398"/>
      <c r="N346" s="398"/>
      <c r="O346" s="398"/>
      <c r="P346" s="398"/>
      <c r="Q346" s="398"/>
      <c r="R346" s="398"/>
      <c r="S346" s="398"/>
      <c r="T346" s="398"/>
      <c r="U346" s="398"/>
      <c r="V346" s="398"/>
      <c r="W346" s="398"/>
      <c r="X346" s="398"/>
      <c r="Y346" s="398"/>
      <c r="BA346" s="398"/>
      <c r="BB346" s="398"/>
    </row>
    <row r="347" spans="1:54" ht="15.75" customHeight="1">
      <c r="A347" s="397"/>
      <c r="B347" s="398"/>
      <c r="C347" s="398"/>
      <c r="D347" s="169"/>
      <c r="E347" s="394"/>
      <c r="F347" s="394"/>
      <c r="G347" s="394"/>
      <c r="H347" s="398"/>
      <c r="I347" s="397"/>
      <c r="J347" s="397"/>
      <c r="K347" s="397"/>
      <c r="L347" s="398"/>
      <c r="M347" s="398"/>
      <c r="N347" s="398"/>
      <c r="O347" s="398"/>
      <c r="P347" s="398"/>
      <c r="Q347" s="398"/>
      <c r="R347" s="398"/>
      <c r="S347" s="398"/>
      <c r="T347" s="398"/>
      <c r="U347" s="398"/>
      <c r="V347" s="398"/>
      <c r="W347" s="398"/>
      <c r="X347" s="398"/>
      <c r="Y347" s="398"/>
      <c r="BA347" s="398"/>
      <c r="BB347" s="398"/>
    </row>
    <row r="348" spans="1:54" ht="15.75" customHeight="1">
      <c r="A348" s="397"/>
      <c r="B348" s="398"/>
      <c r="C348" s="398"/>
      <c r="D348" s="169"/>
      <c r="E348" s="394"/>
      <c r="F348" s="394"/>
      <c r="G348" s="394"/>
      <c r="H348" s="398"/>
      <c r="I348" s="397"/>
      <c r="J348" s="397"/>
      <c r="K348" s="397"/>
      <c r="L348" s="398"/>
      <c r="M348" s="398"/>
      <c r="N348" s="398"/>
      <c r="O348" s="398"/>
      <c r="P348" s="398"/>
      <c r="Q348" s="398"/>
      <c r="R348" s="398"/>
      <c r="S348" s="398"/>
      <c r="T348" s="398"/>
      <c r="U348" s="398"/>
      <c r="V348" s="398"/>
      <c r="W348" s="398"/>
      <c r="X348" s="398"/>
      <c r="Y348" s="398"/>
      <c r="BA348" s="398"/>
      <c r="BB348" s="398"/>
    </row>
    <row r="349" spans="1:54" ht="15.75" customHeight="1">
      <c r="A349" s="397"/>
      <c r="B349" s="398"/>
      <c r="C349" s="398"/>
      <c r="D349" s="169"/>
      <c r="E349" s="394"/>
      <c r="F349" s="394"/>
      <c r="G349" s="394"/>
      <c r="H349" s="398"/>
      <c r="I349" s="397"/>
      <c r="J349" s="397"/>
      <c r="K349" s="397"/>
      <c r="L349" s="398"/>
      <c r="M349" s="398"/>
      <c r="N349" s="398"/>
      <c r="O349" s="398"/>
      <c r="P349" s="398"/>
      <c r="Q349" s="398"/>
      <c r="R349" s="398"/>
      <c r="S349" s="398"/>
      <c r="T349" s="398"/>
      <c r="U349" s="398"/>
      <c r="V349" s="398"/>
      <c r="W349" s="398"/>
      <c r="X349" s="398"/>
      <c r="Y349" s="398"/>
      <c r="BA349" s="398"/>
      <c r="BB349" s="398"/>
    </row>
    <row r="350" spans="1:54" ht="15.75" customHeight="1">
      <c r="A350" s="397"/>
      <c r="B350" s="398"/>
      <c r="C350" s="398"/>
      <c r="D350" s="169"/>
      <c r="E350" s="394"/>
      <c r="F350" s="394"/>
      <c r="G350" s="394"/>
      <c r="H350" s="398"/>
      <c r="I350" s="397"/>
      <c r="J350" s="397"/>
      <c r="K350" s="397"/>
      <c r="L350" s="398"/>
      <c r="M350" s="398"/>
      <c r="N350" s="398"/>
      <c r="O350" s="398"/>
      <c r="P350" s="398"/>
      <c r="Q350" s="398"/>
      <c r="R350" s="398"/>
      <c r="S350" s="398"/>
      <c r="T350" s="398"/>
      <c r="U350" s="398"/>
      <c r="V350" s="398"/>
      <c r="W350" s="398"/>
      <c r="X350" s="398"/>
      <c r="Y350" s="398"/>
      <c r="BA350" s="398"/>
      <c r="BB350" s="398"/>
    </row>
    <row r="351" spans="1:54" ht="15.75" customHeight="1">
      <c r="A351" s="397"/>
      <c r="B351" s="398"/>
      <c r="C351" s="398"/>
      <c r="D351" s="169"/>
      <c r="E351" s="394"/>
      <c r="F351" s="394"/>
      <c r="G351" s="394"/>
      <c r="H351" s="398"/>
      <c r="I351" s="397"/>
      <c r="J351" s="397"/>
      <c r="K351" s="397"/>
      <c r="L351" s="398"/>
      <c r="M351" s="398"/>
      <c r="N351" s="398"/>
      <c r="O351" s="398"/>
      <c r="P351" s="398"/>
      <c r="Q351" s="398"/>
      <c r="R351" s="398"/>
      <c r="S351" s="398"/>
      <c r="T351" s="398"/>
      <c r="U351" s="398"/>
      <c r="V351" s="398"/>
      <c r="W351" s="398"/>
      <c r="X351" s="398"/>
      <c r="Y351" s="398"/>
      <c r="BA351" s="398"/>
      <c r="BB351" s="398"/>
    </row>
    <row r="352" spans="1:54" ht="15.75" customHeight="1">
      <c r="A352" s="397"/>
      <c r="B352" s="398"/>
      <c r="C352" s="398"/>
      <c r="D352" s="169"/>
      <c r="E352" s="394"/>
      <c r="F352" s="394"/>
      <c r="G352" s="394"/>
      <c r="H352" s="398"/>
      <c r="I352" s="397"/>
      <c r="J352" s="397"/>
      <c r="K352" s="397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BA352" s="398"/>
      <c r="BB352" s="398"/>
    </row>
    <row r="353" spans="1:54" ht="15.75" customHeight="1">
      <c r="A353" s="397"/>
      <c r="B353" s="398"/>
      <c r="C353" s="398"/>
      <c r="D353" s="169"/>
      <c r="E353" s="394"/>
      <c r="F353" s="394"/>
      <c r="G353" s="394"/>
      <c r="H353" s="398"/>
      <c r="I353" s="397"/>
      <c r="J353" s="397"/>
      <c r="K353" s="397"/>
      <c r="L353" s="398"/>
      <c r="M353" s="398"/>
      <c r="N353" s="398"/>
      <c r="O353" s="398"/>
      <c r="P353" s="398"/>
      <c r="Q353" s="398"/>
      <c r="R353" s="398"/>
      <c r="S353" s="398"/>
      <c r="T353" s="398"/>
      <c r="U353" s="398"/>
      <c r="V353" s="398"/>
      <c r="W353" s="398"/>
      <c r="X353" s="398"/>
      <c r="Y353" s="398"/>
      <c r="BA353" s="398"/>
      <c r="BB353" s="398"/>
    </row>
    <row r="354" spans="1:54" ht="15.75" customHeight="1">
      <c r="A354" s="397"/>
      <c r="B354" s="398"/>
      <c r="C354" s="398"/>
      <c r="D354" s="169"/>
      <c r="E354" s="394"/>
      <c r="F354" s="394"/>
      <c r="G354" s="394"/>
      <c r="H354" s="398"/>
      <c r="I354" s="397"/>
      <c r="J354" s="397"/>
      <c r="K354" s="397"/>
      <c r="L354" s="398"/>
      <c r="M354" s="398"/>
      <c r="N354" s="398"/>
      <c r="O354" s="398"/>
      <c r="P354" s="398"/>
      <c r="Q354" s="398"/>
      <c r="R354" s="398"/>
      <c r="S354" s="398"/>
      <c r="T354" s="398"/>
      <c r="U354" s="398"/>
      <c r="V354" s="398"/>
      <c r="W354" s="398"/>
      <c r="X354" s="398"/>
      <c r="Y354" s="398"/>
      <c r="BA354" s="398"/>
      <c r="BB354" s="398"/>
    </row>
    <row r="355" spans="1:54" ht="15.75" customHeight="1">
      <c r="A355" s="397"/>
      <c r="B355" s="398"/>
      <c r="C355" s="398"/>
      <c r="D355" s="169"/>
      <c r="E355" s="394"/>
      <c r="F355" s="394"/>
      <c r="G355" s="394"/>
      <c r="H355" s="398"/>
      <c r="I355" s="397"/>
      <c r="J355" s="397"/>
      <c r="K355" s="397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BA355" s="398"/>
      <c r="BB355" s="398"/>
    </row>
    <row r="356" spans="1:54" ht="15.75" customHeight="1">
      <c r="A356" s="397"/>
      <c r="B356" s="398"/>
      <c r="C356" s="398"/>
      <c r="D356" s="169"/>
      <c r="E356" s="394"/>
      <c r="F356" s="394"/>
      <c r="G356" s="394"/>
      <c r="H356" s="398"/>
      <c r="I356" s="397"/>
      <c r="J356" s="397"/>
      <c r="K356" s="397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BA356" s="398"/>
      <c r="BB356" s="398"/>
    </row>
    <row r="357" spans="1:54" ht="15.75" customHeight="1">
      <c r="A357" s="397"/>
      <c r="B357" s="398"/>
      <c r="C357" s="398"/>
      <c r="D357" s="169"/>
      <c r="E357" s="394"/>
      <c r="F357" s="394"/>
      <c r="G357" s="394"/>
      <c r="H357" s="398"/>
      <c r="I357" s="397"/>
      <c r="J357" s="397"/>
      <c r="K357" s="397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  <c r="BA357" s="398"/>
      <c r="BB357" s="398"/>
    </row>
    <row r="358" spans="1:54" ht="15.75" customHeight="1">
      <c r="A358" s="397"/>
      <c r="B358" s="398"/>
      <c r="C358" s="398"/>
      <c r="D358" s="169"/>
      <c r="E358" s="394"/>
      <c r="F358" s="394"/>
      <c r="G358" s="394"/>
      <c r="H358" s="398"/>
      <c r="I358" s="397"/>
      <c r="J358" s="397"/>
      <c r="K358" s="397"/>
      <c r="L358" s="398"/>
      <c r="M358" s="398"/>
      <c r="N358" s="398"/>
      <c r="O358" s="398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BA358" s="398"/>
      <c r="BB358" s="398"/>
    </row>
    <row r="359" spans="1:54" ht="15.75" customHeight="1">
      <c r="A359" s="397"/>
      <c r="B359" s="398"/>
      <c r="C359" s="398"/>
      <c r="D359" s="169"/>
      <c r="E359" s="394"/>
      <c r="F359" s="394"/>
      <c r="G359" s="394"/>
      <c r="H359" s="398"/>
      <c r="I359" s="397"/>
      <c r="J359" s="397"/>
      <c r="K359" s="397"/>
      <c r="L359" s="398"/>
      <c r="M359" s="398"/>
      <c r="N359" s="398"/>
      <c r="O359" s="398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BA359" s="398"/>
      <c r="BB359" s="398"/>
    </row>
    <row r="360" spans="1:54" ht="15.75" customHeight="1">
      <c r="A360" s="397"/>
      <c r="B360" s="398"/>
      <c r="C360" s="398"/>
      <c r="D360" s="169"/>
      <c r="E360" s="394"/>
      <c r="F360" s="394"/>
      <c r="G360" s="394"/>
      <c r="H360" s="398"/>
      <c r="I360" s="397"/>
      <c r="J360" s="397"/>
      <c r="K360" s="397"/>
      <c r="L360" s="398"/>
      <c r="M360" s="398"/>
      <c r="N360" s="398"/>
      <c r="O360" s="398"/>
      <c r="P360" s="398"/>
      <c r="Q360" s="398"/>
      <c r="R360" s="398"/>
      <c r="S360" s="398"/>
      <c r="T360" s="398"/>
      <c r="U360" s="398"/>
      <c r="V360" s="398"/>
      <c r="W360" s="398"/>
      <c r="X360" s="398"/>
      <c r="Y360" s="398"/>
      <c r="BA360" s="398"/>
      <c r="BB360" s="398"/>
    </row>
    <row r="361" spans="1:54" ht="15.75" customHeight="1">
      <c r="A361" s="397"/>
      <c r="B361" s="398"/>
      <c r="C361" s="398"/>
      <c r="D361" s="169"/>
      <c r="E361" s="394"/>
      <c r="F361" s="394"/>
      <c r="G361" s="394"/>
      <c r="H361" s="398"/>
      <c r="I361" s="397"/>
      <c r="J361" s="397"/>
      <c r="K361" s="397"/>
      <c r="L361" s="398"/>
      <c r="M361" s="398"/>
      <c r="N361" s="398"/>
      <c r="O361" s="398"/>
      <c r="P361" s="398"/>
      <c r="Q361" s="398"/>
      <c r="R361" s="398"/>
      <c r="S361" s="398"/>
      <c r="T361" s="398"/>
      <c r="U361" s="398"/>
      <c r="V361" s="398"/>
      <c r="W361" s="398"/>
      <c r="X361" s="398"/>
      <c r="Y361" s="398"/>
      <c r="BA361" s="398"/>
      <c r="BB361" s="398"/>
    </row>
    <row r="362" spans="1:54" ht="15.75" customHeight="1">
      <c r="A362" s="397"/>
      <c r="B362" s="398"/>
      <c r="C362" s="398"/>
      <c r="D362" s="169"/>
      <c r="E362" s="394"/>
      <c r="F362" s="394"/>
      <c r="G362" s="394"/>
      <c r="H362" s="398"/>
      <c r="I362" s="397"/>
      <c r="J362" s="397"/>
      <c r="K362" s="397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BA362" s="398"/>
      <c r="BB362" s="398"/>
    </row>
    <row r="363" spans="1:54" ht="15.75" customHeight="1">
      <c r="A363" s="397"/>
      <c r="B363" s="398"/>
      <c r="C363" s="398"/>
      <c r="D363" s="169"/>
      <c r="E363" s="394"/>
      <c r="F363" s="394"/>
      <c r="G363" s="394"/>
      <c r="H363" s="398"/>
      <c r="I363" s="397"/>
      <c r="J363" s="397"/>
      <c r="K363" s="397"/>
      <c r="L363" s="398"/>
      <c r="M363" s="398"/>
      <c r="N363" s="398"/>
      <c r="O363" s="398"/>
      <c r="P363" s="398"/>
      <c r="Q363" s="398"/>
      <c r="R363" s="398"/>
      <c r="S363" s="398"/>
      <c r="T363" s="398"/>
      <c r="U363" s="398"/>
      <c r="V363" s="398"/>
      <c r="W363" s="398"/>
      <c r="X363" s="398"/>
      <c r="Y363" s="398"/>
      <c r="BA363" s="398"/>
      <c r="BB363" s="398"/>
    </row>
    <row r="364" spans="1:54" ht="15.75" customHeight="1">
      <c r="A364" s="397"/>
      <c r="B364" s="398"/>
      <c r="C364" s="398"/>
      <c r="D364" s="169"/>
      <c r="E364" s="394"/>
      <c r="F364" s="394"/>
      <c r="G364" s="394"/>
      <c r="H364" s="398"/>
      <c r="I364" s="397"/>
      <c r="J364" s="397"/>
      <c r="K364" s="397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BA364" s="398"/>
      <c r="BB364" s="398"/>
    </row>
    <row r="365" spans="1:54" ht="15.75" customHeight="1">
      <c r="A365" s="397"/>
      <c r="B365" s="398"/>
      <c r="C365" s="398"/>
      <c r="D365" s="169"/>
      <c r="E365" s="394"/>
      <c r="F365" s="394"/>
      <c r="G365" s="394"/>
      <c r="H365" s="398"/>
      <c r="I365" s="397"/>
      <c r="J365" s="397"/>
      <c r="K365" s="397"/>
      <c r="L365" s="398"/>
      <c r="M365" s="398"/>
      <c r="N365" s="398"/>
      <c r="O365" s="398"/>
      <c r="P365" s="398"/>
      <c r="Q365" s="398"/>
      <c r="R365" s="398"/>
      <c r="S365" s="398"/>
      <c r="T365" s="398"/>
      <c r="U365" s="398"/>
      <c r="V365" s="398"/>
      <c r="W365" s="398"/>
      <c r="X365" s="398"/>
      <c r="Y365" s="398"/>
      <c r="BA365" s="398"/>
      <c r="BB365" s="398"/>
    </row>
    <row r="366" spans="1:54" ht="15.75" customHeight="1">
      <c r="A366" s="397"/>
      <c r="B366" s="398"/>
      <c r="C366" s="398"/>
      <c r="D366" s="169"/>
      <c r="E366" s="394"/>
      <c r="F366" s="394"/>
      <c r="G366" s="394"/>
      <c r="H366" s="398"/>
      <c r="I366" s="397"/>
      <c r="J366" s="397"/>
      <c r="K366" s="397"/>
      <c r="L366" s="398"/>
      <c r="M366" s="398"/>
      <c r="N366" s="398"/>
      <c r="O366" s="398"/>
      <c r="P366" s="398"/>
      <c r="Q366" s="398"/>
      <c r="R366" s="398"/>
      <c r="S366" s="398"/>
      <c r="T366" s="398"/>
      <c r="U366" s="398"/>
      <c r="V366" s="398"/>
      <c r="W366" s="398"/>
      <c r="X366" s="398"/>
      <c r="Y366" s="398"/>
      <c r="BA366" s="398"/>
      <c r="BB366" s="398"/>
    </row>
    <row r="367" spans="1:54" ht="15.75" customHeight="1">
      <c r="A367" s="397"/>
      <c r="B367" s="398"/>
      <c r="C367" s="398"/>
      <c r="D367" s="169"/>
      <c r="E367" s="394"/>
      <c r="F367" s="394"/>
      <c r="G367" s="394"/>
      <c r="H367" s="398"/>
      <c r="I367" s="397"/>
      <c r="J367" s="397"/>
      <c r="K367" s="397"/>
      <c r="L367" s="398"/>
      <c r="M367" s="398"/>
      <c r="N367" s="398"/>
      <c r="O367" s="398"/>
      <c r="P367" s="398"/>
      <c r="Q367" s="398"/>
      <c r="R367" s="398"/>
      <c r="S367" s="398"/>
      <c r="T367" s="398"/>
      <c r="U367" s="398"/>
      <c r="V367" s="398"/>
      <c r="W367" s="398"/>
      <c r="X367" s="398"/>
      <c r="Y367" s="398"/>
      <c r="BA367" s="398"/>
      <c r="BB367" s="398"/>
    </row>
    <row r="368" spans="1:54" ht="15.75" customHeight="1">
      <c r="A368" s="397"/>
      <c r="B368" s="398"/>
      <c r="C368" s="398"/>
      <c r="D368" s="169"/>
      <c r="E368" s="394"/>
      <c r="F368" s="394"/>
      <c r="G368" s="394"/>
      <c r="H368" s="398"/>
      <c r="I368" s="397"/>
      <c r="J368" s="397"/>
      <c r="K368" s="397"/>
      <c r="L368" s="398"/>
      <c r="M368" s="398"/>
      <c r="N368" s="398"/>
      <c r="O368" s="398"/>
      <c r="P368" s="398"/>
      <c r="Q368" s="398"/>
      <c r="R368" s="398"/>
      <c r="S368" s="398"/>
      <c r="T368" s="398"/>
      <c r="U368" s="398"/>
      <c r="V368" s="398"/>
      <c r="W368" s="398"/>
      <c r="X368" s="398"/>
      <c r="Y368" s="398"/>
      <c r="BA368" s="398"/>
      <c r="BB368" s="398"/>
    </row>
    <row r="369" spans="1:54" ht="15.75" customHeight="1">
      <c r="A369" s="397"/>
      <c r="B369" s="398"/>
      <c r="C369" s="398"/>
      <c r="D369" s="169"/>
      <c r="E369" s="394"/>
      <c r="F369" s="394"/>
      <c r="G369" s="394"/>
      <c r="H369" s="398"/>
      <c r="I369" s="397"/>
      <c r="J369" s="397"/>
      <c r="K369" s="397"/>
      <c r="L369" s="398"/>
      <c r="M369" s="398"/>
      <c r="N369" s="398"/>
      <c r="O369" s="398"/>
      <c r="P369" s="398"/>
      <c r="Q369" s="398"/>
      <c r="R369" s="398"/>
      <c r="S369" s="398"/>
      <c r="T369" s="398"/>
      <c r="U369" s="398"/>
      <c r="V369" s="398"/>
      <c r="W369" s="398"/>
      <c r="X369" s="398"/>
      <c r="Y369" s="398"/>
      <c r="BA369" s="398"/>
      <c r="BB369" s="398"/>
    </row>
    <row r="370" spans="1:54" ht="15.75" customHeight="1">
      <c r="A370" s="397"/>
      <c r="B370" s="398"/>
      <c r="C370" s="398"/>
      <c r="D370" s="169"/>
      <c r="E370" s="394"/>
      <c r="F370" s="394"/>
      <c r="G370" s="394"/>
      <c r="H370" s="398"/>
      <c r="I370" s="397"/>
      <c r="J370" s="397"/>
      <c r="K370" s="397"/>
      <c r="L370" s="398"/>
      <c r="M370" s="398"/>
      <c r="N370" s="398"/>
      <c r="O370" s="398"/>
      <c r="P370" s="398"/>
      <c r="Q370" s="398"/>
      <c r="R370" s="398"/>
      <c r="S370" s="398"/>
      <c r="T370" s="398"/>
      <c r="U370" s="398"/>
      <c r="V370" s="398"/>
      <c r="W370" s="398"/>
      <c r="X370" s="398"/>
      <c r="Y370" s="398"/>
      <c r="BA370" s="398"/>
      <c r="BB370" s="398"/>
    </row>
    <row r="371" spans="1:54" ht="15.75" customHeight="1">
      <c r="A371" s="397"/>
      <c r="B371" s="398"/>
      <c r="C371" s="398"/>
      <c r="D371" s="169"/>
      <c r="E371" s="394"/>
      <c r="F371" s="394"/>
      <c r="G371" s="394"/>
      <c r="H371" s="398"/>
      <c r="I371" s="397"/>
      <c r="J371" s="397"/>
      <c r="K371" s="397"/>
      <c r="L371" s="398"/>
      <c r="M371" s="398"/>
      <c r="N371" s="398"/>
      <c r="O371" s="398"/>
      <c r="P371" s="398"/>
      <c r="Q371" s="398"/>
      <c r="R371" s="398"/>
      <c r="S371" s="398"/>
      <c r="T371" s="398"/>
      <c r="U371" s="398"/>
      <c r="V371" s="398"/>
      <c r="W371" s="398"/>
      <c r="X371" s="398"/>
      <c r="Y371" s="398"/>
      <c r="BA371" s="398"/>
      <c r="BB371" s="398"/>
    </row>
    <row r="372" spans="1:54" ht="15.75" customHeight="1">
      <c r="A372" s="397"/>
      <c r="B372" s="398"/>
      <c r="C372" s="398"/>
      <c r="D372" s="169"/>
      <c r="E372" s="394"/>
      <c r="F372" s="394"/>
      <c r="G372" s="394"/>
      <c r="H372" s="398"/>
      <c r="I372" s="397"/>
      <c r="J372" s="397"/>
      <c r="K372" s="397"/>
      <c r="L372" s="398"/>
      <c r="M372" s="398"/>
      <c r="N372" s="398"/>
      <c r="O372" s="398"/>
      <c r="P372" s="398"/>
      <c r="Q372" s="398"/>
      <c r="R372" s="398"/>
      <c r="S372" s="398"/>
      <c r="T372" s="398"/>
      <c r="U372" s="398"/>
      <c r="V372" s="398"/>
      <c r="W372" s="398"/>
      <c r="X372" s="398"/>
      <c r="Y372" s="398"/>
      <c r="BA372" s="398"/>
      <c r="BB372" s="398"/>
    </row>
    <row r="373" spans="1:54" ht="15.75" customHeight="1">
      <c r="A373" s="397"/>
      <c r="B373" s="398"/>
      <c r="C373" s="398"/>
      <c r="D373" s="169"/>
      <c r="E373" s="394"/>
      <c r="F373" s="394"/>
      <c r="G373" s="394"/>
      <c r="H373" s="398"/>
      <c r="I373" s="397"/>
      <c r="J373" s="397"/>
      <c r="K373" s="397"/>
      <c r="L373" s="398"/>
      <c r="M373" s="398"/>
      <c r="N373" s="398"/>
      <c r="O373" s="398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BA373" s="398"/>
      <c r="BB373" s="398"/>
    </row>
    <row r="374" spans="1:54" ht="15.75" customHeight="1">
      <c r="A374" s="397"/>
      <c r="B374" s="398"/>
      <c r="C374" s="398"/>
      <c r="D374" s="169"/>
      <c r="E374" s="394"/>
      <c r="F374" s="394"/>
      <c r="G374" s="394"/>
      <c r="H374" s="398"/>
      <c r="I374" s="397"/>
      <c r="J374" s="397"/>
      <c r="K374" s="397"/>
      <c r="L374" s="398"/>
      <c r="M374" s="398"/>
      <c r="N374" s="398"/>
      <c r="O374" s="398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BA374" s="398"/>
      <c r="BB374" s="398"/>
    </row>
    <row r="375" spans="1:54" ht="15.75" customHeight="1">
      <c r="A375" s="397"/>
      <c r="B375" s="398"/>
      <c r="C375" s="398"/>
      <c r="D375" s="169"/>
      <c r="E375" s="394"/>
      <c r="F375" s="394"/>
      <c r="G375" s="394"/>
      <c r="H375" s="398"/>
      <c r="I375" s="397"/>
      <c r="J375" s="397"/>
      <c r="K375" s="397"/>
      <c r="L375" s="398"/>
      <c r="M375" s="398"/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BA375" s="398"/>
      <c r="BB375" s="398"/>
    </row>
    <row r="376" spans="1:54" ht="15.75" customHeight="1">
      <c r="A376" s="397"/>
      <c r="B376" s="398"/>
      <c r="C376" s="398"/>
      <c r="D376" s="169"/>
      <c r="E376" s="394"/>
      <c r="F376" s="394"/>
      <c r="G376" s="394"/>
      <c r="H376" s="398"/>
      <c r="I376" s="397"/>
      <c r="J376" s="397"/>
      <c r="K376" s="397"/>
      <c r="L376" s="398"/>
      <c r="M376" s="398"/>
      <c r="N376" s="398"/>
      <c r="O376" s="398"/>
      <c r="P376" s="398"/>
      <c r="Q376" s="398"/>
      <c r="R376" s="398"/>
      <c r="S376" s="398"/>
      <c r="T376" s="398"/>
      <c r="U376" s="398"/>
      <c r="V376" s="398"/>
      <c r="W376" s="398"/>
      <c r="X376" s="398"/>
      <c r="Y376" s="398"/>
      <c r="BA376" s="398"/>
      <c r="BB376" s="398"/>
    </row>
    <row r="377" spans="1:54" ht="15.75" customHeight="1">
      <c r="A377" s="397"/>
      <c r="B377" s="398"/>
      <c r="C377" s="398"/>
      <c r="D377" s="169"/>
      <c r="E377" s="394"/>
      <c r="F377" s="394"/>
      <c r="G377" s="394"/>
      <c r="H377" s="398"/>
      <c r="I377" s="397"/>
      <c r="J377" s="397"/>
      <c r="K377" s="397"/>
      <c r="L377" s="398"/>
      <c r="M377" s="398"/>
      <c r="N377" s="398"/>
      <c r="O377" s="398"/>
      <c r="P377" s="398"/>
      <c r="Q377" s="398"/>
      <c r="R377" s="398"/>
      <c r="S377" s="398"/>
      <c r="T377" s="398"/>
      <c r="U377" s="398"/>
      <c r="V377" s="398"/>
      <c r="W377" s="398"/>
      <c r="X377" s="398"/>
      <c r="Y377" s="398"/>
      <c r="BA377" s="398"/>
      <c r="BB377" s="398"/>
    </row>
    <row r="378" spans="1:54" ht="15.75" customHeight="1">
      <c r="A378" s="397"/>
      <c r="B378" s="398"/>
      <c r="C378" s="398"/>
      <c r="D378" s="169"/>
      <c r="E378" s="394"/>
      <c r="F378" s="394"/>
      <c r="G378" s="394"/>
      <c r="H378" s="398"/>
      <c r="I378" s="397"/>
      <c r="J378" s="397"/>
      <c r="K378" s="397"/>
      <c r="L378" s="398"/>
      <c r="M378" s="398"/>
      <c r="N378" s="398"/>
      <c r="O378" s="398"/>
      <c r="P378" s="398"/>
      <c r="Q378" s="398"/>
      <c r="R378" s="398"/>
      <c r="S378" s="398"/>
      <c r="T378" s="398"/>
      <c r="U378" s="398"/>
      <c r="V378" s="398"/>
      <c r="W378" s="398"/>
      <c r="X378" s="398"/>
      <c r="Y378" s="398"/>
      <c r="BA378" s="398"/>
      <c r="BB378" s="398"/>
    </row>
    <row r="379" spans="1:54" ht="15.75" customHeight="1">
      <c r="A379" s="397"/>
      <c r="B379" s="398"/>
      <c r="C379" s="398"/>
      <c r="D379" s="169"/>
      <c r="E379" s="394"/>
      <c r="F379" s="394"/>
      <c r="G379" s="394"/>
      <c r="H379" s="398"/>
      <c r="I379" s="397"/>
      <c r="J379" s="397"/>
      <c r="K379" s="397"/>
      <c r="L379" s="398"/>
      <c r="M379" s="398"/>
      <c r="N379" s="398"/>
      <c r="O379" s="398"/>
      <c r="P379" s="398"/>
      <c r="Q379" s="398"/>
      <c r="R379" s="398"/>
      <c r="S379" s="398"/>
      <c r="T379" s="398"/>
      <c r="U379" s="398"/>
      <c r="V379" s="398"/>
      <c r="W379" s="398"/>
      <c r="X379" s="398"/>
      <c r="Y379" s="398"/>
      <c r="BA379" s="398"/>
      <c r="BB379" s="398"/>
    </row>
    <row r="380" spans="1:54" ht="15.75" customHeight="1">
      <c r="A380" s="397"/>
      <c r="B380" s="398"/>
      <c r="C380" s="398"/>
      <c r="D380" s="169"/>
      <c r="E380" s="394"/>
      <c r="F380" s="394"/>
      <c r="G380" s="394"/>
      <c r="H380" s="398"/>
      <c r="I380" s="397"/>
      <c r="J380" s="397"/>
      <c r="K380" s="397"/>
      <c r="L380" s="398"/>
      <c r="M380" s="398"/>
      <c r="N380" s="398"/>
      <c r="O380" s="398"/>
      <c r="P380" s="398"/>
      <c r="Q380" s="398"/>
      <c r="R380" s="398"/>
      <c r="S380" s="398"/>
      <c r="T380" s="398"/>
      <c r="U380" s="398"/>
      <c r="V380" s="398"/>
      <c r="W380" s="398"/>
      <c r="X380" s="398"/>
      <c r="Y380" s="398"/>
      <c r="BA380" s="398"/>
      <c r="BB380" s="398"/>
    </row>
    <row r="381" spans="1:54" ht="15.75" customHeight="1">
      <c r="A381" s="397"/>
      <c r="B381" s="398"/>
      <c r="C381" s="398"/>
      <c r="D381" s="169"/>
      <c r="E381" s="394"/>
      <c r="F381" s="394"/>
      <c r="G381" s="394"/>
      <c r="H381" s="398"/>
      <c r="I381" s="397"/>
      <c r="J381" s="397"/>
      <c r="K381" s="397"/>
      <c r="L381" s="398"/>
      <c r="M381" s="398"/>
      <c r="N381" s="398"/>
      <c r="O381" s="398"/>
      <c r="P381" s="398"/>
      <c r="Q381" s="398"/>
      <c r="R381" s="398"/>
      <c r="S381" s="398"/>
      <c r="T381" s="398"/>
      <c r="U381" s="398"/>
      <c r="V381" s="398"/>
      <c r="W381" s="398"/>
      <c r="X381" s="398"/>
      <c r="Y381" s="398"/>
      <c r="BA381" s="398"/>
      <c r="BB381" s="398"/>
    </row>
    <row r="382" spans="1:54" ht="15.75" customHeight="1">
      <c r="A382" s="397"/>
      <c r="B382" s="398"/>
      <c r="C382" s="398"/>
      <c r="D382" s="169"/>
      <c r="E382" s="394"/>
      <c r="F382" s="394"/>
      <c r="G382" s="394"/>
      <c r="H382" s="398"/>
      <c r="I382" s="397"/>
      <c r="J382" s="397"/>
      <c r="K382" s="397"/>
      <c r="L382" s="398"/>
      <c r="M382" s="398"/>
      <c r="N382" s="398"/>
      <c r="O382" s="398"/>
      <c r="P382" s="398"/>
      <c r="Q382" s="398"/>
      <c r="R382" s="398"/>
      <c r="S382" s="398"/>
      <c r="T382" s="398"/>
      <c r="U382" s="398"/>
      <c r="V382" s="398"/>
      <c r="W382" s="398"/>
      <c r="X382" s="398"/>
      <c r="Y382" s="398"/>
      <c r="BA382" s="398"/>
      <c r="BB382" s="398"/>
    </row>
    <row r="383" spans="1:54" ht="15.75" customHeight="1">
      <c r="A383" s="397"/>
      <c r="B383" s="398"/>
      <c r="C383" s="398"/>
      <c r="D383" s="169"/>
      <c r="E383" s="394"/>
      <c r="F383" s="394"/>
      <c r="G383" s="394"/>
      <c r="H383" s="398"/>
      <c r="I383" s="397"/>
      <c r="J383" s="397"/>
      <c r="K383" s="397"/>
      <c r="L383" s="398"/>
      <c r="M383" s="398"/>
      <c r="N383" s="398"/>
      <c r="O383" s="398"/>
      <c r="P383" s="398"/>
      <c r="Q383" s="398"/>
      <c r="R383" s="398"/>
      <c r="S383" s="398"/>
      <c r="T383" s="398"/>
      <c r="U383" s="398"/>
      <c r="V383" s="398"/>
      <c r="W383" s="398"/>
      <c r="X383" s="398"/>
      <c r="Y383" s="398"/>
      <c r="BA383" s="398"/>
      <c r="BB383" s="398"/>
    </row>
    <row r="384" spans="1:54" ht="15.75" customHeight="1">
      <c r="A384" s="397"/>
      <c r="B384" s="398"/>
      <c r="C384" s="398"/>
      <c r="D384" s="169"/>
      <c r="E384" s="394"/>
      <c r="F384" s="394"/>
      <c r="G384" s="394"/>
      <c r="H384" s="398"/>
      <c r="I384" s="397"/>
      <c r="J384" s="397"/>
      <c r="K384" s="397"/>
      <c r="L384" s="398"/>
      <c r="M384" s="398"/>
      <c r="N384" s="398"/>
      <c r="O384" s="398"/>
      <c r="P384" s="398"/>
      <c r="Q384" s="398"/>
      <c r="R384" s="398"/>
      <c r="S384" s="398"/>
      <c r="T384" s="398"/>
      <c r="U384" s="398"/>
      <c r="V384" s="398"/>
      <c r="W384" s="398"/>
      <c r="X384" s="398"/>
      <c r="Y384" s="398"/>
      <c r="BA384" s="398"/>
      <c r="BB384" s="398"/>
    </row>
    <row r="385" spans="1:54" ht="15.75" customHeight="1">
      <c r="A385" s="397"/>
      <c r="B385" s="398"/>
      <c r="C385" s="398"/>
      <c r="D385" s="169"/>
      <c r="E385" s="394"/>
      <c r="F385" s="394"/>
      <c r="G385" s="394"/>
      <c r="H385" s="398"/>
      <c r="I385" s="397"/>
      <c r="J385" s="397"/>
      <c r="K385" s="397"/>
      <c r="L385" s="398"/>
      <c r="M385" s="398"/>
      <c r="N385" s="398"/>
      <c r="O385" s="398"/>
      <c r="P385" s="398"/>
      <c r="Q385" s="398"/>
      <c r="R385" s="398"/>
      <c r="S385" s="398"/>
      <c r="T385" s="398"/>
      <c r="U385" s="398"/>
      <c r="V385" s="398"/>
      <c r="W385" s="398"/>
      <c r="X385" s="398"/>
      <c r="Y385" s="398"/>
      <c r="BA385" s="398"/>
      <c r="BB385" s="398"/>
    </row>
    <row r="386" spans="1:54" ht="15.75" customHeight="1">
      <c r="A386" s="397"/>
      <c r="B386" s="398"/>
      <c r="C386" s="398"/>
      <c r="D386" s="169"/>
      <c r="E386" s="394"/>
      <c r="F386" s="394"/>
      <c r="G386" s="394"/>
      <c r="H386" s="398"/>
      <c r="I386" s="397"/>
      <c r="J386" s="397"/>
      <c r="K386" s="397"/>
      <c r="L386" s="398"/>
      <c r="M386" s="398"/>
      <c r="N386" s="398"/>
      <c r="O386" s="398"/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BA386" s="398"/>
      <c r="BB386" s="398"/>
    </row>
    <row r="387" spans="1:54" ht="15.75" customHeight="1">
      <c r="A387" s="397"/>
      <c r="B387" s="398"/>
      <c r="C387" s="398"/>
      <c r="D387" s="169"/>
      <c r="E387" s="394"/>
      <c r="F387" s="394"/>
      <c r="G387" s="394"/>
      <c r="H387" s="398"/>
      <c r="I387" s="397"/>
      <c r="J387" s="397"/>
      <c r="K387" s="397"/>
      <c r="L387" s="398"/>
      <c r="M387" s="398"/>
      <c r="N387" s="398"/>
      <c r="O387" s="398"/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BA387" s="398"/>
      <c r="BB387" s="398"/>
    </row>
    <row r="388" spans="1:54" ht="15.75" customHeight="1">
      <c r="A388" s="397"/>
      <c r="B388" s="398"/>
      <c r="C388" s="398"/>
      <c r="D388" s="169"/>
      <c r="E388" s="394"/>
      <c r="F388" s="394"/>
      <c r="G388" s="394"/>
      <c r="H388" s="398"/>
      <c r="I388" s="397"/>
      <c r="J388" s="397"/>
      <c r="K388" s="397"/>
      <c r="L388" s="398"/>
      <c r="M388" s="398"/>
      <c r="N388" s="398"/>
      <c r="O388" s="398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BA388" s="398"/>
      <c r="BB388" s="398"/>
    </row>
    <row r="389" spans="1:54" ht="15.75" customHeight="1">
      <c r="A389" s="397"/>
      <c r="B389" s="398"/>
      <c r="C389" s="398"/>
      <c r="D389" s="169"/>
      <c r="E389" s="394"/>
      <c r="F389" s="394"/>
      <c r="G389" s="394"/>
      <c r="H389" s="398"/>
      <c r="I389" s="397"/>
      <c r="J389" s="397"/>
      <c r="K389" s="397"/>
      <c r="L389" s="398"/>
      <c r="M389" s="398"/>
      <c r="N389" s="398"/>
      <c r="O389" s="398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BA389" s="398"/>
      <c r="BB389" s="398"/>
    </row>
    <row r="390" spans="1:54" ht="15.75" customHeight="1">
      <c r="A390" s="397"/>
      <c r="B390" s="398"/>
      <c r="C390" s="398"/>
      <c r="D390" s="169"/>
      <c r="E390" s="394"/>
      <c r="F390" s="394"/>
      <c r="G390" s="394"/>
      <c r="H390" s="398"/>
      <c r="I390" s="397"/>
      <c r="J390" s="397"/>
      <c r="K390" s="397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  <c r="BA390" s="398"/>
      <c r="BB390" s="398"/>
    </row>
    <row r="391" spans="1:54" ht="15.75" customHeight="1">
      <c r="A391" s="397"/>
      <c r="B391" s="398"/>
      <c r="C391" s="398"/>
      <c r="D391" s="169"/>
      <c r="E391" s="394"/>
      <c r="F391" s="394"/>
      <c r="G391" s="394"/>
      <c r="H391" s="398"/>
      <c r="I391" s="397"/>
      <c r="J391" s="397"/>
      <c r="K391" s="397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  <c r="BA391" s="398"/>
      <c r="BB391" s="398"/>
    </row>
    <row r="392" spans="1:54" ht="15.75" customHeight="1">
      <c r="A392" s="397"/>
      <c r="B392" s="398"/>
      <c r="C392" s="398"/>
      <c r="D392" s="169"/>
      <c r="E392" s="394"/>
      <c r="F392" s="394"/>
      <c r="G392" s="394"/>
      <c r="H392" s="398"/>
      <c r="I392" s="397"/>
      <c r="J392" s="397"/>
      <c r="K392" s="397"/>
      <c r="L392" s="398"/>
      <c r="M392" s="398"/>
      <c r="N392" s="398"/>
      <c r="O392" s="398"/>
      <c r="P392" s="398"/>
      <c r="Q392" s="398"/>
      <c r="R392" s="398"/>
      <c r="S392" s="398"/>
      <c r="T392" s="398"/>
      <c r="U392" s="398"/>
      <c r="V392" s="398"/>
      <c r="W392" s="398"/>
      <c r="X392" s="398"/>
      <c r="Y392" s="398"/>
      <c r="BA392" s="398"/>
      <c r="BB392" s="398"/>
    </row>
    <row r="393" spans="1:54" ht="15.75" customHeight="1">
      <c r="A393" s="397"/>
      <c r="B393" s="398"/>
      <c r="C393" s="398"/>
      <c r="D393" s="169"/>
      <c r="E393" s="394"/>
      <c r="F393" s="394"/>
      <c r="G393" s="394"/>
      <c r="H393" s="398"/>
      <c r="I393" s="397"/>
      <c r="J393" s="397"/>
      <c r="K393" s="397"/>
      <c r="L393" s="398"/>
      <c r="M393" s="398"/>
      <c r="N393" s="398"/>
      <c r="O393" s="398"/>
      <c r="P393" s="398"/>
      <c r="Q393" s="398"/>
      <c r="R393" s="398"/>
      <c r="S393" s="398"/>
      <c r="T393" s="398"/>
      <c r="U393" s="398"/>
      <c r="V393" s="398"/>
      <c r="W393" s="398"/>
      <c r="X393" s="398"/>
      <c r="Y393" s="398"/>
      <c r="BA393" s="398"/>
      <c r="BB393" s="398"/>
    </row>
    <row r="394" spans="1:54" ht="15.75" customHeight="1">
      <c r="A394" s="397"/>
      <c r="B394" s="398"/>
      <c r="C394" s="398"/>
      <c r="D394" s="169"/>
      <c r="E394" s="394"/>
      <c r="F394" s="394"/>
      <c r="G394" s="394"/>
      <c r="H394" s="398"/>
      <c r="I394" s="397"/>
      <c r="J394" s="397"/>
      <c r="K394" s="397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BA394" s="398"/>
      <c r="BB394" s="398"/>
    </row>
    <row r="395" spans="1:54" ht="15.75" customHeight="1">
      <c r="A395" s="397"/>
      <c r="B395" s="398"/>
      <c r="C395" s="398"/>
      <c r="D395" s="169"/>
      <c r="E395" s="394"/>
      <c r="F395" s="394"/>
      <c r="G395" s="394"/>
      <c r="H395" s="398"/>
      <c r="I395" s="397"/>
      <c r="J395" s="397"/>
      <c r="K395" s="397"/>
      <c r="L395" s="398"/>
      <c r="M395" s="398"/>
      <c r="N395" s="398"/>
      <c r="O395" s="398"/>
      <c r="P395" s="398"/>
      <c r="Q395" s="398"/>
      <c r="R395" s="398"/>
      <c r="S395" s="398"/>
      <c r="T395" s="398"/>
      <c r="U395" s="398"/>
      <c r="V395" s="398"/>
      <c r="W395" s="398"/>
      <c r="X395" s="398"/>
      <c r="Y395" s="398"/>
      <c r="BA395" s="398"/>
      <c r="BB395" s="398"/>
    </row>
    <row r="396" spans="1:54" ht="15.75" customHeight="1">
      <c r="A396" s="397"/>
      <c r="B396" s="398"/>
      <c r="C396" s="398"/>
      <c r="D396" s="169"/>
      <c r="E396" s="394"/>
      <c r="F396" s="394"/>
      <c r="G396" s="394"/>
      <c r="H396" s="398"/>
      <c r="I396" s="397"/>
      <c r="J396" s="397"/>
      <c r="K396" s="397"/>
      <c r="L396" s="398"/>
      <c r="M396" s="398"/>
      <c r="N396" s="398"/>
      <c r="O396" s="398"/>
      <c r="P396" s="398"/>
      <c r="Q396" s="398"/>
      <c r="R396" s="398"/>
      <c r="S396" s="398"/>
      <c r="T396" s="398"/>
      <c r="U396" s="398"/>
      <c r="V396" s="398"/>
      <c r="W396" s="398"/>
      <c r="X396" s="398"/>
      <c r="Y396" s="398"/>
      <c r="BA396" s="398"/>
      <c r="BB396" s="398"/>
    </row>
    <row r="397" spans="1:54" ht="15.75" customHeight="1">
      <c r="A397" s="397"/>
      <c r="B397" s="398"/>
      <c r="C397" s="398"/>
      <c r="D397" s="169"/>
      <c r="E397" s="394"/>
      <c r="F397" s="394"/>
      <c r="G397" s="394"/>
      <c r="H397" s="398"/>
      <c r="I397" s="397"/>
      <c r="J397" s="397"/>
      <c r="K397" s="397"/>
      <c r="L397" s="398"/>
      <c r="M397" s="398"/>
      <c r="N397" s="398"/>
      <c r="O397" s="398"/>
      <c r="P397" s="398"/>
      <c r="Q397" s="398"/>
      <c r="R397" s="398"/>
      <c r="S397" s="398"/>
      <c r="T397" s="398"/>
      <c r="U397" s="398"/>
      <c r="V397" s="398"/>
      <c r="W397" s="398"/>
      <c r="X397" s="398"/>
      <c r="Y397" s="398"/>
      <c r="BA397" s="398"/>
      <c r="BB397" s="398"/>
    </row>
    <row r="398" spans="1:54" ht="15.75" customHeight="1">
      <c r="A398" s="397"/>
      <c r="B398" s="398"/>
      <c r="C398" s="398"/>
      <c r="D398" s="169"/>
      <c r="E398" s="394"/>
      <c r="F398" s="394"/>
      <c r="G398" s="394"/>
      <c r="H398" s="398"/>
      <c r="I398" s="397"/>
      <c r="J398" s="397"/>
      <c r="K398" s="397"/>
      <c r="L398" s="398"/>
      <c r="M398" s="398"/>
      <c r="N398" s="398"/>
      <c r="O398" s="398"/>
      <c r="P398" s="398"/>
      <c r="Q398" s="398"/>
      <c r="R398" s="398"/>
      <c r="S398" s="398"/>
      <c r="T398" s="398"/>
      <c r="U398" s="398"/>
      <c r="V398" s="398"/>
      <c r="W398" s="398"/>
      <c r="X398" s="398"/>
      <c r="Y398" s="398"/>
      <c r="BA398" s="398"/>
      <c r="BB398" s="398"/>
    </row>
    <row r="399" spans="1:54" ht="15.75" customHeight="1">
      <c r="A399" s="397"/>
      <c r="B399" s="398"/>
      <c r="C399" s="398"/>
      <c r="D399" s="169"/>
      <c r="E399" s="394"/>
      <c r="F399" s="394"/>
      <c r="G399" s="394"/>
      <c r="H399" s="398"/>
      <c r="I399" s="397"/>
      <c r="J399" s="397"/>
      <c r="K399" s="397"/>
      <c r="L399" s="398"/>
      <c r="M399" s="398"/>
      <c r="N399" s="398"/>
      <c r="O399" s="398"/>
      <c r="P399" s="398"/>
      <c r="Q399" s="398"/>
      <c r="R399" s="398"/>
      <c r="S399" s="398"/>
      <c r="T399" s="398"/>
      <c r="U399" s="398"/>
      <c r="V399" s="398"/>
      <c r="W399" s="398"/>
      <c r="X399" s="398"/>
      <c r="Y399" s="398"/>
      <c r="BA399" s="398"/>
      <c r="BB399" s="398"/>
    </row>
    <row r="400" spans="1:54" ht="15.75" customHeight="1">
      <c r="A400" s="397"/>
      <c r="B400" s="398"/>
      <c r="C400" s="398"/>
      <c r="D400" s="169"/>
      <c r="E400" s="394"/>
      <c r="F400" s="394"/>
      <c r="G400" s="394"/>
      <c r="H400" s="398"/>
      <c r="I400" s="397"/>
      <c r="J400" s="397"/>
      <c r="K400" s="397"/>
      <c r="L400" s="398"/>
      <c r="M400" s="398"/>
      <c r="N400" s="398"/>
      <c r="O400" s="398"/>
      <c r="P400" s="398"/>
      <c r="Q400" s="398"/>
      <c r="R400" s="398"/>
      <c r="S400" s="398"/>
      <c r="T400" s="398"/>
      <c r="U400" s="398"/>
      <c r="V400" s="398"/>
      <c r="W400" s="398"/>
      <c r="X400" s="398"/>
      <c r="Y400" s="398"/>
      <c r="BA400" s="398"/>
      <c r="BB400" s="398"/>
    </row>
    <row r="401" spans="1:54" ht="15.75" customHeight="1">
      <c r="A401" s="397"/>
      <c r="B401" s="398"/>
      <c r="C401" s="398"/>
      <c r="D401" s="169"/>
      <c r="E401" s="394"/>
      <c r="F401" s="394"/>
      <c r="G401" s="394"/>
      <c r="H401" s="398"/>
      <c r="I401" s="397"/>
      <c r="J401" s="397"/>
      <c r="K401" s="397"/>
      <c r="L401" s="398"/>
      <c r="M401" s="398"/>
      <c r="N401" s="398"/>
      <c r="O401" s="398"/>
      <c r="P401" s="398"/>
      <c r="Q401" s="398"/>
      <c r="R401" s="398"/>
      <c r="S401" s="398"/>
      <c r="T401" s="398"/>
      <c r="U401" s="398"/>
      <c r="V401" s="398"/>
      <c r="W401" s="398"/>
      <c r="X401" s="398"/>
      <c r="Y401" s="398"/>
      <c r="BA401" s="398"/>
      <c r="BB401" s="398"/>
    </row>
    <row r="402" spans="1:54" ht="15.75" customHeight="1">
      <c r="A402" s="397"/>
      <c r="B402" s="398"/>
      <c r="C402" s="398"/>
      <c r="D402" s="169"/>
      <c r="E402" s="394"/>
      <c r="F402" s="394"/>
      <c r="G402" s="394"/>
      <c r="H402" s="398"/>
      <c r="I402" s="397"/>
      <c r="J402" s="397"/>
      <c r="K402" s="397"/>
      <c r="L402" s="398"/>
      <c r="M402" s="398"/>
      <c r="N402" s="398"/>
      <c r="O402" s="398"/>
      <c r="P402" s="398"/>
      <c r="Q402" s="398"/>
      <c r="R402" s="398"/>
      <c r="S402" s="398"/>
      <c r="T402" s="398"/>
      <c r="U402" s="398"/>
      <c r="V402" s="398"/>
      <c r="W402" s="398"/>
      <c r="X402" s="398"/>
      <c r="Y402" s="398"/>
      <c r="BA402" s="398"/>
      <c r="BB402" s="398"/>
    </row>
    <row r="403" spans="1:54" ht="15.75" customHeight="1">
      <c r="A403" s="397"/>
      <c r="B403" s="398"/>
      <c r="C403" s="398"/>
      <c r="D403" s="169"/>
      <c r="E403" s="394"/>
      <c r="F403" s="394"/>
      <c r="G403" s="394"/>
      <c r="H403" s="398"/>
      <c r="I403" s="397"/>
      <c r="J403" s="397"/>
      <c r="K403" s="397"/>
      <c r="L403" s="398"/>
      <c r="M403" s="398"/>
      <c r="N403" s="398"/>
      <c r="O403" s="398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BA403" s="398"/>
      <c r="BB403" s="398"/>
    </row>
    <row r="404" spans="1:54" ht="15.75" customHeight="1">
      <c r="A404" s="397"/>
      <c r="B404" s="398"/>
      <c r="C404" s="398"/>
      <c r="D404" s="169"/>
      <c r="E404" s="394"/>
      <c r="F404" s="394"/>
      <c r="G404" s="394"/>
      <c r="H404" s="398"/>
      <c r="I404" s="397"/>
      <c r="J404" s="397"/>
      <c r="K404" s="397"/>
      <c r="L404" s="398"/>
      <c r="M404" s="398"/>
      <c r="N404" s="398"/>
      <c r="O404" s="398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BA404" s="398"/>
      <c r="BB404" s="398"/>
    </row>
    <row r="405" spans="1:54" ht="15.75" customHeight="1">
      <c r="A405" s="397"/>
      <c r="B405" s="398"/>
      <c r="C405" s="398"/>
      <c r="D405" s="169"/>
      <c r="E405" s="394"/>
      <c r="F405" s="394"/>
      <c r="G405" s="394"/>
      <c r="H405" s="398"/>
      <c r="I405" s="397"/>
      <c r="J405" s="397"/>
      <c r="K405" s="397"/>
      <c r="L405" s="398"/>
      <c r="M405" s="398"/>
      <c r="N405" s="398"/>
      <c r="O405" s="398"/>
      <c r="P405" s="398"/>
      <c r="Q405" s="398"/>
      <c r="R405" s="398"/>
      <c r="S405" s="398"/>
      <c r="T405" s="398"/>
      <c r="U405" s="398"/>
      <c r="V405" s="398"/>
      <c r="W405" s="398"/>
      <c r="X405" s="398"/>
      <c r="Y405" s="398"/>
      <c r="BA405" s="398"/>
      <c r="BB405" s="398"/>
    </row>
    <row r="406" spans="1:54" ht="15.75" customHeight="1">
      <c r="A406" s="397"/>
      <c r="B406" s="398"/>
      <c r="C406" s="398"/>
      <c r="D406" s="169"/>
      <c r="E406" s="394"/>
      <c r="F406" s="394"/>
      <c r="G406" s="394"/>
      <c r="H406" s="398"/>
      <c r="I406" s="397"/>
      <c r="J406" s="397"/>
      <c r="K406" s="397"/>
      <c r="L406" s="398"/>
      <c r="M406" s="398"/>
      <c r="N406" s="398"/>
      <c r="O406" s="398"/>
      <c r="P406" s="398"/>
      <c r="Q406" s="398"/>
      <c r="R406" s="398"/>
      <c r="S406" s="398"/>
      <c r="T406" s="398"/>
      <c r="U406" s="398"/>
      <c r="V406" s="398"/>
      <c r="W406" s="398"/>
      <c r="X406" s="398"/>
      <c r="Y406" s="398"/>
      <c r="BA406" s="398"/>
      <c r="BB406" s="398"/>
    </row>
    <row r="407" spans="1:54" ht="15.75" customHeight="1">
      <c r="A407" s="397"/>
      <c r="B407" s="398"/>
      <c r="C407" s="398"/>
      <c r="D407" s="169"/>
      <c r="E407" s="394"/>
      <c r="F407" s="394"/>
      <c r="G407" s="394"/>
      <c r="H407" s="398"/>
      <c r="I407" s="397"/>
      <c r="J407" s="397"/>
      <c r="K407" s="397"/>
      <c r="L407" s="398"/>
      <c r="M407" s="398"/>
      <c r="N407" s="398"/>
      <c r="O407" s="398"/>
      <c r="P407" s="398"/>
      <c r="Q407" s="398"/>
      <c r="R407" s="398"/>
      <c r="S407" s="398"/>
      <c r="T407" s="398"/>
      <c r="U407" s="398"/>
      <c r="V407" s="398"/>
      <c r="W407" s="398"/>
      <c r="X407" s="398"/>
      <c r="Y407" s="398"/>
      <c r="BA407" s="398"/>
      <c r="BB407" s="398"/>
    </row>
    <row r="408" spans="1:54" ht="15.75" customHeight="1">
      <c r="A408" s="397"/>
      <c r="B408" s="398"/>
      <c r="C408" s="398"/>
      <c r="D408" s="169"/>
      <c r="E408" s="394"/>
      <c r="F408" s="394"/>
      <c r="G408" s="394"/>
      <c r="H408" s="398"/>
      <c r="I408" s="397"/>
      <c r="J408" s="397"/>
      <c r="K408" s="397"/>
      <c r="L408" s="398"/>
      <c r="M408" s="398"/>
      <c r="N408" s="398"/>
      <c r="O408" s="398"/>
      <c r="P408" s="398"/>
      <c r="Q408" s="398"/>
      <c r="R408" s="398"/>
      <c r="S408" s="398"/>
      <c r="T408" s="398"/>
      <c r="U408" s="398"/>
      <c r="V408" s="398"/>
      <c r="W408" s="398"/>
      <c r="X408" s="398"/>
      <c r="Y408" s="398"/>
      <c r="BA408" s="398"/>
      <c r="BB408" s="398"/>
    </row>
    <row r="409" spans="1:54" ht="15.75" customHeight="1">
      <c r="A409" s="397"/>
      <c r="B409" s="398"/>
      <c r="C409" s="398"/>
      <c r="D409" s="169"/>
      <c r="E409" s="394"/>
      <c r="F409" s="394"/>
      <c r="G409" s="394"/>
      <c r="H409" s="398"/>
      <c r="I409" s="397"/>
      <c r="J409" s="397"/>
      <c r="K409" s="397"/>
      <c r="L409" s="398"/>
      <c r="M409" s="398"/>
      <c r="N409" s="398"/>
      <c r="O409" s="398"/>
      <c r="P409" s="398"/>
      <c r="Q409" s="398"/>
      <c r="R409" s="398"/>
      <c r="S409" s="398"/>
      <c r="T409" s="398"/>
      <c r="U409" s="398"/>
      <c r="V409" s="398"/>
      <c r="W409" s="398"/>
      <c r="X409" s="398"/>
      <c r="Y409" s="398"/>
      <c r="BA409" s="398"/>
      <c r="BB409" s="398"/>
    </row>
    <row r="410" spans="1:54" ht="15.75" customHeight="1">
      <c r="A410" s="397"/>
      <c r="B410" s="398"/>
      <c r="C410" s="398"/>
      <c r="D410" s="169"/>
      <c r="E410" s="394"/>
      <c r="F410" s="394"/>
      <c r="G410" s="394"/>
      <c r="H410" s="398"/>
      <c r="I410" s="397"/>
      <c r="J410" s="397"/>
      <c r="K410" s="397"/>
      <c r="L410" s="398"/>
      <c r="M410" s="398"/>
      <c r="N410" s="398"/>
      <c r="O410" s="398"/>
      <c r="P410" s="398"/>
      <c r="Q410" s="398"/>
      <c r="R410" s="398"/>
      <c r="S410" s="398"/>
      <c r="T410" s="398"/>
      <c r="U410" s="398"/>
      <c r="V410" s="398"/>
      <c r="W410" s="398"/>
      <c r="X410" s="398"/>
      <c r="Y410" s="398"/>
      <c r="BA410" s="398"/>
      <c r="BB410" s="398"/>
    </row>
    <row r="411" spans="1:54" ht="15.75" customHeight="1">
      <c r="A411" s="397"/>
      <c r="B411" s="398"/>
      <c r="C411" s="398"/>
      <c r="D411" s="169"/>
      <c r="E411" s="394"/>
      <c r="F411" s="394"/>
      <c r="G411" s="394"/>
      <c r="H411" s="398"/>
      <c r="I411" s="397"/>
      <c r="J411" s="397"/>
      <c r="K411" s="397"/>
      <c r="L411" s="398"/>
      <c r="M411" s="398"/>
      <c r="N411" s="398"/>
      <c r="O411" s="398"/>
      <c r="P411" s="398"/>
      <c r="Q411" s="398"/>
      <c r="R411" s="398"/>
      <c r="S411" s="398"/>
      <c r="T411" s="398"/>
      <c r="U411" s="398"/>
      <c r="V411" s="398"/>
      <c r="W411" s="398"/>
      <c r="X411" s="398"/>
      <c r="Y411" s="398"/>
      <c r="BA411" s="398"/>
      <c r="BB411" s="398"/>
    </row>
    <row r="412" spans="1:54" ht="15.75" customHeight="1">
      <c r="A412" s="397"/>
      <c r="B412" s="398"/>
      <c r="C412" s="398"/>
      <c r="D412" s="169"/>
      <c r="E412" s="394"/>
      <c r="F412" s="394"/>
      <c r="G412" s="394"/>
      <c r="H412" s="398"/>
      <c r="I412" s="397"/>
      <c r="J412" s="397"/>
      <c r="K412" s="397"/>
      <c r="L412" s="398"/>
      <c r="M412" s="398"/>
      <c r="N412" s="398"/>
      <c r="O412" s="398"/>
      <c r="P412" s="398"/>
      <c r="Q412" s="398"/>
      <c r="R412" s="398"/>
      <c r="S412" s="398"/>
      <c r="T412" s="398"/>
      <c r="U412" s="398"/>
      <c r="V412" s="398"/>
      <c r="W412" s="398"/>
      <c r="X412" s="398"/>
      <c r="Y412" s="398"/>
      <c r="BA412" s="398"/>
      <c r="BB412" s="398"/>
    </row>
    <row r="413" spans="1:54" ht="15.75" customHeight="1">
      <c r="A413" s="397"/>
      <c r="B413" s="398"/>
      <c r="C413" s="398"/>
      <c r="D413" s="169"/>
      <c r="E413" s="394"/>
      <c r="F413" s="394"/>
      <c r="G413" s="394"/>
      <c r="H413" s="398"/>
      <c r="I413" s="397"/>
      <c r="J413" s="397"/>
      <c r="K413" s="397"/>
      <c r="L413" s="398"/>
      <c r="M413" s="398"/>
      <c r="N413" s="398"/>
      <c r="O413" s="398"/>
      <c r="P413" s="398"/>
      <c r="Q413" s="398"/>
      <c r="R413" s="398"/>
      <c r="S413" s="398"/>
      <c r="T413" s="398"/>
      <c r="U413" s="398"/>
      <c r="V413" s="398"/>
      <c r="W413" s="398"/>
      <c r="X413" s="398"/>
      <c r="Y413" s="398"/>
      <c r="BA413" s="398"/>
      <c r="BB413" s="398"/>
    </row>
    <row r="414" spans="1:54" ht="15.75" customHeight="1">
      <c r="A414" s="397"/>
      <c r="B414" s="398"/>
      <c r="C414" s="398"/>
      <c r="D414" s="169"/>
      <c r="E414" s="394"/>
      <c r="F414" s="394"/>
      <c r="G414" s="394"/>
      <c r="H414" s="398"/>
      <c r="I414" s="397"/>
      <c r="J414" s="397"/>
      <c r="K414" s="397"/>
      <c r="L414" s="398"/>
      <c r="M414" s="398"/>
      <c r="N414" s="398"/>
      <c r="O414" s="398"/>
      <c r="P414" s="398"/>
      <c r="Q414" s="398"/>
      <c r="R414" s="398"/>
      <c r="S414" s="398"/>
      <c r="T414" s="398"/>
      <c r="U414" s="398"/>
      <c r="V414" s="398"/>
      <c r="W414" s="398"/>
      <c r="X414" s="398"/>
      <c r="Y414" s="398"/>
      <c r="BA414" s="398"/>
      <c r="BB414" s="398"/>
    </row>
    <row r="415" spans="1:54" ht="15.75" customHeight="1">
      <c r="A415" s="397"/>
      <c r="B415" s="398"/>
      <c r="C415" s="398"/>
      <c r="D415" s="169"/>
      <c r="E415" s="394"/>
      <c r="F415" s="394"/>
      <c r="G415" s="394"/>
      <c r="H415" s="398"/>
      <c r="I415" s="397"/>
      <c r="J415" s="397"/>
      <c r="K415" s="397"/>
      <c r="L415" s="398"/>
      <c r="M415" s="398"/>
      <c r="N415" s="398"/>
      <c r="O415" s="398"/>
      <c r="P415" s="398"/>
      <c r="Q415" s="398"/>
      <c r="R415" s="398"/>
      <c r="S415" s="398"/>
      <c r="T415" s="398"/>
      <c r="U415" s="398"/>
      <c r="V415" s="398"/>
      <c r="W415" s="398"/>
      <c r="X415" s="398"/>
      <c r="Y415" s="398"/>
      <c r="BA415" s="398"/>
      <c r="BB415" s="398"/>
    </row>
    <row r="416" spans="1:54" ht="15.75" customHeight="1">
      <c r="A416" s="397"/>
      <c r="B416" s="398"/>
      <c r="C416" s="398"/>
      <c r="D416" s="169"/>
      <c r="E416" s="394"/>
      <c r="F416" s="394"/>
      <c r="G416" s="394"/>
      <c r="H416" s="398"/>
      <c r="I416" s="397"/>
      <c r="J416" s="397"/>
      <c r="K416" s="397"/>
      <c r="L416" s="398"/>
      <c r="M416" s="398"/>
      <c r="N416" s="398"/>
      <c r="O416" s="398"/>
      <c r="P416" s="398"/>
      <c r="Q416" s="398"/>
      <c r="R416" s="398"/>
      <c r="S416" s="398"/>
      <c r="T416" s="398"/>
      <c r="U416" s="398"/>
      <c r="V416" s="398"/>
      <c r="W416" s="398"/>
      <c r="X416" s="398"/>
      <c r="Y416" s="398"/>
      <c r="BA416" s="398"/>
      <c r="BB416" s="398"/>
    </row>
    <row r="417" spans="1:54" ht="15.75" customHeight="1">
      <c r="A417" s="397"/>
      <c r="B417" s="398"/>
      <c r="C417" s="398"/>
      <c r="D417" s="169"/>
      <c r="E417" s="394"/>
      <c r="F417" s="394"/>
      <c r="G417" s="394"/>
      <c r="H417" s="398"/>
      <c r="I417" s="397"/>
      <c r="J417" s="397"/>
      <c r="K417" s="397"/>
      <c r="L417" s="398"/>
      <c r="M417" s="398"/>
      <c r="N417" s="398"/>
      <c r="O417" s="398"/>
      <c r="P417" s="398"/>
      <c r="Q417" s="398"/>
      <c r="R417" s="398"/>
      <c r="S417" s="398"/>
      <c r="T417" s="398"/>
      <c r="U417" s="398"/>
      <c r="V417" s="398"/>
      <c r="W417" s="398"/>
      <c r="X417" s="398"/>
      <c r="Y417" s="398"/>
      <c r="BA417" s="398"/>
      <c r="BB417" s="398"/>
    </row>
    <row r="418" spans="1:54" ht="15.75" customHeight="1">
      <c r="A418" s="397"/>
      <c r="B418" s="398"/>
      <c r="C418" s="398"/>
      <c r="D418" s="169"/>
      <c r="E418" s="394"/>
      <c r="F418" s="394"/>
      <c r="G418" s="394"/>
      <c r="H418" s="398"/>
      <c r="I418" s="397"/>
      <c r="J418" s="397"/>
      <c r="K418" s="397"/>
      <c r="L418" s="398"/>
      <c r="M418" s="398"/>
      <c r="N418" s="398"/>
      <c r="O418" s="398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BA418" s="398"/>
      <c r="BB418" s="398"/>
    </row>
    <row r="419" spans="1:54" ht="15.75" customHeight="1">
      <c r="A419" s="397"/>
      <c r="B419" s="398"/>
      <c r="C419" s="398"/>
      <c r="D419" s="169"/>
      <c r="E419" s="394"/>
      <c r="F419" s="394"/>
      <c r="G419" s="394"/>
      <c r="H419" s="398"/>
      <c r="I419" s="397"/>
      <c r="J419" s="397"/>
      <c r="K419" s="397"/>
      <c r="L419" s="398"/>
      <c r="M419" s="398"/>
      <c r="N419" s="398"/>
      <c r="O419" s="398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BA419" s="398"/>
      <c r="BB419" s="398"/>
    </row>
    <row r="420" spans="1:54" ht="15.75" customHeight="1">
      <c r="A420" s="397"/>
      <c r="B420" s="398"/>
      <c r="C420" s="398"/>
      <c r="D420" s="169"/>
      <c r="E420" s="394"/>
      <c r="F420" s="394"/>
      <c r="G420" s="394"/>
      <c r="H420" s="398"/>
      <c r="I420" s="397"/>
      <c r="J420" s="397"/>
      <c r="K420" s="397"/>
      <c r="L420" s="398"/>
      <c r="M420" s="398"/>
      <c r="N420" s="398"/>
      <c r="O420" s="398"/>
      <c r="P420" s="398"/>
      <c r="Q420" s="398"/>
      <c r="R420" s="398"/>
      <c r="S420" s="398"/>
      <c r="T420" s="398"/>
      <c r="U420" s="398"/>
      <c r="V420" s="398"/>
      <c r="W420" s="398"/>
      <c r="X420" s="398"/>
      <c r="Y420" s="398"/>
      <c r="BA420" s="398"/>
      <c r="BB420" s="398"/>
    </row>
    <row r="421" spans="1:54" ht="15.75" customHeight="1">
      <c r="A421" s="397"/>
      <c r="B421" s="398"/>
      <c r="C421" s="398"/>
      <c r="D421" s="169"/>
      <c r="E421" s="394"/>
      <c r="F421" s="394"/>
      <c r="G421" s="394"/>
      <c r="H421" s="398"/>
      <c r="I421" s="397"/>
      <c r="J421" s="397"/>
      <c r="K421" s="397"/>
      <c r="L421" s="398"/>
      <c r="M421" s="398"/>
      <c r="N421" s="398"/>
      <c r="O421" s="398"/>
      <c r="P421" s="398"/>
      <c r="Q421" s="398"/>
      <c r="R421" s="398"/>
      <c r="S421" s="398"/>
      <c r="T421" s="398"/>
      <c r="U421" s="398"/>
      <c r="V421" s="398"/>
      <c r="W421" s="398"/>
      <c r="X421" s="398"/>
      <c r="Y421" s="398"/>
      <c r="BA421" s="398"/>
      <c r="BB421" s="398"/>
    </row>
    <row r="422" spans="1:54" ht="15.75" customHeight="1">
      <c r="A422" s="397"/>
      <c r="B422" s="398"/>
      <c r="C422" s="398"/>
      <c r="D422" s="169"/>
      <c r="E422" s="394"/>
      <c r="F422" s="394"/>
      <c r="G422" s="394"/>
      <c r="H422" s="398"/>
      <c r="I422" s="397"/>
      <c r="J422" s="397"/>
      <c r="K422" s="397"/>
      <c r="L422" s="398"/>
      <c r="M422" s="398"/>
      <c r="N422" s="398"/>
      <c r="O422" s="398"/>
      <c r="P422" s="398"/>
      <c r="Q422" s="398"/>
      <c r="R422" s="398"/>
      <c r="S422" s="398"/>
      <c r="T422" s="398"/>
      <c r="U422" s="398"/>
      <c r="V422" s="398"/>
      <c r="W422" s="398"/>
      <c r="X422" s="398"/>
      <c r="Y422" s="398"/>
      <c r="BA422" s="398"/>
      <c r="BB422" s="398"/>
    </row>
    <row r="423" spans="1:54" ht="15.75" customHeight="1">
      <c r="A423" s="397"/>
      <c r="B423" s="398"/>
      <c r="C423" s="398"/>
      <c r="D423" s="169"/>
      <c r="E423" s="394"/>
      <c r="F423" s="394"/>
      <c r="G423" s="394"/>
      <c r="H423" s="398"/>
      <c r="I423" s="397"/>
      <c r="J423" s="397"/>
      <c r="K423" s="397"/>
      <c r="L423" s="398"/>
      <c r="M423" s="398"/>
      <c r="N423" s="398"/>
      <c r="O423" s="398"/>
      <c r="P423" s="398"/>
      <c r="Q423" s="398"/>
      <c r="R423" s="398"/>
      <c r="S423" s="398"/>
      <c r="T423" s="398"/>
      <c r="U423" s="398"/>
      <c r="V423" s="398"/>
      <c r="W423" s="398"/>
      <c r="X423" s="398"/>
      <c r="Y423" s="398"/>
      <c r="BA423" s="398"/>
      <c r="BB423" s="398"/>
    </row>
    <row r="424" spans="1:54" ht="15.75" customHeight="1">
      <c r="A424" s="397"/>
      <c r="B424" s="398"/>
      <c r="C424" s="398"/>
      <c r="D424" s="169"/>
      <c r="E424" s="394"/>
      <c r="F424" s="394"/>
      <c r="G424" s="394"/>
      <c r="H424" s="398"/>
      <c r="I424" s="397"/>
      <c r="J424" s="397"/>
      <c r="K424" s="397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  <c r="BA424" s="398"/>
      <c r="BB424" s="398"/>
    </row>
    <row r="425" spans="1:54" ht="15.75" customHeight="1">
      <c r="A425" s="397"/>
      <c r="B425" s="398"/>
      <c r="C425" s="398"/>
      <c r="D425" s="169"/>
      <c r="E425" s="394"/>
      <c r="F425" s="394"/>
      <c r="G425" s="394"/>
      <c r="H425" s="398"/>
      <c r="I425" s="397"/>
      <c r="J425" s="397"/>
      <c r="K425" s="397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  <c r="BA425" s="398"/>
      <c r="BB425" s="398"/>
    </row>
    <row r="426" spans="1:54" ht="15.75" customHeight="1">
      <c r="A426" s="397"/>
      <c r="B426" s="398"/>
      <c r="C426" s="398"/>
      <c r="D426" s="169"/>
      <c r="E426" s="394"/>
      <c r="F426" s="394"/>
      <c r="G426" s="394"/>
      <c r="H426" s="398"/>
      <c r="I426" s="397"/>
      <c r="J426" s="397"/>
      <c r="K426" s="397"/>
      <c r="L426" s="398"/>
      <c r="M426" s="398"/>
      <c r="N426" s="398"/>
      <c r="O426" s="398"/>
      <c r="P426" s="398"/>
      <c r="Q426" s="398"/>
      <c r="R426" s="398"/>
      <c r="S426" s="398"/>
      <c r="T426" s="398"/>
      <c r="U426" s="398"/>
      <c r="V426" s="398"/>
      <c r="W426" s="398"/>
      <c r="X426" s="398"/>
      <c r="Y426" s="398"/>
      <c r="BA426" s="398"/>
      <c r="BB426" s="398"/>
    </row>
    <row r="427" spans="1:54" ht="15.75" customHeight="1">
      <c r="A427" s="397"/>
      <c r="B427" s="398"/>
      <c r="C427" s="398"/>
      <c r="D427" s="169"/>
      <c r="E427" s="394"/>
      <c r="F427" s="394"/>
      <c r="G427" s="394"/>
      <c r="H427" s="398"/>
      <c r="I427" s="397"/>
      <c r="J427" s="397"/>
      <c r="K427" s="397"/>
      <c r="L427" s="398"/>
      <c r="M427" s="398"/>
      <c r="N427" s="398"/>
      <c r="O427" s="398"/>
      <c r="P427" s="398"/>
      <c r="Q427" s="398"/>
      <c r="R427" s="398"/>
      <c r="S427" s="398"/>
      <c r="T427" s="398"/>
      <c r="U427" s="398"/>
      <c r="V427" s="398"/>
      <c r="W427" s="398"/>
      <c r="X427" s="398"/>
      <c r="Y427" s="398"/>
      <c r="BA427" s="398"/>
      <c r="BB427" s="398"/>
    </row>
    <row r="428" spans="1:54" ht="15.75" customHeight="1">
      <c r="A428" s="397"/>
      <c r="B428" s="398"/>
      <c r="C428" s="398"/>
      <c r="D428" s="169"/>
      <c r="E428" s="394"/>
      <c r="F428" s="394"/>
      <c r="G428" s="394"/>
      <c r="H428" s="398"/>
      <c r="I428" s="397"/>
      <c r="J428" s="397"/>
      <c r="K428" s="397"/>
      <c r="L428" s="398"/>
      <c r="M428" s="398"/>
      <c r="N428" s="398"/>
      <c r="O428" s="398"/>
      <c r="P428" s="398"/>
      <c r="Q428" s="398"/>
      <c r="R428" s="398"/>
      <c r="S428" s="398"/>
      <c r="T428" s="398"/>
      <c r="U428" s="398"/>
      <c r="V428" s="398"/>
      <c r="W428" s="398"/>
      <c r="X428" s="398"/>
      <c r="Y428" s="398"/>
      <c r="BA428" s="398"/>
      <c r="BB428" s="398"/>
    </row>
    <row r="429" spans="1:54" ht="15.75" customHeight="1">
      <c r="A429" s="397"/>
      <c r="B429" s="398"/>
      <c r="C429" s="398"/>
      <c r="D429" s="169"/>
      <c r="E429" s="394"/>
      <c r="F429" s="394"/>
      <c r="G429" s="394"/>
      <c r="H429" s="398"/>
      <c r="I429" s="397"/>
      <c r="J429" s="397"/>
      <c r="K429" s="397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BA429" s="398"/>
      <c r="BB429" s="398"/>
    </row>
    <row r="430" spans="1:54" ht="15.75" customHeight="1">
      <c r="A430" s="397"/>
      <c r="B430" s="398"/>
      <c r="C430" s="398"/>
      <c r="D430" s="169"/>
      <c r="E430" s="394"/>
      <c r="F430" s="394"/>
      <c r="G430" s="394"/>
      <c r="H430" s="398"/>
      <c r="I430" s="397"/>
      <c r="J430" s="397"/>
      <c r="K430" s="397"/>
      <c r="L430" s="398"/>
      <c r="M430" s="398"/>
      <c r="N430" s="398"/>
      <c r="O430" s="398"/>
      <c r="P430" s="398"/>
      <c r="Q430" s="398"/>
      <c r="R430" s="398"/>
      <c r="S430" s="398"/>
      <c r="T430" s="398"/>
      <c r="U430" s="398"/>
      <c r="V430" s="398"/>
      <c r="W430" s="398"/>
      <c r="X430" s="398"/>
      <c r="Y430" s="398"/>
      <c r="BA430" s="398"/>
      <c r="BB430" s="398"/>
    </row>
    <row r="431" spans="1:54" ht="15.75" customHeight="1">
      <c r="A431" s="397"/>
      <c r="B431" s="398"/>
      <c r="C431" s="398"/>
      <c r="D431" s="169"/>
      <c r="E431" s="394"/>
      <c r="F431" s="394"/>
      <c r="G431" s="394"/>
      <c r="H431" s="398"/>
      <c r="I431" s="397"/>
      <c r="J431" s="397"/>
      <c r="K431" s="397"/>
      <c r="L431" s="398"/>
      <c r="M431" s="398"/>
      <c r="N431" s="398"/>
      <c r="O431" s="398"/>
      <c r="P431" s="398"/>
      <c r="Q431" s="398"/>
      <c r="R431" s="398"/>
      <c r="S431" s="398"/>
      <c r="T431" s="398"/>
      <c r="U431" s="398"/>
      <c r="V431" s="398"/>
      <c r="W431" s="398"/>
      <c r="X431" s="398"/>
      <c r="Y431" s="398"/>
      <c r="BA431" s="398"/>
      <c r="BB431" s="398"/>
    </row>
    <row r="432" spans="1:54" ht="15.75" customHeight="1">
      <c r="A432" s="397"/>
      <c r="B432" s="398"/>
      <c r="C432" s="398"/>
      <c r="D432" s="169"/>
      <c r="E432" s="394"/>
      <c r="F432" s="394"/>
      <c r="G432" s="394"/>
      <c r="H432" s="398"/>
      <c r="I432" s="397"/>
      <c r="J432" s="397"/>
      <c r="K432" s="397"/>
      <c r="L432" s="398"/>
      <c r="M432" s="398"/>
      <c r="N432" s="398"/>
      <c r="O432" s="398"/>
      <c r="P432" s="398"/>
      <c r="Q432" s="398"/>
      <c r="R432" s="398"/>
      <c r="S432" s="398"/>
      <c r="T432" s="398"/>
      <c r="U432" s="398"/>
      <c r="V432" s="398"/>
      <c r="W432" s="398"/>
      <c r="X432" s="398"/>
      <c r="Y432" s="398"/>
      <c r="BA432" s="398"/>
      <c r="BB432" s="398"/>
    </row>
    <row r="433" spans="1:54" ht="15.75" customHeight="1">
      <c r="A433" s="397"/>
      <c r="B433" s="398"/>
      <c r="C433" s="398"/>
      <c r="D433" s="169"/>
      <c r="E433" s="394"/>
      <c r="F433" s="394"/>
      <c r="G433" s="394"/>
      <c r="H433" s="398"/>
      <c r="I433" s="397"/>
      <c r="J433" s="397"/>
      <c r="K433" s="397"/>
      <c r="L433" s="398"/>
      <c r="M433" s="398"/>
      <c r="N433" s="398"/>
      <c r="O433" s="398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BA433" s="398"/>
      <c r="BB433" s="398"/>
    </row>
    <row r="434" spans="1:54" ht="15.75" customHeight="1">
      <c r="A434" s="397"/>
      <c r="B434" s="398"/>
      <c r="C434" s="398"/>
      <c r="D434" s="169"/>
      <c r="E434" s="394"/>
      <c r="F434" s="394"/>
      <c r="G434" s="394"/>
      <c r="H434" s="398"/>
      <c r="I434" s="397"/>
      <c r="J434" s="397"/>
      <c r="K434" s="397"/>
      <c r="L434" s="398"/>
      <c r="M434" s="398"/>
      <c r="N434" s="398"/>
      <c r="O434" s="398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BA434" s="398"/>
      <c r="BB434" s="398"/>
    </row>
    <row r="435" spans="1:54" ht="15.75" customHeight="1">
      <c r="A435" s="397"/>
      <c r="B435" s="398"/>
      <c r="C435" s="398"/>
      <c r="D435" s="169"/>
      <c r="E435" s="394"/>
      <c r="F435" s="394"/>
      <c r="G435" s="394"/>
      <c r="H435" s="398"/>
      <c r="I435" s="397"/>
      <c r="J435" s="397"/>
      <c r="K435" s="397"/>
      <c r="L435" s="398"/>
      <c r="M435" s="398"/>
      <c r="N435" s="398"/>
      <c r="O435" s="398"/>
      <c r="P435" s="398"/>
      <c r="Q435" s="398"/>
      <c r="R435" s="398"/>
      <c r="S435" s="398"/>
      <c r="T435" s="398"/>
      <c r="U435" s="398"/>
      <c r="V435" s="398"/>
      <c r="W435" s="398"/>
      <c r="X435" s="398"/>
      <c r="Y435" s="398"/>
      <c r="BA435" s="398"/>
      <c r="BB435" s="398"/>
    </row>
    <row r="436" spans="1:54" ht="15.75" customHeight="1">
      <c r="A436" s="397"/>
      <c r="B436" s="398"/>
      <c r="C436" s="398"/>
      <c r="D436" s="169"/>
      <c r="E436" s="394"/>
      <c r="F436" s="394"/>
      <c r="G436" s="394"/>
      <c r="H436" s="398"/>
      <c r="I436" s="397"/>
      <c r="J436" s="397"/>
      <c r="K436" s="397"/>
      <c r="L436" s="398"/>
      <c r="M436" s="398"/>
      <c r="N436" s="398"/>
      <c r="O436" s="398"/>
      <c r="P436" s="398"/>
      <c r="Q436" s="398"/>
      <c r="R436" s="398"/>
      <c r="S436" s="398"/>
      <c r="T436" s="398"/>
      <c r="U436" s="398"/>
      <c r="V436" s="398"/>
      <c r="W436" s="398"/>
      <c r="X436" s="398"/>
      <c r="Y436" s="398"/>
      <c r="BA436" s="398"/>
      <c r="BB436" s="398"/>
    </row>
    <row r="437" spans="1:54" ht="15.75" customHeight="1">
      <c r="A437" s="397"/>
      <c r="B437" s="398"/>
      <c r="C437" s="398"/>
      <c r="D437" s="169"/>
      <c r="E437" s="394"/>
      <c r="F437" s="394"/>
      <c r="G437" s="394"/>
      <c r="H437" s="398"/>
      <c r="I437" s="397"/>
      <c r="J437" s="397"/>
      <c r="K437" s="397"/>
      <c r="L437" s="398"/>
      <c r="M437" s="398"/>
      <c r="N437" s="398"/>
      <c r="O437" s="398"/>
      <c r="P437" s="398"/>
      <c r="Q437" s="398"/>
      <c r="R437" s="398"/>
      <c r="S437" s="398"/>
      <c r="T437" s="398"/>
      <c r="U437" s="398"/>
      <c r="V437" s="398"/>
      <c r="W437" s="398"/>
      <c r="X437" s="398"/>
      <c r="Y437" s="398"/>
      <c r="BA437" s="398"/>
      <c r="BB437" s="398"/>
    </row>
    <row r="438" spans="1:54" ht="15.75" customHeight="1">
      <c r="A438" s="397"/>
      <c r="B438" s="398"/>
      <c r="C438" s="398"/>
      <c r="D438" s="169"/>
      <c r="E438" s="394"/>
      <c r="F438" s="394"/>
      <c r="G438" s="394"/>
      <c r="H438" s="398"/>
      <c r="I438" s="397"/>
      <c r="J438" s="397"/>
      <c r="K438" s="397"/>
      <c r="L438" s="398"/>
      <c r="M438" s="398"/>
      <c r="N438" s="398"/>
      <c r="O438" s="398"/>
      <c r="P438" s="398"/>
      <c r="Q438" s="398"/>
      <c r="R438" s="398"/>
      <c r="S438" s="398"/>
      <c r="T438" s="398"/>
      <c r="U438" s="398"/>
      <c r="V438" s="398"/>
      <c r="W438" s="398"/>
      <c r="X438" s="398"/>
      <c r="Y438" s="398"/>
      <c r="BA438" s="398"/>
      <c r="BB438" s="398"/>
    </row>
    <row r="439" spans="1:54" ht="15.75" customHeight="1">
      <c r="A439" s="397"/>
      <c r="B439" s="398"/>
      <c r="C439" s="398"/>
      <c r="D439" s="169"/>
      <c r="E439" s="394"/>
      <c r="F439" s="394"/>
      <c r="G439" s="394"/>
      <c r="H439" s="398"/>
      <c r="I439" s="397"/>
      <c r="J439" s="397"/>
      <c r="K439" s="397"/>
      <c r="L439" s="398"/>
      <c r="M439" s="398"/>
      <c r="N439" s="398"/>
      <c r="O439" s="398"/>
      <c r="P439" s="398"/>
      <c r="Q439" s="398"/>
      <c r="R439" s="398"/>
      <c r="S439" s="398"/>
      <c r="T439" s="398"/>
      <c r="U439" s="398"/>
      <c r="V439" s="398"/>
      <c r="W439" s="398"/>
      <c r="X439" s="398"/>
      <c r="Y439" s="398"/>
      <c r="BA439" s="398"/>
      <c r="BB439" s="398"/>
    </row>
    <row r="440" spans="1:54" ht="15.75" customHeight="1">
      <c r="A440" s="397"/>
      <c r="B440" s="398"/>
      <c r="C440" s="398"/>
      <c r="D440" s="169"/>
      <c r="E440" s="394"/>
      <c r="F440" s="394"/>
      <c r="G440" s="394"/>
      <c r="H440" s="398"/>
      <c r="I440" s="397"/>
      <c r="J440" s="397"/>
      <c r="K440" s="397"/>
      <c r="L440" s="398"/>
      <c r="M440" s="398"/>
      <c r="N440" s="398"/>
      <c r="O440" s="398"/>
      <c r="P440" s="398"/>
      <c r="Q440" s="398"/>
      <c r="R440" s="398"/>
      <c r="S440" s="398"/>
      <c r="T440" s="398"/>
      <c r="U440" s="398"/>
      <c r="V440" s="398"/>
      <c r="W440" s="398"/>
      <c r="X440" s="398"/>
      <c r="Y440" s="398"/>
      <c r="BA440" s="398"/>
      <c r="BB440" s="398"/>
    </row>
    <row r="441" spans="1:54" ht="15.75" customHeight="1">
      <c r="A441" s="397"/>
      <c r="B441" s="398"/>
      <c r="C441" s="398"/>
      <c r="D441" s="169"/>
      <c r="E441" s="394"/>
      <c r="F441" s="394"/>
      <c r="G441" s="394"/>
      <c r="H441" s="398"/>
      <c r="I441" s="397"/>
      <c r="J441" s="397"/>
      <c r="K441" s="397"/>
      <c r="L441" s="398"/>
      <c r="M441" s="398"/>
      <c r="N441" s="398"/>
      <c r="O441" s="398"/>
      <c r="P441" s="398"/>
      <c r="Q441" s="398"/>
      <c r="R441" s="398"/>
      <c r="S441" s="398"/>
      <c r="T441" s="398"/>
      <c r="U441" s="398"/>
      <c r="V441" s="398"/>
      <c r="W441" s="398"/>
      <c r="X441" s="398"/>
      <c r="Y441" s="398"/>
      <c r="BA441" s="398"/>
      <c r="BB441" s="398"/>
    </row>
    <row r="442" spans="1:54" ht="15.75" customHeight="1">
      <c r="A442" s="397"/>
      <c r="B442" s="398"/>
      <c r="C442" s="398"/>
      <c r="D442" s="169"/>
      <c r="E442" s="394"/>
      <c r="F442" s="394"/>
      <c r="G442" s="394"/>
      <c r="H442" s="398"/>
      <c r="I442" s="397"/>
      <c r="J442" s="397"/>
      <c r="K442" s="397"/>
      <c r="L442" s="398"/>
      <c r="M442" s="398"/>
      <c r="N442" s="398"/>
      <c r="O442" s="398"/>
      <c r="P442" s="398"/>
      <c r="Q442" s="398"/>
      <c r="R442" s="398"/>
      <c r="S442" s="398"/>
      <c r="T442" s="398"/>
      <c r="U442" s="398"/>
      <c r="V442" s="398"/>
      <c r="W442" s="398"/>
      <c r="X442" s="398"/>
      <c r="Y442" s="398"/>
      <c r="BA442" s="398"/>
      <c r="BB442" s="398"/>
    </row>
    <row r="443" spans="1:54" ht="15.75" customHeight="1">
      <c r="A443" s="397"/>
      <c r="B443" s="398"/>
      <c r="C443" s="398"/>
      <c r="D443" s="169"/>
      <c r="E443" s="394"/>
      <c r="F443" s="394"/>
      <c r="G443" s="394"/>
      <c r="H443" s="398"/>
      <c r="I443" s="397"/>
      <c r="J443" s="397"/>
      <c r="K443" s="397"/>
      <c r="L443" s="398"/>
      <c r="M443" s="398"/>
      <c r="N443" s="398"/>
      <c r="O443" s="398"/>
      <c r="P443" s="398"/>
      <c r="Q443" s="398"/>
      <c r="R443" s="398"/>
      <c r="S443" s="398"/>
      <c r="T443" s="398"/>
      <c r="U443" s="398"/>
      <c r="V443" s="398"/>
      <c r="W443" s="398"/>
      <c r="X443" s="398"/>
      <c r="Y443" s="398"/>
      <c r="BA443" s="398"/>
      <c r="BB443" s="398"/>
    </row>
    <row r="444" spans="1:54" ht="15.75" customHeight="1">
      <c r="A444" s="397"/>
      <c r="B444" s="398"/>
      <c r="C444" s="398"/>
      <c r="D444" s="169"/>
      <c r="E444" s="394"/>
      <c r="F444" s="394"/>
      <c r="G444" s="394"/>
      <c r="H444" s="398"/>
      <c r="I444" s="397"/>
      <c r="J444" s="397"/>
      <c r="K444" s="397"/>
      <c r="L444" s="398"/>
      <c r="M444" s="398"/>
      <c r="N444" s="398"/>
      <c r="O444" s="398"/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BA444" s="398"/>
      <c r="BB444" s="398"/>
    </row>
    <row r="445" spans="1:54" ht="15.75" customHeight="1">
      <c r="A445" s="397"/>
      <c r="B445" s="398"/>
      <c r="C445" s="398"/>
      <c r="D445" s="169"/>
      <c r="E445" s="394"/>
      <c r="F445" s="394"/>
      <c r="G445" s="394"/>
      <c r="H445" s="398"/>
      <c r="I445" s="397"/>
      <c r="J445" s="397"/>
      <c r="K445" s="397"/>
      <c r="L445" s="398"/>
      <c r="M445" s="398"/>
      <c r="N445" s="398"/>
      <c r="O445" s="398"/>
      <c r="P445" s="398"/>
      <c r="Q445" s="398"/>
      <c r="R445" s="398"/>
      <c r="S445" s="398"/>
      <c r="T445" s="398"/>
      <c r="U445" s="398"/>
      <c r="V445" s="398"/>
      <c r="W445" s="398"/>
      <c r="X445" s="398"/>
      <c r="Y445" s="398"/>
      <c r="BA445" s="398"/>
      <c r="BB445" s="398"/>
    </row>
    <row r="446" spans="1:54" ht="15.75" customHeight="1">
      <c r="A446" s="397"/>
      <c r="B446" s="398"/>
      <c r="C446" s="398"/>
      <c r="D446" s="169"/>
      <c r="E446" s="394"/>
      <c r="F446" s="394"/>
      <c r="G446" s="394"/>
      <c r="H446" s="398"/>
      <c r="I446" s="397"/>
      <c r="J446" s="397"/>
      <c r="K446" s="397"/>
      <c r="L446" s="398"/>
      <c r="M446" s="398"/>
      <c r="N446" s="398"/>
      <c r="O446" s="398"/>
      <c r="P446" s="398"/>
      <c r="Q446" s="398"/>
      <c r="R446" s="398"/>
      <c r="S446" s="398"/>
      <c r="T446" s="398"/>
      <c r="U446" s="398"/>
      <c r="V446" s="398"/>
      <c r="W446" s="398"/>
      <c r="X446" s="398"/>
      <c r="Y446" s="398"/>
      <c r="BA446" s="398"/>
      <c r="BB446" s="398"/>
    </row>
    <row r="447" spans="1:54" ht="15.75" customHeight="1">
      <c r="A447" s="397"/>
      <c r="B447" s="398"/>
      <c r="C447" s="398"/>
      <c r="D447" s="169"/>
      <c r="E447" s="394"/>
      <c r="F447" s="394"/>
      <c r="G447" s="394"/>
      <c r="H447" s="398"/>
      <c r="I447" s="397"/>
      <c r="J447" s="397"/>
      <c r="K447" s="397"/>
      <c r="L447" s="398"/>
      <c r="M447" s="398"/>
      <c r="N447" s="398"/>
      <c r="O447" s="398"/>
      <c r="P447" s="398"/>
      <c r="Q447" s="398"/>
      <c r="R447" s="398"/>
      <c r="S447" s="398"/>
      <c r="T447" s="398"/>
      <c r="U447" s="398"/>
      <c r="V447" s="398"/>
      <c r="W447" s="398"/>
      <c r="X447" s="398"/>
      <c r="Y447" s="398"/>
      <c r="BA447" s="398"/>
      <c r="BB447" s="398"/>
    </row>
    <row r="448" spans="1:54" ht="15.75" customHeight="1">
      <c r="A448" s="397"/>
      <c r="B448" s="398"/>
      <c r="C448" s="398"/>
      <c r="D448" s="169"/>
      <c r="E448" s="394"/>
      <c r="F448" s="394"/>
      <c r="G448" s="394"/>
      <c r="H448" s="398"/>
      <c r="I448" s="397"/>
      <c r="J448" s="397"/>
      <c r="K448" s="397"/>
      <c r="L448" s="398"/>
      <c r="M448" s="398"/>
      <c r="N448" s="398"/>
      <c r="O448" s="398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BA448" s="398"/>
      <c r="BB448" s="398"/>
    </row>
    <row r="449" spans="1:54" ht="15.75" customHeight="1">
      <c r="A449" s="397"/>
      <c r="B449" s="398"/>
      <c r="C449" s="398"/>
      <c r="D449" s="169"/>
      <c r="E449" s="394"/>
      <c r="F449" s="394"/>
      <c r="G449" s="394"/>
      <c r="H449" s="398"/>
      <c r="I449" s="397"/>
      <c r="J449" s="397"/>
      <c r="K449" s="397"/>
      <c r="L449" s="398"/>
      <c r="M449" s="398"/>
      <c r="N449" s="398"/>
      <c r="O449" s="398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BA449" s="398"/>
      <c r="BB449" s="398"/>
    </row>
    <row r="450" spans="1:54" ht="15.75" customHeight="1">
      <c r="A450" s="397"/>
      <c r="B450" s="398"/>
      <c r="C450" s="398"/>
      <c r="D450" s="169"/>
      <c r="E450" s="394"/>
      <c r="F450" s="394"/>
      <c r="G450" s="394"/>
      <c r="H450" s="398"/>
      <c r="I450" s="397"/>
      <c r="J450" s="397"/>
      <c r="K450" s="397"/>
      <c r="L450" s="398"/>
      <c r="M450" s="398"/>
      <c r="N450" s="398"/>
      <c r="O450" s="398"/>
      <c r="P450" s="398"/>
      <c r="Q450" s="398"/>
      <c r="R450" s="398"/>
      <c r="S450" s="398"/>
      <c r="T450" s="398"/>
      <c r="U450" s="398"/>
      <c r="V450" s="398"/>
      <c r="W450" s="398"/>
      <c r="X450" s="398"/>
      <c r="Y450" s="398"/>
      <c r="BA450" s="398"/>
      <c r="BB450" s="398"/>
    </row>
    <row r="451" spans="1:54" ht="15.75" customHeight="1">
      <c r="A451" s="397"/>
      <c r="B451" s="398"/>
      <c r="C451" s="398"/>
      <c r="D451" s="169"/>
      <c r="E451" s="394"/>
      <c r="F451" s="394"/>
      <c r="G451" s="394"/>
      <c r="H451" s="398"/>
      <c r="I451" s="397"/>
      <c r="J451" s="397"/>
      <c r="K451" s="397"/>
      <c r="L451" s="398"/>
      <c r="M451" s="398"/>
      <c r="N451" s="398"/>
      <c r="O451" s="398"/>
      <c r="P451" s="398"/>
      <c r="Q451" s="398"/>
      <c r="R451" s="398"/>
      <c r="S451" s="398"/>
      <c r="T451" s="398"/>
      <c r="U451" s="398"/>
      <c r="V451" s="398"/>
      <c r="W451" s="398"/>
      <c r="X451" s="398"/>
      <c r="Y451" s="398"/>
      <c r="BA451" s="398"/>
      <c r="BB451" s="398"/>
    </row>
    <row r="452" spans="1:54" ht="15.75" customHeight="1">
      <c r="A452" s="397"/>
      <c r="B452" s="398"/>
      <c r="C452" s="398"/>
      <c r="D452" s="169"/>
      <c r="E452" s="394"/>
      <c r="F452" s="394"/>
      <c r="G452" s="394"/>
      <c r="H452" s="398"/>
      <c r="I452" s="397"/>
      <c r="J452" s="397"/>
      <c r="K452" s="397"/>
      <c r="L452" s="398"/>
      <c r="M452" s="398"/>
      <c r="N452" s="398"/>
      <c r="O452" s="398"/>
      <c r="P452" s="398"/>
      <c r="Q452" s="398"/>
      <c r="R452" s="398"/>
      <c r="S452" s="398"/>
      <c r="T452" s="398"/>
      <c r="U452" s="398"/>
      <c r="V452" s="398"/>
      <c r="W452" s="398"/>
      <c r="X452" s="398"/>
      <c r="Y452" s="398"/>
      <c r="BA452" s="398"/>
      <c r="BB452" s="398"/>
    </row>
    <row r="453" spans="1:54" ht="15.75" customHeight="1">
      <c r="A453" s="397"/>
      <c r="B453" s="398"/>
      <c r="C453" s="398"/>
      <c r="D453" s="169"/>
      <c r="E453" s="394"/>
      <c r="F453" s="394"/>
      <c r="G453" s="394"/>
      <c r="H453" s="398"/>
      <c r="I453" s="397"/>
      <c r="J453" s="397"/>
      <c r="K453" s="397"/>
      <c r="L453" s="398"/>
      <c r="M453" s="398"/>
      <c r="N453" s="398"/>
      <c r="O453" s="398"/>
      <c r="P453" s="398"/>
      <c r="Q453" s="398"/>
      <c r="R453" s="398"/>
      <c r="S453" s="398"/>
      <c r="T453" s="398"/>
      <c r="U453" s="398"/>
      <c r="V453" s="398"/>
      <c r="W453" s="398"/>
      <c r="X453" s="398"/>
      <c r="Y453" s="398"/>
      <c r="BA453" s="398"/>
      <c r="BB453" s="398"/>
    </row>
    <row r="454" spans="1:54" ht="15.75" customHeight="1">
      <c r="A454" s="397"/>
      <c r="B454" s="398"/>
      <c r="C454" s="398"/>
      <c r="D454" s="169"/>
      <c r="E454" s="394"/>
      <c r="F454" s="394"/>
      <c r="G454" s="394"/>
      <c r="H454" s="398"/>
      <c r="I454" s="397"/>
      <c r="J454" s="397"/>
      <c r="K454" s="397"/>
      <c r="L454" s="398"/>
      <c r="M454" s="398"/>
      <c r="N454" s="398"/>
      <c r="O454" s="398"/>
      <c r="P454" s="398"/>
      <c r="Q454" s="398"/>
      <c r="R454" s="398"/>
      <c r="S454" s="398"/>
      <c r="T454" s="398"/>
      <c r="U454" s="398"/>
      <c r="V454" s="398"/>
      <c r="W454" s="398"/>
      <c r="X454" s="398"/>
      <c r="Y454" s="398"/>
      <c r="BA454" s="398"/>
      <c r="BB454" s="398"/>
    </row>
    <row r="455" spans="1:54" ht="15.75" customHeight="1">
      <c r="A455" s="397"/>
      <c r="B455" s="398"/>
      <c r="C455" s="398"/>
      <c r="D455" s="169"/>
      <c r="E455" s="394"/>
      <c r="F455" s="394"/>
      <c r="G455" s="394"/>
      <c r="H455" s="398"/>
      <c r="I455" s="397"/>
      <c r="J455" s="397"/>
      <c r="K455" s="397"/>
      <c r="L455" s="398"/>
      <c r="M455" s="398"/>
      <c r="N455" s="398"/>
      <c r="O455" s="398"/>
      <c r="P455" s="398"/>
      <c r="Q455" s="398"/>
      <c r="R455" s="398"/>
      <c r="S455" s="398"/>
      <c r="T455" s="398"/>
      <c r="U455" s="398"/>
      <c r="V455" s="398"/>
      <c r="W455" s="398"/>
      <c r="X455" s="398"/>
      <c r="Y455" s="398"/>
      <c r="BA455" s="398"/>
      <c r="BB455" s="398"/>
    </row>
    <row r="456" spans="1:54" ht="15.75" customHeight="1">
      <c r="A456" s="397"/>
      <c r="B456" s="398"/>
      <c r="C456" s="398"/>
      <c r="D456" s="169"/>
      <c r="E456" s="394"/>
      <c r="F456" s="394"/>
      <c r="G456" s="394"/>
      <c r="H456" s="398"/>
      <c r="I456" s="397"/>
      <c r="J456" s="397"/>
      <c r="K456" s="397"/>
      <c r="L456" s="398"/>
      <c r="M456" s="398"/>
      <c r="N456" s="398"/>
      <c r="O456" s="398"/>
      <c r="P456" s="398"/>
      <c r="Q456" s="398"/>
      <c r="R456" s="398"/>
      <c r="S456" s="398"/>
      <c r="T456" s="398"/>
      <c r="U456" s="398"/>
      <c r="V456" s="398"/>
      <c r="W456" s="398"/>
      <c r="X456" s="398"/>
      <c r="Y456" s="398"/>
      <c r="BA456" s="398"/>
      <c r="BB456" s="398"/>
    </row>
    <row r="457" spans="1:54" ht="15.75" customHeight="1">
      <c r="A457" s="397"/>
      <c r="B457" s="398"/>
      <c r="C457" s="398"/>
      <c r="D457" s="169"/>
      <c r="E457" s="394"/>
      <c r="F457" s="394"/>
      <c r="G457" s="394"/>
      <c r="H457" s="398"/>
      <c r="I457" s="397"/>
      <c r="J457" s="397"/>
      <c r="K457" s="397"/>
      <c r="L457" s="398"/>
      <c r="M457" s="398"/>
      <c r="N457" s="398"/>
      <c r="O457" s="398"/>
      <c r="P457" s="398"/>
      <c r="Q457" s="398"/>
      <c r="R457" s="398"/>
      <c r="S457" s="398"/>
      <c r="T457" s="398"/>
      <c r="U457" s="398"/>
      <c r="V457" s="398"/>
      <c r="W457" s="398"/>
      <c r="X457" s="398"/>
      <c r="Y457" s="398"/>
      <c r="BA457" s="398"/>
      <c r="BB457" s="398"/>
    </row>
    <row r="458" spans="1:54" ht="15.75" customHeight="1">
      <c r="A458" s="397"/>
      <c r="B458" s="398"/>
      <c r="C458" s="398"/>
      <c r="D458" s="169"/>
      <c r="E458" s="394"/>
      <c r="F458" s="394"/>
      <c r="G458" s="394"/>
      <c r="H458" s="398"/>
      <c r="I458" s="397"/>
      <c r="J458" s="397"/>
      <c r="K458" s="397"/>
      <c r="L458" s="398"/>
      <c r="M458" s="398"/>
      <c r="N458" s="398"/>
      <c r="O458" s="398"/>
      <c r="P458" s="398"/>
      <c r="Q458" s="398"/>
      <c r="R458" s="398"/>
      <c r="S458" s="398"/>
      <c r="T458" s="398"/>
      <c r="U458" s="398"/>
      <c r="V458" s="398"/>
      <c r="W458" s="398"/>
      <c r="X458" s="398"/>
      <c r="Y458" s="398"/>
      <c r="BA458" s="398"/>
      <c r="BB458" s="398"/>
    </row>
    <row r="459" spans="1:54" ht="15.75" customHeight="1">
      <c r="A459" s="397"/>
      <c r="B459" s="398"/>
      <c r="C459" s="398"/>
      <c r="D459" s="169"/>
      <c r="E459" s="394"/>
      <c r="F459" s="394"/>
      <c r="G459" s="394"/>
      <c r="H459" s="398"/>
      <c r="I459" s="397"/>
      <c r="J459" s="397"/>
      <c r="K459" s="397"/>
      <c r="L459" s="398"/>
      <c r="M459" s="398"/>
      <c r="N459" s="398"/>
      <c r="O459" s="398"/>
      <c r="P459" s="398"/>
      <c r="Q459" s="398"/>
      <c r="R459" s="398"/>
      <c r="S459" s="398"/>
      <c r="T459" s="398"/>
      <c r="U459" s="398"/>
      <c r="V459" s="398"/>
      <c r="W459" s="398"/>
      <c r="X459" s="398"/>
      <c r="Y459" s="398"/>
      <c r="BA459" s="398"/>
      <c r="BB459" s="398"/>
    </row>
    <row r="460" spans="1:54" ht="15.75" customHeight="1">
      <c r="A460" s="397"/>
      <c r="B460" s="398"/>
      <c r="C460" s="398"/>
      <c r="D460" s="169"/>
      <c r="E460" s="394"/>
      <c r="F460" s="394"/>
      <c r="G460" s="394"/>
      <c r="H460" s="398"/>
      <c r="I460" s="397"/>
      <c r="J460" s="397"/>
      <c r="K460" s="397"/>
      <c r="L460" s="398"/>
      <c r="M460" s="398"/>
      <c r="N460" s="398"/>
      <c r="O460" s="398"/>
      <c r="P460" s="398"/>
      <c r="Q460" s="398"/>
      <c r="R460" s="398"/>
      <c r="S460" s="398"/>
      <c r="T460" s="398"/>
      <c r="U460" s="398"/>
      <c r="V460" s="398"/>
      <c r="W460" s="398"/>
      <c r="X460" s="398"/>
      <c r="Y460" s="398"/>
      <c r="BA460" s="398"/>
      <c r="BB460" s="398"/>
    </row>
    <row r="461" spans="1:54" ht="15.75" customHeight="1">
      <c r="A461" s="397"/>
      <c r="B461" s="398"/>
      <c r="C461" s="398"/>
      <c r="D461" s="169"/>
      <c r="E461" s="394"/>
      <c r="F461" s="394"/>
      <c r="G461" s="394"/>
      <c r="H461" s="398"/>
      <c r="I461" s="397"/>
      <c r="J461" s="397"/>
      <c r="K461" s="397"/>
      <c r="L461" s="398"/>
      <c r="M461" s="398"/>
      <c r="N461" s="398"/>
      <c r="O461" s="398"/>
      <c r="P461" s="398"/>
      <c r="Q461" s="398"/>
      <c r="R461" s="398"/>
      <c r="S461" s="398"/>
      <c r="T461" s="398"/>
      <c r="U461" s="398"/>
      <c r="V461" s="398"/>
      <c r="W461" s="398"/>
      <c r="X461" s="398"/>
      <c r="Y461" s="398"/>
      <c r="BA461" s="398"/>
      <c r="BB461" s="398"/>
    </row>
    <row r="462" spans="1:54" ht="15.75" customHeight="1">
      <c r="A462" s="397"/>
      <c r="B462" s="398"/>
      <c r="C462" s="398"/>
      <c r="D462" s="169"/>
      <c r="E462" s="394"/>
      <c r="F462" s="394"/>
      <c r="G462" s="394"/>
      <c r="H462" s="398"/>
      <c r="I462" s="397"/>
      <c r="J462" s="397"/>
      <c r="K462" s="397"/>
      <c r="L462" s="398"/>
      <c r="M462" s="398"/>
      <c r="N462" s="398"/>
      <c r="O462" s="398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BA462" s="398"/>
      <c r="BB462" s="398"/>
    </row>
    <row r="463" spans="1:54" ht="15.75" customHeight="1">
      <c r="A463" s="397"/>
      <c r="B463" s="398"/>
      <c r="C463" s="398"/>
      <c r="D463" s="169"/>
      <c r="E463" s="394"/>
      <c r="F463" s="394"/>
      <c r="G463" s="394"/>
      <c r="H463" s="398"/>
      <c r="I463" s="397"/>
      <c r="J463" s="397"/>
      <c r="K463" s="397"/>
      <c r="L463" s="398"/>
      <c r="M463" s="398"/>
      <c r="N463" s="398"/>
      <c r="O463" s="398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BA463" s="398"/>
      <c r="BB463" s="398"/>
    </row>
    <row r="464" spans="1:54" ht="15.75" customHeight="1">
      <c r="A464" s="397"/>
      <c r="B464" s="398"/>
      <c r="C464" s="398"/>
      <c r="D464" s="169"/>
      <c r="E464" s="394"/>
      <c r="F464" s="394"/>
      <c r="G464" s="394"/>
      <c r="H464" s="398"/>
      <c r="I464" s="397"/>
      <c r="J464" s="397"/>
      <c r="K464" s="397"/>
      <c r="L464" s="398"/>
      <c r="M464" s="398"/>
      <c r="N464" s="398"/>
      <c r="O464" s="398"/>
      <c r="P464" s="398"/>
      <c r="Q464" s="398"/>
      <c r="R464" s="398"/>
      <c r="S464" s="398"/>
      <c r="T464" s="398"/>
      <c r="U464" s="398"/>
      <c r="V464" s="398"/>
      <c r="W464" s="398"/>
      <c r="X464" s="398"/>
      <c r="Y464" s="398"/>
      <c r="BA464" s="398"/>
      <c r="BB464" s="398"/>
    </row>
    <row r="465" spans="1:54" ht="15.75" customHeight="1">
      <c r="A465" s="397"/>
      <c r="B465" s="398"/>
      <c r="C465" s="398"/>
      <c r="D465" s="169"/>
      <c r="E465" s="394"/>
      <c r="F465" s="394"/>
      <c r="G465" s="394"/>
      <c r="H465" s="398"/>
      <c r="I465" s="397"/>
      <c r="J465" s="397"/>
      <c r="K465" s="397"/>
      <c r="L465" s="398"/>
      <c r="M465" s="398"/>
      <c r="N465" s="398"/>
      <c r="O465" s="398"/>
      <c r="P465" s="398"/>
      <c r="Q465" s="398"/>
      <c r="R465" s="398"/>
      <c r="S465" s="398"/>
      <c r="T465" s="398"/>
      <c r="U465" s="398"/>
      <c r="V465" s="398"/>
      <c r="W465" s="398"/>
      <c r="X465" s="398"/>
      <c r="Y465" s="398"/>
      <c r="BA465" s="398"/>
      <c r="BB465" s="398"/>
    </row>
    <row r="466" spans="1:54" ht="15.75" customHeight="1">
      <c r="A466" s="397"/>
      <c r="B466" s="398"/>
      <c r="C466" s="398"/>
      <c r="D466" s="169"/>
      <c r="E466" s="394"/>
      <c r="F466" s="394"/>
      <c r="G466" s="394"/>
      <c r="H466" s="398"/>
      <c r="I466" s="397"/>
      <c r="J466" s="397"/>
      <c r="K466" s="397"/>
      <c r="L466" s="398"/>
      <c r="M466" s="398"/>
      <c r="N466" s="398"/>
      <c r="O466" s="398"/>
      <c r="P466" s="398"/>
      <c r="Q466" s="398"/>
      <c r="R466" s="398"/>
      <c r="S466" s="398"/>
      <c r="T466" s="398"/>
      <c r="U466" s="398"/>
      <c r="V466" s="398"/>
      <c r="W466" s="398"/>
      <c r="X466" s="398"/>
      <c r="Y466" s="398"/>
      <c r="BA466" s="398"/>
      <c r="BB466" s="398"/>
    </row>
    <row r="467" spans="1:54" ht="15.75" customHeight="1">
      <c r="A467" s="397"/>
      <c r="B467" s="398"/>
      <c r="C467" s="398"/>
      <c r="D467" s="169"/>
      <c r="E467" s="394"/>
      <c r="F467" s="394"/>
      <c r="G467" s="394"/>
      <c r="H467" s="398"/>
      <c r="I467" s="397"/>
      <c r="J467" s="397"/>
      <c r="K467" s="397"/>
      <c r="L467" s="398"/>
      <c r="M467" s="398"/>
      <c r="N467" s="398"/>
      <c r="O467" s="398"/>
      <c r="P467" s="398"/>
      <c r="Q467" s="398"/>
      <c r="R467" s="398"/>
      <c r="S467" s="398"/>
      <c r="T467" s="398"/>
      <c r="U467" s="398"/>
      <c r="V467" s="398"/>
      <c r="W467" s="398"/>
      <c r="X467" s="398"/>
      <c r="Y467" s="398"/>
      <c r="BA467" s="398"/>
      <c r="BB467" s="398"/>
    </row>
    <row r="468" spans="1:54" ht="15.75" customHeight="1">
      <c r="A468" s="397"/>
      <c r="B468" s="398"/>
      <c r="C468" s="398"/>
      <c r="D468" s="169"/>
      <c r="E468" s="394"/>
      <c r="F468" s="394"/>
      <c r="G468" s="394"/>
      <c r="H468" s="398"/>
      <c r="I468" s="397"/>
      <c r="J468" s="397"/>
      <c r="K468" s="397"/>
      <c r="L468" s="398"/>
      <c r="M468" s="398"/>
      <c r="N468" s="398"/>
      <c r="O468" s="398"/>
      <c r="P468" s="398"/>
      <c r="Q468" s="398"/>
      <c r="R468" s="398"/>
      <c r="S468" s="398"/>
      <c r="T468" s="398"/>
      <c r="U468" s="398"/>
      <c r="V468" s="398"/>
      <c r="W468" s="398"/>
      <c r="X468" s="398"/>
      <c r="Y468" s="398"/>
      <c r="BA468" s="398"/>
      <c r="BB468" s="398"/>
    </row>
    <row r="469" spans="1:54" ht="15.75" customHeight="1">
      <c r="A469" s="397"/>
      <c r="B469" s="398"/>
      <c r="C469" s="398"/>
      <c r="D469" s="169"/>
      <c r="E469" s="394"/>
      <c r="F469" s="394"/>
      <c r="G469" s="394"/>
      <c r="H469" s="398"/>
      <c r="I469" s="397"/>
      <c r="J469" s="397"/>
      <c r="K469" s="397"/>
      <c r="L469" s="398"/>
      <c r="M469" s="398"/>
      <c r="N469" s="398"/>
      <c r="O469" s="398"/>
      <c r="P469" s="398"/>
      <c r="Q469" s="398"/>
      <c r="R469" s="398"/>
      <c r="S469" s="398"/>
      <c r="T469" s="398"/>
      <c r="U469" s="398"/>
      <c r="V469" s="398"/>
      <c r="W469" s="398"/>
      <c r="X469" s="398"/>
      <c r="Y469" s="398"/>
      <c r="BA469" s="398"/>
      <c r="BB469" s="398"/>
    </row>
    <row r="470" spans="1:54" ht="15.75" customHeight="1">
      <c r="A470" s="397"/>
      <c r="B470" s="398"/>
      <c r="C470" s="398"/>
      <c r="D470" s="169"/>
      <c r="E470" s="394"/>
      <c r="F470" s="394"/>
      <c r="G470" s="394"/>
      <c r="H470" s="398"/>
      <c r="I470" s="397"/>
      <c r="J470" s="397"/>
      <c r="K470" s="397"/>
      <c r="L470" s="398"/>
      <c r="M470" s="398"/>
      <c r="N470" s="398"/>
      <c r="O470" s="398"/>
      <c r="P470" s="398"/>
      <c r="Q470" s="398"/>
      <c r="R470" s="398"/>
      <c r="S470" s="398"/>
      <c r="T470" s="398"/>
      <c r="U470" s="398"/>
      <c r="V470" s="398"/>
      <c r="W470" s="398"/>
      <c r="X470" s="398"/>
      <c r="Y470" s="398"/>
      <c r="BA470" s="398"/>
      <c r="BB470" s="398"/>
    </row>
    <row r="471" spans="1:54" ht="15.75" customHeight="1">
      <c r="A471" s="397"/>
      <c r="B471" s="398"/>
      <c r="C471" s="398"/>
      <c r="D471" s="169"/>
      <c r="E471" s="394"/>
      <c r="F471" s="394"/>
      <c r="G471" s="394"/>
      <c r="H471" s="398"/>
      <c r="I471" s="397"/>
      <c r="J471" s="397"/>
      <c r="K471" s="397"/>
      <c r="L471" s="398"/>
      <c r="M471" s="398"/>
      <c r="N471" s="398"/>
      <c r="O471" s="398"/>
      <c r="P471" s="398"/>
      <c r="Q471" s="398"/>
      <c r="R471" s="398"/>
      <c r="S471" s="398"/>
      <c r="T471" s="398"/>
      <c r="U471" s="398"/>
      <c r="V471" s="398"/>
      <c r="W471" s="398"/>
      <c r="X471" s="398"/>
      <c r="Y471" s="398"/>
      <c r="BA471" s="398"/>
      <c r="BB471" s="398"/>
    </row>
    <row r="472" spans="1:54" ht="15.75" customHeight="1">
      <c r="A472" s="397"/>
      <c r="B472" s="398"/>
      <c r="C472" s="398"/>
      <c r="D472" s="169"/>
      <c r="E472" s="394"/>
      <c r="F472" s="394"/>
      <c r="G472" s="394"/>
      <c r="H472" s="398"/>
      <c r="I472" s="397"/>
      <c r="J472" s="397"/>
      <c r="K472" s="397"/>
      <c r="L472" s="398"/>
      <c r="M472" s="398"/>
      <c r="N472" s="398"/>
      <c r="O472" s="398"/>
      <c r="P472" s="398"/>
      <c r="Q472" s="398"/>
      <c r="R472" s="398"/>
      <c r="S472" s="398"/>
      <c r="T472" s="398"/>
      <c r="U472" s="398"/>
      <c r="V472" s="398"/>
      <c r="W472" s="398"/>
      <c r="X472" s="398"/>
      <c r="Y472" s="398"/>
      <c r="BA472" s="398"/>
      <c r="BB472" s="398"/>
    </row>
    <row r="473" spans="1:54" ht="15.75" customHeight="1">
      <c r="A473" s="397"/>
      <c r="B473" s="398"/>
      <c r="C473" s="398"/>
      <c r="D473" s="169"/>
      <c r="E473" s="394"/>
      <c r="F473" s="394"/>
      <c r="G473" s="394"/>
      <c r="H473" s="398"/>
      <c r="I473" s="397"/>
      <c r="J473" s="397"/>
      <c r="K473" s="397"/>
      <c r="L473" s="398"/>
      <c r="M473" s="398"/>
      <c r="N473" s="398"/>
      <c r="O473" s="398"/>
      <c r="P473" s="398"/>
      <c r="Q473" s="398"/>
      <c r="R473" s="398"/>
      <c r="S473" s="398"/>
      <c r="T473" s="398"/>
      <c r="U473" s="398"/>
      <c r="V473" s="398"/>
      <c r="W473" s="398"/>
      <c r="X473" s="398"/>
      <c r="Y473" s="398"/>
      <c r="BA473" s="398"/>
      <c r="BB473" s="398"/>
    </row>
    <row r="474" spans="1:54" ht="15.75" customHeight="1">
      <c r="A474" s="397"/>
      <c r="B474" s="398"/>
      <c r="C474" s="398"/>
      <c r="D474" s="169"/>
      <c r="E474" s="394"/>
      <c r="F474" s="394"/>
      <c r="G474" s="394"/>
      <c r="H474" s="398"/>
      <c r="I474" s="397"/>
      <c r="J474" s="397"/>
      <c r="K474" s="397"/>
      <c r="L474" s="398"/>
      <c r="M474" s="398"/>
      <c r="N474" s="398"/>
      <c r="O474" s="398"/>
      <c r="P474" s="398"/>
      <c r="Q474" s="398"/>
      <c r="R474" s="398"/>
      <c r="S474" s="398"/>
      <c r="T474" s="398"/>
      <c r="U474" s="398"/>
      <c r="V474" s="398"/>
      <c r="W474" s="398"/>
      <c r="X474" s="398"/>
      <c r="Y474" s="398"/>
      <c r="BA474" s="398"/>
      <c r="BB474" s="398"/>
    </row>
    <row r="475" spans="1:54" ht="15.75" customHeight="1">
      <c r="A475" s="397"/>
      <c r="B475" s="398"/>
      <c r="C475" s="398"/>
      <c r="D475" s="169"/>
      <c r="E475" s="394"/>
      <c r="F475" s="394"/>
      <c r="G475" s="394"/>
      <c r="H475" s="398"/>
      <c r="I475" s="397"/>
      <c r="J475" s="397"/>
      <c r="K475" s="397"/>
      <c r="L475" s="398"/>
      <c r="M475" s="398"/>
      <c r="N475" s="398"/>
      <c r="O475" s="398"/>
      <c r="P475" s="398"/>
      <c r="Q475" s="398"/>
      <c r="R475" s="398"/>
      <c r="S475" s="398"/>
      <c r="T475" s="398"/>
      <c r="U475" s="398"/>
      <c r="V475" s="398"/>
      <c r="W475" s="398"/>
      <c r="X475" s="398"/>
      <c r="Y475" s="398"/>
      <c r="BA475" s="398"/>
      <c r="BB475" s="398"/>
    </row>
    <row r="476" spans="1:54" ht="15.75" customHeight="1">
      <c r="A476" s="397"/>
      <c r="B476" s="398"/>
      <c r="C476" s="398"/>
      <c r="D476" s="169"/>
      <c r="E476" s="394"/>
      <c r="F476" s="394"/>
      <c r="G476" s="394"/>
      <c r="H476" s="398"/>
      <c r="I476" s="397"/>
      <c r="J476" s="397"/>
      <c r="K476" s="397"/>
      <c r="L476" s="398"/>
      <c r="M476" s="398"/>
      <c r="N476" s="398"/>
      <c r="O476" s="398"/>
      <c r="P476" s="398"/>
      <c r="Q476" s="398"/>
      <c r="R476" s="398"/>
      <c r="S476" s="398"/>
      <c r="T476" s="398"/>
      <c r="U476" s="398"/>
      <c r="V476" s="398"/>
      <c r="W476" s="398"/>
      <c r="X476" s="398"/>
      <c r="Y476" s="398"/>
      <c r="BA476" s="398"/>
      <c r="BB476" s="398"/>
    </row>
    <row r="477" spans="1:54" ht="15.75" customHeight="1">
      <c r="A477" s="397"/>
      <c r="B477" s="398"/>
      <c r="C477" s="398"/>
      <c r="D477" s="169"/>
      <c r="E477" s="394"/>
      <c r="F477" s="394"/>
      <c r="G477" s="394"/>
      <c r="H477" s="398"/>
      <c r="I477" s="397"/>
      <c r="J477" s="397"/>
      <c r="K477" s="397"/>
      <c r="L477" s="398"/>
      <c r="M477" s="398"/>
      <c r="N477" s="398"/>
      <c r="O477" s="398"/>
      <c r="P477" s="398"/>
      <c r="Q477" s="398"/>
      <c r="R477" s="398"/>
      <c r="S477" s="398"/>
      <c r="T477" s="398"/>
      <c r="U477" s="398"/>
      <c r="V477" s="398"/>
      <c r="W477" s="398"/>
      <c r="X477" s="398"/>
      <c r="Y477" s="398"/>
      <c r="BA477" s="398"/>
      <c r="BB477" s="398"/>
    </row>
    <row r="478" spans="1:54" ht="15.75" customHeight="1">
      <c r="A478" s="397"/>
      <c r="B478" s="398"/>
      <c r="C478" s="398"/>
      <c r="D478" s="169"/>
      <c r="E478" s="394"/>
      <c r="F478" s="394"/>
      <c r="G478" s="394"/>
      <c r="H478" s="398"/>
      <c r="I478" s="397"/>
      <c r="J478" s="397"/>
      <c r="K478" s="397"/>
      <c r="L478" s="398"/>
      <c r="M478" s="398"/>
      <c r="N478" s="398"/>
      <c r="O478" s="398"/>
      <c r="P478" s="398"/>
      <c r="Q478" s="398"/>
      <c r="R478" s="398"/>
      <c r="S478" s="398"/>
      <c r="T478" s="398"/>
      <c r="U478" s="398"/>
      <c r="V478" s="398"/>
      <c r="W478" s="398"/>
      <c r="X478" s="398"/>
      <c r="Y478" s="398"/>
      <c r="BA478" s="398"/>
      <c r="BB478" s="398"/>
    </row>
    <row r="479" spans="1:54" ht="15.75" customHeight="1">
      <c r="A479" s="397"/>
      <c r="B479" s="398"/>
      <c r="C479" s="398"/>
      <c r="D479" s="169"/>
      <c r="E479" s="394"/>
      <c r="F479" s="394"/>
      <c r="G479" s="394"/>
      <c r="H479" s="398"/>
      <c r="I479" s="397"/>
      <c r="J479" s="397"/>
      <c r="K479" s="397"/>
      <c r="L479" s="398"/>
      <c r="M479" s="398"/>
      <c r="N479" s="398"/>
      <c r="O479" s="398"/>
      <c r="P479" s="398"/>
      <c r="Q479" s="398"/>
      <c r="R479" s="398"/>
      <c r="S479" s="398"/>
      <c r="T479" s="398"/>
      <c r="U479" s="398"/>
      <c r="V479" s="398"/>
      <c r="W479" s="398"/>
      <c r="X479" s="398"/>
      <c r="Y479" s="398"/>
      <c r="BA479" s="398"/>
      <c r="BB479" s="398"/>
    </row>
    <row r="480" spans="1:54" ht="15.75" customHeight="1">
      <c r="A480" s="397"/>
      <c r="B480" s="398"/>
      <c r="C480" s="398"/>
      <c r="D480" s="169"/>
      <c r="E480" s="394"/>
      <c r="F480" s="394"/>
      <c r="G480" s="394"/>
      <c r="H480" s="398"/>
      <c r="I480" s="397"/>
      <c r="J480" s="397"/>
      <c r="K480" s="397"/>
      <c r="L480" s="398"/>
      <c r="M480" s="398"/>
      <c r="N480" s="398"/>
      <c r="O480" s="398"/>
      <c r="P480" s="398"/>
      <c r="Q480" s="398"/>
      <c r="R480" s="398"/>
      <c r="S480" s="398"/>
      <c r="T480" s="398"/>
      <c r="U480" s="398"/>
      <c r="V480" s="398"/>
      <c r="W480" s="398"/>
      <c r="X480" s="398"/>
      <c r="Y480" s="398"/>
      <c r="BA480" s="398"/>
      <c r="BB480" s="398"/>
    </row>
    <row r="481" spans="1:54" ht="15.75" customHeight="1">
      <c r="A481" s="397"/>
      <c r="B481" s="398"/>
      <c r="C481" s="398"/>
      <c r="D481" s="169"/>
      <c r="E481" s="394"/>
      <c r="F481" s="394"/>
      <c r="G481" s="394"/>
      <c r="H481" s="398"/>
      <c r="I481" s="397"/>
      <c r="J481" s="397"/>
      <c r="K481" s="397"/>
      <c r="L481" s="398"/>
      <c r="M481" s="398"/>
      <c r="N481" s="398"/>
      <c r="O481" s="398"/>
      <c r="P481" s="398"/>
      <c r="Q481" s="398"/>
      <c r="R481" s="398"/>
      <c r="S481" s="398"/>
      <c r="T481" s="398"/>
      <c r="U481" s="398"/>
      <c r="V481" s="398"/>
      <c r="W481" s="398"/>
      <c r="X481" s="398"/>
      <c r="Y481" s="398"/>
      <c r="BA481" s="398"/>
      <c r="BB481" s="398"/>
    </row>
    <row r="482" spans="1:54" ht="15.75" customHeight="1">
      <c r="A482" s="397"/>
      <c r="B482" s="398"/>
      <c r="C482" s="398"/>
      <c r="D482" s="169"/>
      <c r="E482" s="394"/>
      <c r="F482" s="394"/>
      <c r="G482" s="394"/>
      <c r="H482" s="398"/>
      <c r="I482" s="397"/>
      <c r="J482" s="397"/>
      <c r="K482" s="397"/>
      <c r="L482" s="398"/>
      <c r="M482" s="398"/>
      <c r="N482" s="398"/>
      <c r="O482" s="398"/>
      <c r="P482" s="398"/>
      <c r="Q482" s="398"/>
      <c r="R482" s="398"/>
      <c r="S482" s="398"/>
      <c r="T482" s="398"/>
      <c r="U482" s="398"/>
      <c r="V482" s="398"/>
      <c r="W482" s="398"/>
      <c r="X482" s="398"/>
      <c r="Y482" s="398"/>
      <c r="BA482" s="398"/>
      <c r="BB482" s="398"/>
    </row>
    <row r="483" spans="1:54" ht="15.75" customHeight="1">
      <c r="A483" s="397"/>
      <c r="B483" s="398"/>
      <c r="C483" s="398"/>
      <c r="D483" s="169"/>
      <c r="E483" s="394"/>
      <c r="F483" s="394"/>
      <c r="G483" s="394"/>
      <c r="H483" s="398"/>
      <c r="I483" s="397"/>
      <c r="J483" s="397"/>
      <c r="K483" s="397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BA483" s="398"/>
      <c r="BB483" s="398"/>
    </row>
    <row r="484" spans="1:54" ht="15.75" customHeight="1">
      <c r="A484" s="397"/>
      <c r="B484" s="398"/>
      <c r="C484" s="398"/>
      <c r="D484" s="169"/>
      <c r="E484" s="394"/>
      <c r="F484" s="394"/>
      <c r="G484" s="394"/>
      <c r="H484" s="398"/>
      <c r="I484" s="397"/>
      <c r="J484" s="397"/>
      <c r="K484" s="397"/>
      <c r="L484" s="398"/>
      <c r="M484" s="398"/>
      <c r="N484" s="398"/>
      <c r="O484" s="398"/>
      <c r="P484" s="398"/>
      <c r="Q484" s="398"/>
      <c r="R484" s="398"/>
      <c r="S484" s="398"/>
      <c r="T484" s="398"/>
      <c r="U484" s="398"/>
      <c r="V484" s="398"/>
      <c r="W484" s="398"/>
      <c r="X484" s="398"/>
      <c r="Y484" s="398"/>
      <c r="BA484" s="398"/>
      <c r="BB484" s="398"/>
    </row>
    <row r="485" spans="1:54" ht="15.75" customHeight="1">
      <c r="A485" s="397"/>
      <c r="B485" s="398"/>
      <c r="C485" s="398"/>
      <c r="D485" s="169"/>
      <c r="E485" s="394"/>
      <c r="F485" s="394"/>
      <c r="G485" s="394"/>
      <c r="H485" s="398"/>
      <c r="I485" s="397"/>
      <c r="J485" s="397"/>
      <c r="K485" s="397"/>
      <c r="L485" s="398"/>
      <c r="M485" s="398"/>
      <c r="N485" s="398"/>
      <c r="O485" s="398"/>
      <c r="P485" s="398"/>
      <c r="Q485" s="398"/>
      <c r="R485" s="398"/>
      <c r="S485" s="398"/>
      <c r="T485" s="398"/>
      <c r="U485" s="398"/>
      <c r="V485" s="398"/>
      <c r="W485" s="398"/>
      <c r="X485" s="398"/>
      <c r="Y485" s="398"/>
      <c r="BA485" s="398"/>
      <c r="BB485" s="398"/>
    </row>
    <row r="486" spans="1:54" ht="15.75" customHeight="1">
      <c r="A486" s="397"/>
      <c r="B486" s="398"/>
      <c r="C486" s="398"/>
      <c r="D486" s="169"/>
      <c r="E486" s="394"/>
      <c r="F486" s="394"/>
      <c r="G486" s="394"/>
      <c r="H486" s="398"/>
      <c r="I486" s="397"/>
      <c r="J486" s="397"/>
      <c r="K486" s="397"/>
      <c r="L486" s="398"/>
      <c r="M486" s="398"/>
      <c r="N486" s="398"/>
      <c r="O486" s="398"/>
      <c r="P486" s="398"/>
      <c r="Q486" s="398"/>
      <c r="R486" s="398"/>
      <c r="S486" s="398"/>
      <c r="T486" s="398"/>
      <c r="U486" s="398"/>
      <c r="V486" s="398"/>
      <c r="W486" s="398"/>
      <c r="X486" s="398"/>
      <c r="Y486" s="398"/>
      <c r="BA486" s="398"/>
      <c r="BB486" s="398"/>
    </row>
    <row r="487" spans="1:54" ht="15.75" customHeight="1">
      <c r="A487" s="397"/>
      <c r="B487" s="398"/>
      <c r="C487" s="398"/>
      <c r="D487" s="169"/>
      <c r="E487" s="394"/>
      <c r="F487" s="394"/>
      <c r="G487" s="394"/>
      <c r="H487" s="398"/>
      <c r="I487" s="397"/>
      <c r="J487" s="397"/>
      <c r="K487" s="397"/>
      <c r="L487" s="398"/>
      <c r="M487" s="398"/>
      <c r="N487" s="398"/>
      <c r="O487" s="398"/>
      <c r="P487" s="398"/>
      <c r="Q487" s="398"/>
      <c r="R487" s="398"/>
      <c r="S487" s="398"/>
      <c r="T487" s="398"/>
      <c r="U487" s="398"/>
      <c r="V487" s="398"/>
      <c r="W487" s="398"/>
      <c r="X487" s="398"/>
      <c r="Y487" s="398"/>
      <c r="BA487" s="398"/>
      <c r="BB487" s="398"/>
    </row>
    <row r="488" spans="1:54" ht="15.75" customHeight="1">
      <c r="A488" s="397"/>
      <c r="B488" s="398"/>
      <c r="C488" s="398"/>
      <c r="D488" s="169"/>
      <c r="E488" s="394"/>
      <c r="F488" s="394"/>
      <c r="G488" s="394"/>
      <c r="H488" s="398"/>
      <c r="I488" s="397"/>
      <c r="J488" s="397"/>
      <c r="K488" s="397"/>
      <c r="L488" s="398"/>
      <c r="M488" s="398"/>
      <c r="N488" s="398"/>
      <c r="O488" s="398"/>
      <c r="P488" s="398"/>
      <c r="Q488" s="398"/>
      <c r="R488" s="398"/>
      <c r="S488" s="398"/>
      <c r="T488" s="398"/>
      <c r="U488" s="398"/>
      <c r="V488" s="398"/>
      <c r="W488" s="398"/>
      <c r="X488" s="398"/>
      <c r="Y488" s="398"/>
      <c r="BA488" s="398"/>
      <c r="BB488" s="398"/>
    </row>
    <row r="489" spans="1:54" ht="15.75" customHeight="1">
      <c r="A489" s="397"/>
      <c r="B489" s="398"/>
      <c r="C489" s="398"/>
      <c r="D489" s="169"/>
      <c r="E489" s="394"/>
      <c r="F489" s="394"/>
      <c r="G489" s="394"/>
      <c r="H489" s="398"/>
      <c r="I489" s="397"/>
      <c r="J489" s="397"/>
      <c r="K489" s="397"/>
      <c r="L489" s="398"/>
      <c r="M489" s="398"/>
      <c r="N489" s="398"/>
      <c r="O489" s="398"/>
      <c r="P489" s="398"/>
      <c r="Q489" s="398"/>
      <c r="R489" s="398"/>
      <c r="S489" s="398"/>
      <c r="T489" s="398"/>
      <c r="U489" s="398"/>
      <c r="V489" s="398"/>
      <c r="W489" s="398"/>
      <c r="X489" s="398"/>
      <c r="Y489" s="398"/>
      <c r="BA489" s="398"/>
      <c r="BB489" s="398"/>
    </row>
    <row r="490" spans="1:54" ht="15.75" customHeight="1">
      <c r="A490" s="397"/>
      <c r="B490" s="398"/>
      <c r="C490" s="398"/>
      <c r="D490" s="169"/>
      <c r="E490" s="394"/>
      <c r="F490" s="394"/>
      <c r="G490" s="394"/>
      <c r="H490" s="398"/>
      <c r="I490" s="397"/>
      <c r="J490" s="397"/>
      <c r="K490" s="397"/>
      <c r="L490" s="398"/>
      <c r="M490" s="398"/>
      <c r="N490" s="398"/>
      <c r="O490" s="398"/>
      <c r="P490" s="398"/>
      <c r="Q490" s="398"/>
      <c r="R490" s="398"/>
      <c r="S490" s="398"/>
      <c r="T490" s="398"/>
      <c r="U490" s="398"/>
      <c r="V490" s="398"/>
      <c r="W490" s="398"/>
      <c r="X490" s="398"/>
      <c r="Y490" s="398"/>
      <c r="BA490" s="398"/>
      <c r="BB490" s="398"/>
    </row>
    <row r="491" spans="1:54" ht="15.75" customHeight="1">
      <c r="A491" s="397"/>
      <c r="B491" s="398"/>
      <c r="C491" s="398"/>
      <c r="D491" s="169"/>
      <c r="E491" s="394"/>
      <c r="F491" s="394"/>
      <c r="G491" s="394"/>
      <c r="H491" s="398"/>
      <c r="I491" s="397"/>
      <c r="J491" s="397"/>
      <c r="K491" s="397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  <c r="BA491" s="398"/>
      <c r="BB491" s="398"/>
    </row>
    <row r="492" spans="1:54" ht="15.75" customHeight="1">
      <c r="A492" s="397"/>
      <c r="B492" s="398"/>
      <c r="C492" s="398"/>
      <c r="D492" s="169"/>
      <c r="E492" s="394"/>
      <c r="F492" s="394"/>
      <c r="G492" s="394"/>
      <c r="H492" s="398"/>
      <c r="I492" s="397"/>
      <c r="J492" s="397"/>
      <c r="K492" s="397"/>
      <c r="L492" s="398"/>
      <c r="M492" s="398"/>
      <c r="N492" s="398"/>
      <c r="O492" s="398"/>
      <c r="P492" s="398"/>
      <c r="Q492" s="398"/>
      <c r="R492" s="398"/>
      <c r="S492" s="398"/>
      <c r="T492" s="398"/>
      <c r="U492" s="398"/>
      <c r="V492" s="398"/>
      <c r="W492" s="398"/>
      <c r="X492" s="398"/>
      <c r="Y492" s="398"/>
      <c r="BA492" s="398"/>
      <c r="BB492" s="398"/>
    </row>
    <row r="493" spans="1:54" ht="15.75" customHeight="1">
      <c r="A493" s="397"/>
      <c r="B493" s="398"/>
      <c r="C493" s="398"/>
      <c r="D493" s="169"/>
      <c r="E493" s="394"/>
      <c r="F493" s="394"/>
      <c r="G493" s="394"/>
      <c r="H493" s="398"/>
      <c r="I493" s="397"/>
      <c r="J493" s="397"/>
      <c r="K493" s="397"/>
      <c r="L493" s="398"/>
      <c r="M493" s="398"/>
      <c r="N493" s="398"/>
      <c r="O493" s="398"/>
      <c r="P493" s="398"/>
      <c r="Q493" s="398"/>
      <c r="R493" s="398"/>
      <c r="S493" s="398"/>
      <c r="T493" s="398"/>
      <c r="U493" s="398"/>
      <c r="V493" s="398"/>
      <c r="W493" s="398"/>
      <c r="X493" s="398"/>
      <c r="Y493" s="398"/>
      <c r="BA493" s="398"/>
      <c r="BB493" s="398"/>
    </row>
    <row r="494" spans="1:54" ht="15.75" customHeight="1">
      <c r="A494" s="397"/>
      <c r="B494" s="398"/>
      <c r="C494" s="398"/>
      <c r="D494" s="169"/>
      <c r="E494" s="394"/>
      <c r="F494" s="394"/>
      <c r="G494" s="394"/>
      <c r="H494" s="398"/>
      <c r="I494" s="397"/>
      <c r="J494" s="397"/>
      <c r="K494" s="397"/>
      <c r="L494" s="398"/>
      <c r="M494" s="398"/>
      <c r="N494" s="398"/>
      <c r="O494" s="398"/>
      <c r="P494" s="398"/>
      <c r="Q494" s="398"/>
      <c r="R494" s="398"/>
      <c r="S494" s="398"/>
      <c r="T494" s="398"/>
      <c r="U494" s="398"/>
      <c r="V494" s="398"/>
      <c r="W494" s="398"/>
      <c r="X494" s="398"/>
      <c r="Y494" s="398"/>
      <c r="BA494" s="398"/>
      <c r="BB494" s="398"/>
    </row>
    <row r="495" spans="1:54" ht="15.75" customHeight="1">
      <c r="A495" s="397"/>
      <c r="B495" s="398"/>
      <c r="C495" s="398"/>
      <c r="D495" s="169"/>
      <c r="E495" s="394"/>
      <c r="F495" s="394"/>
      <c r="G495" s="394"/>
      <c r="H495" s="398"/>
      <c r="I495" s="397"/>
      <c r="J495" s="397"/>
      <c r="K495" s="397"/>
      <c r="L495" s="398"/>
      <c r="M495" s="398"/>
      <c r="N495" s="398"/>
      <c r="O495" s="398"/>
      <c r="P495" s="398"/>
      <c r="Q495" s="398"/>
      <c r="R495" s="398"/>
      <c r="S495" s="398"/>
      <c r="T495" s="398"/>
      <c r="U495" s="398"/>
      <c r="V495" s="398"/>
      <c r="W495" s="398"/>
      <c r="X495" s="398"/>
      <c r="Y495" s="398"/>
      <c r="BA495" s="398"/>
      <c r="BB495" s="398"/>
    </row>
    <row r="496" spans="1:54" ht="15.75" customHeight="1">
      <c r="A496" s="397"/>
      <c r="B496" s="398"/>
      <c r="C496" s="398"/>
      <c r="D496" s="169"/>
      <c r="E496" s="394"/>
      <c r="F496" s="394"/>
      <c r="G496" s="394"/>
      <c r="H496" s="398"/>
      <c r="I496" s="397"/>
      <c r="J496" s="397"/>
      <c r="K496" s="397"/>
      <c r="L496" s="398"/>
      <c r="M496" s="398"/>
      <c r="N496" s="398"/>
      <c r="O496" s="398"/>
      <c r="P496" s="398"/>
      <c r="Q496" s="398"/>
      <c r="R496" s="398"/>
      <c r="S496" s="398"/>
      <c r="T496" s="398"/>
      <c r="U496" s="398"/>
      <c r="V496" s="398"/>
      <c r="W496" s="398"/>
      <c r="X496" s="398"/>
      <c r="Y496" s="398"/>
      <c r="BA496" s="398"/>
      <c r="BB496" s="398"/>
    </row>
    <row r="497" spans="1:54" ht="15.75" customHeight="1">
      <c r="A497" s="397"/>
      <c r="B497" s="398"/>
      <c r="C497" s="398"/>
      <c r="D497" s="169"/>
      <c r="E497" s="394"/>
      <c r="F497" s="394"/>
      <c r="G497" s="394"/>
      <c r="H497" s="398"/>
      <c r="I497" s="397"/>
      <c r="J497" s="397"/>
      <c r="K497" s="397"/>
      <c r="L497" s="398"/>
      <c r="M497" s="398"/>
      <c r="N497" s="398"/>
      <c r="O497" s="398"/>
      <c r="P497" s="398"/>
      <c r="Q497" s="398"/>
      <c r="R497" s="398"/>
      <c r="S497" s="398"/>
      <c r="T497" s="398"/>
      <c r="U497" s="398"/>
      <c r="V497" s="398"/>
      <c r="W497" s="398"/>
      <c r="X497" s="398"/>
      <c r="Y497" s="398"/>
      <c r="BA497" s="398"/>
      <c r="BB497" s="398"/>
    </row>
    <row r="498" spans="1:54" ht="15.75" customHeight="1">
      <c r="A498" s="397"/>
      <c r="B498" s="398"/>
      <c r="C498" s="398"/>
      <c r="D498" s="169"/>
      <c r="E498" s="394"/>
      <c r="F498" s="394"/>
      <c r="G498" s="394"/>
      <c r="H498" s="398"/>
      <c r="I498" s="397"/>
      <c r="J498" s="397"/>
      <c r="K498" s="397"/>
      <c r="L498" s="398"/>
      <c r="M498" s="398"/>
      <c r="N498" s="398"/>
      <c r="O498" s="398"/>
      <c r="P498" s="398"/>
      <c r="Q498" s="398"/>
      <c r="R498" s="398"/>
      <c r="S498" s="398"/>
      <c r="T498" s="398"/>
      <c r="U498" s="398"/>
      <c r="V498" s="398"/>
      <c r="W498" s="398"/>
      <c r="X498" s="398"/>
      <c r="Y498" s="398"/>
      <c r="BA498" s="398"/>
      <c r="BB498" s="398"/>
    </row>
    <row r="499" spans="1:54" ht="15.75" customHeight="1">
      <c r="A499" s="397"/>
      <c r="B499" s="398"/>
      <c r="C499" s="398"/>
      <c r="D499" s="169"/>
      <c r="E499" s="394"/>
      <c r="F499" s="394"/>
      <c r="G499" s="394"/>
      <c r="H499" s="398"/>
      <c r="I499" s="397"/>
      <c r="J499" s="397"/>
      <c r="K499" s="397"/>
      <c r="L499" s="398"/>
      <c r="M499" s="398"/>
      <c r="N499" s="398"/>
      <c r="O499" s="398"/>
      <c r="P499" s="398"/>
      <c r="Q499" s="398"/>
      <c r="R499" s="398"/>
      <c r="S499" s="398"/>
      <c r="T499" s="398"/>
      <c r="U499" s="398"/>
      <c r="V499" s="398"/>
      <c r="W499" s="398"/>
      <c r="X499" s="398"/>
      <c r="Y499" s="398"/>
      <c r="BA499" s="398"/>
      <c r="BB499" s="398"/>
    </row>
    <row r="500" spans="1:54" ht="15.75" customHeight="1">
      <c r="A500" s="397"/>
      <c r="B500" s="398"/>
      <c r="C500" s="398"/>
      <c r="D500" s="169"/>
      <c r="E500" s="394"/>
      <c r="F500" s="394"/>
      <c r="G500" s="394"/>
      <c r="H500" s="398"/>
      <c r="I500" s="397"/>
      <c r="J500" s="397"/>
      <c r="K500" s="397"/>
      <c r="L500" s="398"/>
      <c r="M500" s="398"/>
      <c r="N500" s="398"/>
      <c r="O500" s="398"/>
      <c r="P500" s="398"/>
      <c r="Q500" s="398"/>
      <c r="R500" s="398"/>
      <c r="S500" s="398"/>
      <c r="T500" s="398"/>
      <c r="U500" s="398"/>
      <c r="V500" s="398"/>
      <c r="W500" s="398"/>
      <c r="X500" s="398"/>
      <c r="Y500" s="398"/>
      <c r="BA500" s="398"/>
      <c r="BB500" s="398"/>
    </row>
    <row r="501" spans="1:54" ht="15.75" customHeight="1">
      <c r="A501" s="397"/>
      <c r="B501" s="398"/>
      <c r="C501" s="398"/>
      <c r="D501" s="169"/>
      <c r="E501" s="394"/>
      <c r="F501" s="394"/>
      <c r="G501" s="394"/>
      <c r="H501" s="398"/>
      <c r="I501" s="397"/>
      <c r="J501" s="397"/>
      <c r="K501" s="397"/>
      <c r="L501" s="398"/>
      <c r="M501" s="398"/>
      <c r="N501" s="398"/>
      <c r="O501" s="398"/>
      <c r="P501" s="398"/>
      <c r="Q501" s="398"/>
      <c r="R501" s="398"/>
      <c r="S501" s="398"/>
      <c r="T501" s="398"/>
      <c r="U501" s="398"/>
      <c r="V501" s="398"/>
      <c r="W501" s="398"/>
      <c r="X501" s="398"/>
      <c r="Y501" s="398"/>
      <c r="BA501" s="398"/>
      <c r="BB501" s="398"/>
    </row>
    <row r="502" spans="1:54" ht="15.75" customHeight="1">
      <c r="A502" s="397"/>
      <c r="B502" s="398"/>
      <c r="C502" s="398"/>
      <c r="D502" s="169"/>
      <c r="E502" s="394"/>
      <c r="F502" s="394"/>
      <c r="G502" s="394"/>
      <c r="H502" s="398"/>
      <c r="I502" s="397"/>
      <c r="J502" s="397"/>
      <c r="K502" s="397"/>
      <c r="L502" s="398"/>
      <c r="M502" s="398"/>
      <c r="N502" s="398"/>
      <c r="O502" s="398"/>
      <c r="P502" s="398"/>
      <c r="Q502" s="398"/>
      <c r="R502" s="398"/>
      <c r="S502" s="398"/>
      <c r="T502" s="398"/>
      <c r="U502" s="398"/>
      <c r="V502" s="398"/>
      <c r="W502" s="398"/>
      <c r="X502" s="398"/>
      <c r="Y502" s="398"/>
      <c r="BA502" s="398"/>
      <c r="BB502" s="398"/>
    </row>
    <row r="503" spans="1:54" ht="15.75" customHeight="1">
      <c r="A503" s="397"/>
      <c r="B503" s="398"/>
      <c r="C503" s="398"/>
      <c r="D503" s="169"/>
      <c r="E503" s="394"/>
      <c r="F503" s="394"/>
      <c r="G503" s="394"/>
      <c r="H503" s="398"/>
      <c r="I503" s="397"/>
      <c r="J503" s="397"/>
      <c r="K503" s="397"/>
      <c r="L503" s="398"/>
      <c r="M503" s="398"/>
      <c r="N503" s="398"/>
      <c r="O503" s="398"/>
      <c r="P503" s="398"/>
      <c r="Q503" s="398"/>
      <c r="R503" s="398"/>
      <c r="S503" s="398"/>
      <c r="T503" s="398"/>
      <c r="U503" s="398"/>
      <c r="V503" s="398"/>
      <c r="W503" s="398"/>
      <c r="X503" s="398"/>
      <c r="Y503" s="398"/>
      <c r="BA503" s="398"/>
      <c r="BB503" s="398"/>
    </row>
    <row r="504" spans="1:54" ht="15.75" customHeight="1">
      <c r="A504" s="397"/>
      <c r="B504" s="398"/>
      <c r="C504" s="398"/>
      <c r="D504" s="169"/>
      <c r="E504" s="394"/>
      <c r="F504" s="394"/>
      <c r="G504" s="394"/>
      <c r="H504" s="398"/>
      <c r="I504" s="397"/>
      <c r="J504" s="397"/>
      <c r="K504" s="397"/>
      <c r="L504" s="398"/>
      <c r="M504" s="398"/>
      <c r="N504" s="398"/>
      <c r="O504" s="398"/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BA504" s="398"/>
      <c r="BB504" s="398"/>
    </row>
    <row r="505" spans="1:54" ht="15.75" customHeight="1">
      <c r="A505" s="397"/>
      <c r="B505" s="398"/>
      <c r="C505" s="398"/>
      <c r="D505" s="169"/>
      <c r="E505" s="394"/>
      <c r="F505" s="394"/>
      <c r="G505" s="394"/>
      <c r="H505" s="398"/>
      <c r="I505" s="397"/>
      <c r="J505" s="397"/>
      <c r="K505" s="397"/>
      <c r="L505" s="398"/>
      <c r="M505" s="398"/>
      <c r="N505" s="398"/>
      <c r="O505" s="398"/>
      <c r="P505" s="398"/>
      <c r="Q505" s="398"/>
      <c r="R505" s="398"/>
      <c r="S505" s="398"/>
      <c r="T505" s="398"/>
      <c r="U505" s="398"/>
      <c r="V505" s="398"/>
      <c r="W505" s="398"/>
      <c r="X505" s="398"/>
      <c r="Y505" s="398"/>
      <c r="BA505" s="398"/>
      <c r="BB505" s="398"/>
    </row>
    <row r="506" spans="1:54" ht="15.75" customHeight="1">
      <c r="A506" s="397"/>
      <c r="B506" s="398"/>
      <c r="C506" s="398"/>
      <c r="D506" s="169"/>
      <c r="E506" s="394"/>
      <c r="F506" s="394"/>
      <c r="G506" s="394"/>
      <c r="H506" s="398"/>
      <c r="I506" s="397"/>
      <c r="J506" s="397"/>
      <c r="K506" s="397"/>
      <c r="L506" s="398"/>
      <c r="M506" s="398"/>
      <c r="N506" s="398"/>
      <c r="O506" s="398"/>
      <c r="P506" s="398"/>
      <c r="Q506" s="398"/>
      <c r="R506" s="398"/>
      <c r="S506" s="398"/>
      <c r="T506" s="398"/>
      <c r="U506" s="398"/>
      <c r="V506" s="398"/>
      <c r="W506" s="398"/>
      <c r="X506" s="398"/>
      <c r="Y506" s="398"/>
      <c r="BA506" s="398"/>
      <c r="BB506" s="398"/>
    </row>
    <row r="507" spans="1:54" ht="15.75" customHeight="1">
      <c r="A507" s="397"/>
      <c r="B507" s="398"/>
      <c r="C507" s="398"/>
      <c r="D507" s="169"/>
      <c r="E507" s="394"/>
      <c r="F507" s="394"/>
      <c r="G507" s="394"/>
      <c r="H507" s="398"/>
      <c r="I507" s="397"/>
      <c r="J507" s="397"/>
      <c r="K507" s="397"/>
      <c r="L507" s="398"/>
      <c r="M507" s="398"/>
      <c r="N507" s="398"/>
      <c r="O507" s="398"/>
      <c r="P507" s="398"/>
      <c r="Q507" s="398"/>
      <c r="R507" s="398"/>
      <c r="S507" s="398"/>
      <c r="T507" s="398"/>
      <c r="U507" s="398"/>
      <c r="V507" s="398"/>
      <c r="W507" s="398"/>
      <c r="X507" s="398"/>
      <c r="Y507" s="398"/>
      <c r="BA507" s="398"/>
      <c r="BB507" s="398"/>
    </row>
    <row r="508" spans="1:54" ht="15.75" customHeight="1">
      <c r="A508" s="397"/>
      <c r="B508" s="398"/>
      <c r="C508" s="398"/>
      <c r="D508" s="169"/>
      <c r="E508" s="394"/>
      <c r="F508" s="394"/>
      <c r="G508" s="394"/>
      <c r="H508" s="398"/>
      <c r="I508" s="397"/>
      <c r="J508" s="397"/>
      <c r="K508" s="397"/>
      <c r="L508" s="398"/>
      <c r="M508" s="398"/>
      <c r="N508" s="398"/>
      <c r="O508" s="398"/>
      <c r="P508" s="398"/>
      <c r="Q508" s="398"/>
      <c r="R508" s="398"/>
      <c r="S508" s="398"/>
      <c r="T508" s="398"/>
      <c r="U508" s="398"/>
      <c r="V508" s="398"/>
      <c r="W508" s="398"/>
      <c r="X508" s="398"/>
      <c r="Y508" s="398"/>
      <c r="BA508" s="398"/>
      <c r="BB508" s="398"/>
    </row>
    <row r="509" spans="1:54" ht="15.75" customHeight="1">
      <c r="A509" s="397"/>
      <c r="B509" s="398"/>
      <c r="C509" s="398"/>
      <c r="D509" s="169"/>
      <c r="E509" s="394"/>
      <c r="F509" s="394"/>
      <c r="G509" s="394"/>
      <c r="H509" s="398"/>
      <c r="I509" s="397"/>
      <c r="J509" s="397"/>
      <c r="K509" s="397"/>
      <c r="L509" s="398"/>
      <c r="M509" s="398"/>
      <c r="N509" s="398"/>
      <c r="O509" s="398"/>
      <c r="P509" s="398"/>
      <c r="Q509" s="398"/>
      <c r="R509" s="398"/>
      <c r="S509" s="398"/>
      <c r="T509" s="398"/>
      <c r="U509" s="398"/>
      <c r="V509" s="398"/>
      <c r="W509" s="398"/>
      <c r="X509" s="398"/>
      <c r="Y509" s="398"/>
      <c r="BA509" s="398"/>
      <c r="BB509" s="398"/>
    </row>
    <row r="510" spans="1:54" ht="15.75" customHeight="1">
      <c r="A510" s="397"/>
      <c r="B510" s="398"/>
      <c r="C510" s="398"/>
      <c r="D510" s="169"/>
      <c r="E510" s="394"/>
      <c r="F510" s="394"/>
      <c r="G510" s="394"/>
      <c r="H510" s="398"/>
      <c r="I510" s="397"/>
      <c r="J510" s="397"/>
      <c r="K510" s="397"/>
      <c r="L510" s="398"/>
      <c r="M510" s="398"/>
      <c r="N510" s="398"/>
      <c r="O510" s="398"/>
      <c r="P510" s="398"/>
      <c r="Q510" s="398"/>
      <c r="R510" s="398"/>
      <c r="S510" s="398"/>
      <c r="T510" s="398"/>
      <c r="U510" s="398"/>
      <c r="V510" s="398"/>
      <c r="W510" s="398"/>
      <c r="X510" s="398"/>
      <c r="Y510" s="398"/>
      <c r="BA510" s="398"/>
      <c r="BB510" s="398"/>
    </row>
    <row r="511" spans="1:54" ht="15.75" customHeight="1">
      <c r="A511" s="397"/>
      <c r="B511" s="398"/>
      <c r="C511" s="398"/>
      <c r="D511" s="169"/>
      <c r="E511" s="394"/>
      <c r="F511" s="394"/>
      <c r="G511" s="394"/>
      <c r="H511" s="398"/>
      <c r="I511" s="397"/>
      <c r="J511" s="397"/>
      <c r="K511" s="397"/>
      <c r="L511" s="398"/>
      <c r="M511" s="398"/>
      <c r="N511" s="398"/>
      <c r="O511" s="398"/>
      <c r="P511" s="398"/>
      <c r="Q511" s="398"/>
      <c r="R511" s="398"/>
      <c r="S511" s="398"/>
      <c r="T511" s="398"/>
      <c r="U511" s="398"/>
      <c r="V511" s="398"/>
      <c r="W511" s="398"/>
      <c r="X511" s="398"/>
      <c r="Y511" s="398"/>
      <c r="BA511" s="398"/>
      <c r="BB511" s="398"/>
    </row>
    <row r="512" spans="1:54" ht="15.75" customHeight="1">
      <c r="A512" s="397"/>
      <c r="B512" s="398"/>
      <c r="C512" s="398"/>
      <c r="D512" s="169"/>
      <c r="E512" s="394"/>
      <c r="F512" s="394"/>
      <c r="G512" s="394"/>
      <c r="H512" s="398"/>
      <c r="I512" s="397"/>
      <c r="J512" s="397"/>
      <c r="K512" s="397"/>
      <c r="L512" s="398"/>
      <c r="M512" s="398"/>
      <c r="N512" s="398"/>
      <c r="O512" s="398"/>
      <c r="P512" s="398"/>
      <c r="Q512" s="398"/>
      <c r="R512" s="398"/>
      <c r="S512" s="398"/>
      <c r="T512" s="398"/>
      <c r="U512" s="398"/>
      <c r="V512" s="398"/>
      <c r="W512" s="398"/>
      <c r="X512" s="398"/>
      <c r="Y512" s="398"/>
      <c r="BA512" s="398"/>
      <c r="BB512" s="398"/>
    </row>
    <row r="513" spans="1:54" ht="15.75" customHeight="1">
      <c r="A513" s="397"/>
      <c r="B513" s="398"/>
      <c r="C513" s="398"/>
      <c r="D513" s="169"/>
      <c r="E513" s="394"/>
      <c r="F513" s="394"/>
      <c r="G513" s="394"/>
      <c r="H513" s="398"/>
      <c r="I513" s="397"/>
      <c r="J513" s="397"/>
      <c r="K513" s="397"/>
      <c r="L513" s="398"/>
      <c r="M513" s="398"/>
      <c r="N513" s="398"/>
      <c r="O513" s="398"/>
      <c r="P513" s="398"/>
      <c r="Q513" s="398"/>
      <c r="R513" s="398"/>
      <c r="S513" s="398"/>
      <c r="T513" s="398"/>
      <c r="U513" s="398"/>
      <c r="V513" s="398"/>
      <c r="W513" s="398"/>
      <c r="X513" s="398"/>
      <c r="Y513" s="398"/>
      <c r="BA513" s="398"/>
      <c r="BB513" s="398"/>
    </row>
    <row r="514" spans="1:54" ht="15.75" customHeight="1">
      <c r="A514" s="397"/>
      <c r="B514" s="398"/>
      <c r="C514" s="398"/>
      <c r="D514" s="169"/>
      <c r="E514" s="394"/>
      <c r="F514" s="394"/>
      <c r="G514" s="394"/>
      <c r="H514" s="398"/>
      <c r="I514" s="397"/>
      <c r="J514" s="397"/>
      <c r="K514" s="397"/>
      <c r="L514" s="398"/>
      <c r="M514" s="398"/>
      <c r="N514" s="398"/>
      <c r="O514" s="398"/>
      <c r="P514" s="398"/>
      <c r="Q514" s="398"/>
      <c r="R514" s="398"/>
      <c r="S514" s="398"/>
      <c r="T514" s="398"/>
      <c r="U514" s="398"/>
      <c r="V514" s="398"/>
      <c r="W514" s="398"/>
      <c r="X514" s="398"/>
      <c r="Y514" s="398"/>
      <c r="BA514" s="398"/>
      <c r="BB514" s="398"/>
    </row>
    <row r="515" spans="1:54" ht="15.75" customHeight="1">
      <c r="A515" s="397"/>
      <c r="B515" s="398"/>
      <c r="C515" s="398"/>
      <c r="D515" s="169"/>
      <c r="E515" s="394"/>
      <c r="F515" s="394"/>
      <c r="G515" s="394"/>
      <c r="H515" s="398"/>
      <c r="I515" s="397"/>
      <c r="J515" s="397"/>
      <c r="K515" s="397"/>
      <c r="L515" s="398"/>
      <c r="M515" s="398"/>
      <c r="N515" s="398"/>
      <c r="O515" s="398"/>
      <c r="P515" s="398"/>
      <c r="Q515" s="398"/>
      <c r="R515" s="398"/>
      <c r="S515" s="398"/>
      <c r="T515" s="398"/>
      <c r="U515" s="398"/>
      <c r="V515" s="398"/>
      <c r="W515" s="398"/>
      <c r="X515" s="398"/>
      <c r="Y515" s="398"/>
      <c r="BA515" s="398"/>
      <c r="BB515" s="398"/>
    </row>
    <row r="516" spans="1:54" ht="15.75" customHeight="1">
      <c r="A516" s="397"/>
      <c r="B516" s="398"/>
      <c r="C516" s="398"/>
      <c r="D516" s="169"/>
      <c r="E516" s="394"/>
      <c r="F516" s="394"/>
      <c r="G516" s="394"/>
      <c r="H516" s="398"/>
      <c r="I516" s="397"/>
      <c r="J516" s="397"/>
      <c r="K516" s="397"/>
      <c r="L516" s="398"/>
      <c r="M516" s="398"/>
      <c r="N516" s="398"/>
      <c r="O516" s="398"/>
      <c r="P516" s="398"/>
      <c r="Q516" s="398"/>
      <c r="R516" s="398"/>
      <c r="S516" s="398"/>
      <c r="T516" s="398"/>
      <c r="U516" s="398"/>
      <c r="V516" s="398"/>
      <c r="W516" s="398"/>
      <c r="X516" s="398"/>
      <c r="Y516" s="398"/>
      <c r="BA516" s="398"/>
      <c r="BB516" s="398"/>
    </row>
    <row r="517" spans="1:54" ht="15.75" customHeight="1">
      <c r="A517" s="397"/>
      <c r="B517" s="398"/>
      <c r="C517" s="398"/>
      <c r="D517" s="169"/>
      <c r="E517" s="394"/>
      <c r="F517" s="394"/>
      <c r="G517" s="394"/>
      <c r="H517" s="398"/>
      <c r="I517" s="397"/>
      <c r="J517" s="397"/>
      <c r="K517" s="397"/>
      <c r="L517" s="398"/>
      <c r="M517" s="398"/>
      <c r="N517" s="398"/>
      <c r="O517" s="398"/>
      <c r="P517" s="398"/>
      <c r="Q517" s="398"/>
      <c r="R517" s="398"/>
      <c r="S517" s="398"/>
      <c r="T517" s="398"/>
      <c r="U517" s="398"/>
      <c r="V517" s="398"/>
      <c r="W517" s="398"/>
      <c r="X517" s="398"/>
      <c r="Y517" s="398"/>
      <c r="BA517" s="398"/>
      <c r="BB517" s="398"/>
    </row>
    <row r="518" spans="1:54" ht="15.75" customHeight="1">
      <c r="A518" s="397"/>
      <c r="B518" s="398"/>
      <c r="C518" s="398"/>
      <c r="D518" s="169"/>
      <c r="E518" s="394"/>
      <c r="F518" s="394"/>
      <c r="G518" s="394"/>
      <c r="H518" s="398"/>
      <c r="I518" s="397"/>
      <c r="J518" s="397"/>
      <c r="K518" s="397"/>
      <c r="L518" s="398"/>
      <c r="M518" s="398"/>
      <c r="N518" s="398"/>
      <c r="O518" s="398"/>
      <c r="P518" s="398"/>
      <c r="Q518" s="398"/>
      <c r="R518" s="398"/>
      <c r="S518" s="398"/>
      <c r="T518" s="398"/>
      <c r="U518" s="398"/>
      <c r="V518" s="398"/>
      <c r="W518" s="398"/>
      <c r="X518" s="398"/>
      <c r="Y518" s="398"/>
      <c r="BA518" s="398"/>
      <c r="BB518" s="398"/>
    </row>
    <row r="519" spans="1:54" ht="15.75" customHeight="1">
      <c r="A519" s="397"/>
      <c r="B519" s="398"/>
      <c r="C519" s="398"/>
      <c r="D519" s="169"/>
      <c r="E519" s="394"/>
      <c r="F519" s="394"/>
      <c r="G519" s="394"/>
      <c r="H519" s="398"/>
      <c r="I519" s="397"/>
      <c r="J519" s="397"/>
      <c r="K519" s="397"/>
      <c r="L519" s="398"/>
      <c r="M519" s="398"/>
      <c r="N519" s="398"/>
      <c r="O519" s="398"/>
      <c r="P519" s="398"/>
      <c r="Q519" s="398"/>
      <c r="R519" s="398"/>
      <c r="S519" s="398"/>
      <c r="T519" s="398"/>
      <c r="U519" s="398"/>
      <c r="V519" s="398"/>
      <c r="W519" s="398"/>
      <c r="X519" s="398"/>
      <c r="Y519" s="398"/>
      <c r="BA519" s="398"/>
      <c r="BB519" s="398"/>
    </row>
    <row r="520" spans="1:54" ht="15.75" customHeight="1">
      <c r="A520" s="397"/>
      <c r="B520" s="398"/>
      <c r="C520" s="398"/>
      <c r="D520" s="169"/>
      <c r="E520" s="394"/>
      <c r="F520" s="394"/>
      <c r="G520" s="394"/>
      <c r="H520" s="398"/>
      <c r="I520" s="397"/>
      <c r="J520" s="397"/>
      <c r="K520" s="397"/>
      <c r="L520" s="398"/>
      <c r="M520" s="398"/>
      <c r="N520" s="398"/>
      <c r="O520" s="398"/>
      <c r="P520" s="398"/>
      <c r="Q520" s="398"/>
      <c r="R520" s="398"/>
      <c r="S520" s="398"/>
      <c r="T520" s="398"/>
      <c r="U520" s="398"/>
      <c r="V520" s="398"/>
      <c r="W520" s="398"/>
      <c r="X520" s="398"/>
      <c r="Y520" s="398"/>
      <c r="BA520" s="398"/>
      <c r="BB520" s="398"/>
    </row>
    <row r="521" spans="1:54" ht="15.75" customHeight="1">
      <c r="A521" s="397"/>
      <c r="B521" s="398"/>
      <c r="C521" s="398"/>
      <c r="D521" s="169"/>
      <c r="E521" s="394"/>
      <c r="F521" s="394"/>
      <c r="G521" s="394"/>
      <c r="H521" s="398"/>
      <c r="I521" s="397"/>
      <c r="J521" s="397"/>
      <c r="K521" s="397"/>
      <c r="L521" s="398"/>
      <c r="M521" s="398"/>
      <c r="N521" s="398"/>
      <c r="O521" s="398"/>
      <c r="P521" s="398"/>
      <c r="Q521" s="398"/>
      <c r="R521" s="398"/>
      <c r="S521" s="398"/>
      <c r="T521" s="398"/>
      <c r="U521" s="398"/>
      <c r="V521" s="398"/>
      <c r="W521" s="398"/>
      <c r="X521" s="398"/>
      <c r="Y521" s="398"/>
      <c r="BA521" s="398"/>
      <c r="BB521" s="398"/>
    </row>
    <row r="522" spans="1:54" ht="15.75" customHeight="1">
      <c r="A522" s="397"/>
      <c r="B522" s="398"/>
      <c r="C522" s="398"/>
      <c r="D522" s="169"/>
      <c r="E522" s="394"/>
      <c r="F522" s="394"/>
      <c r="G522" s="394"/>
      <c r="H522" s="398"/>
      <c r="I522" s="397"/>
      <c r="J522" s="397"/>
      <c r="K522" s="397"/>
      <c r="L522" s="398"/>
      <c r="M522" s="398"/>
      <c r="N522" s="398"/>
      <c r="O522" s="398"/>
      <c r="P522" s="398"/>
      <c r="Q522" s="398"/>
      <c r="R522" s="398"/>
      <c r="S522" s="398"/>
      <c r="T522" s="398"/>
      <c r="U522" s="398"/>
      <c r="V522" s="398"/>
      <c r="W522" s="398"/>
      <c r="X522" s="398"/>
      <c r="Y522" s="398"/>
      <c r="BA522" s="398"/>
      <c r="BB522" s="398"/>
    </row>
    <row r="523" spans="1:54" ht="15.75" customHeight="1">
      <c r="A523" s="397"/>
      <c r="B523" s="398"/>
      <c r="C523" s="398"/>
      <c r="D523" s="169"/>
      <c r="E523" s="394"/>
      <c r="F523" s="394"/>
      <c r="G523" s="394"/>
      <c r="H523" s="398"/>
      <c r="I523" s="397"/>
      <c r="J523" s="397"/>
      <c r="K523" s="397"/>
      <c r="L523" s="398"/>
      <c r="M523" s="398"/>
      <c r="N523" s="398"/>
      <c r="O523" s="398"/>
      <c r="P523" s="398"/>
      <c r="Q523" s="398"/>
      <c r="R523" s="398"/>
      <c r="S523" s="398"/>
      <c r="T523" s="398"/>
      <c r="U523" s="398"/>
      <c r="V523" s="398"/>
      <c r="W523" s="398"/>
      <c r="X523" s="398"/>
      <c r="Y523" s="398"/>
      <c r="BA523" s="398"/>
      <c r="BB523" s="398"/>
    </row>
    <row r="524" spans="1:54" ht="15.75" customHeight="1">
      <c r="A524" s="397"/>
      <c r="B524" s="398"/>
      <c r="C524" s="398"/>
      <c r="D524" s="169"/>
      <c r="E524" s="394"/>
      <c r="F524" s="394"/>
      <c r="G524" s="394"/>
      <c r="H524" s="398"/>
      <c r="I524" s="397"/>
      <c r="J524" s="397"/>
      <c r="K524" s="397"/>
      <c r="L524" s="398"/>
      <c r="M524" s="398"/>
      <c r="N524" s="398"/>
      <c r="O524" s="398"/>
      <c r="P524" s="398"/>
      <c r="Q524" s="398"/>
      <c r="R524" s="398"/>
      <c r="S524" s="398"/>
      <c r="T524" s="398"/>
      <c r="U524" s="398"/>
      <c r="V524" s="398"/>
      <c r="W524" s="398"/>
      <c r="X524" s="398"/>
      <c r="Y524" s="398"/>
      <c r="BA524" s="398"/>
      <c r="BB524" s="398"/>
    </row>
    <row r="525" spans="1:54" ht="15.75" customHeight="1">
      <c r="A525" s="397"/>
      <c r="B525" s="398"/>
      <c r="C525" s="398"/>
      <c r="D525" s="169"/>
      <c r="E525" s="394"/>
      <c r="F525" s="394"/>
      <c r="G525" s="394"/>
      <c r="H525" s="398"/>
      <c r="I525" s="397"/>
      <c r="J525" s="397"/>
      <c r="K525" s="397"/>
      <c r="L525" s="398"/>
      <c r="M525" s="398"/>
      <c r="N525" s="398"/>
      <c r="O525" s="398"/>
      <c r="P525" s="398"/>
      <c r="Q525" s="398"/>
      <c r="R525" s="398"/>
      <c r="S525" s="398"/>
      <c r="T525" s="398"/>
      <c r="U525" s="398"/>
      <c r="V525" s="398"/>
      <c r="W525" s="398"/>
      <c r="X525" s="398"/>
      <c r="Y525" s="398"/>
      <c r="BA525" s="398"/>
      <c r="BB525" s="398"/>
    </row>
    <row r="526" spans="1:54" ht="15.75" customHeight="1">
      <c r="A526" s="397"/>
      <c r="B526" s="398"/>
      <c r="C526" s="398"/>
      <c r="D526" s="169"/>
      <c r="E526" s="394"/>
      <c r="F526" s="394"/>
      <c r="G526" s="394"/>
      <c r="H526" s="398"/>
      <c r="I526" s="397"/>
      <c r="J526" s="397"/>
      <c r="K526" s="397"/>
      <c r="L526" s="398"/>
      <c r="M526" s="398"/>
      <c r="N526" s="398"/>
      <c r="O526" s="398"/>
      <c r="P526" s="398"/>
      <c r="Q526" s="398"/>
      <c r="R526" s="398"/>
      <c r="S526" s="398"/>
      <c r="T526" s="398"/>
      <c r="U526" s="398"/>
      <c r="V526" s="398"/>
      <c r="W526" s="398"/>
      <c r="X526" s="398"/>
      <c r="Y526" s="398"/>
      <c r="BA526" s="398"/>
      <c r="BB526" s="398"/>
    </row>
    <row r="527" spans="1:54" ht="15.75" customHeight="1">
      <c r="A527" s="397"/>
      <c r="B527" s="398"/>
      <c r="C527" s="398"/>
      <c r="D527" s="169"/>
      <c r="E527" s="394"/>
      <c r="F527" s="394"/>
      <c r="G527" s="394"/>
      <c r="H527" s="398"/>
      <c r="I527" s="397"/>
      <c r="J527" s="397"/>
      <c r="K527" s="397"/>
      <c r="L527" s="398"/>
      <c r="M527" s="398"/>
      <c r="N527" s="398"/>
      <c r="O527" s="398"/>
      <c r="P527" s="398"/>
      <c r="Q527" s="398"/>
      <c r="R527" s="398"/>
      <c r="S527" s="398"/>
      <c r="T527" s="398"/>
      <c r="U527" s="398"/>
      <c r="V527" s="398"/>
      <c r="W527" s="398"/>
      <c r="X527" s="398"/>
      <c r="Y527" s="398"/>
      <c r="BA527" s="398"/>
      <c r="BB527" s="398"/>
    </row>
    <row r="528" spans="1:54" ht="15.75" customHeight="1">
      <c r="A528" s="397"/>
      <c r="B528" s="398"/>
      <c r="C528" s="398"/>
      <c r="D528" s="169"/>
      <c r="E528" s="394"/>
      <c r="F528" s="394"/>
      <c r="G528" s="394"/>
      <c r="H528" s="398"/>
      <c r="I528" s="397"/>
      <c r="J528" s="397"/>
      <c r="K528" s="397"/>
      <c r="L528" s="398"/>
      <c r="M528" s="398"/>
      <c r="N528" s="398"/>
      <c r="O528" s="398"/>
      <c r="P528" s="398"/>
      <c r="Q528" s="398"/>
      <c r="R528" s="398"/>
      <c r="S528" s="398"/>
      <c r="T528" s="398"/>
      <c r="U528" s="398"/>
      <c r="V528" s="398"/>
      <c r="W528" s="398"/>
      <c r="X528" s="398"/>
      <c r="Y528" s="398"/>
      <c r="BA528" s="398"/>
      <c r="BB528" s="398"/>
    </row>
    <row r="529" spans="1:54" ht="15.75" customHeight="1">
      <c r="A529" s="397"/>
      <c r="B529" s="398"/>
      <c r="C529" s="398"/>
      <c r="D529" s="169"/>
      <c r="E529" s="394"/>
      <c r="F529" s="394"/>
      <c r="G529" s="394"/>
      <c r="H529" s="398"/>
      <c r="I529" s="397"/>
      <c r="J529" s="397"/>
      <c r="K529" s="397"/>
      <c r="L529" s="398"/>
      <c r="M529" s="398"/>
      <c r="N529" s="398"/>
      <c r="O529" s="398"/>
      <c r="P529" s="398"/>
      <c r="Q529" s="398"/>
      <c r="R529" s="398"/>
      <c r="S529" s="398"/>
      <c r="T529" s="398"/>
      <c r="U529" s="398"/>
      <c r="V529" s="398"/>
      <c r="W529" s="398"/>
      <c r="X529" s="398"/>
      <c r="Y529" s="398"/>
      <c r="BA529" s="398"/>
      <c r="BB529" s="398"/>
    </row>
    <row r="530" spans="1:54" ht="15.75" customHeight="1">
      <c r="A530" s="397"/>
      <c r="B530" s="398"/>
      <c r="C530" s="398"/>
      <c r="D530" s="169"/>
      <c r="E530" s="394"/>
      <c r="F530" s="394"/>
      <c r="G530" s="394"/>
      <c r="H530" s="398"/>
      <c r="I530" s="397"/>
      <c r="J530" s="397"/>
      <c r="K530" s="397"/>
      <c r="L530" s="398"/>
      <c r="M530" s="398"/>
      <c r="N530" s="398"/>
      <c r="O530" s="398"/>
      <c r="P530" s="398"/>
      <c r="Q530" s="398"/>
      <c r="R530" s="398"/>
      <c r="S530" s="398"/>
      <c r="T530" s="398"/>
      <c r="U530" s="398"/>
      <c r="V530" s="398"/>
      <c r="W530" s="398"/>
      <c r="X530" s="398"/>
      <c r="Y530" s="398"/>
      <c r="BA530" s="398"/>
      <c r="BB530" s="398"/>
    </row>
    <row r="531" spans="1:54" ht="15.75" customHeight="1">
      <c r="A531" s="397"/>
      <c r="B531" s="398"/>
      <c r="C531" s="398"/>
      <c r="D531" s="169"/>
      <c r="E531" s="394"/>
      <c r="F531" s="394"/>
      <c r="G531" s="394"/>
      <c r="H531" s="398"/>
      <c r="I531" s="397"/>
      <c r="J531" s="397"/>
      <c r="K531" s="397"/>
      <c r="L531" s="398"/>
      <c r="M531" s="398"/>
      <c r="N531" s="398"/>
      <c r="O531" s="398"/>
      <c r="P531" s="398"/>
      <c r="Q531" s="398"/>
      <c r="R531" s="398"/>
      <c r="S531" s="398"/>
      <c r="T531" s="398"/>
      <c r="U531" s="398"/>
      <c r="V531" s="398"/>
      <c r="W531" s="398"/>
      <c r="X531" s="398"/>
      <c r="Y531" s="398"/>
      <c r="BA531" s="398"/>
      <c r="BB531" s="398"/>
    </row>
    <row r="532" spans="1:54" ht="15.75" customHeight="1">
      <c r="A532" s="397"/>
      <c r="B532" s="398"/>
      <c r="C532" s="398"/>
      <c r="D532" s="169"/>
      <c r="E532" s="394"/>
      <c r="F532" s="394"/>
      <c r="G532" s="394"/>
      <c r="H532" s="398"/>
      <c r="I532" s="397"/>
      <c r="J532" s="397"/>
      <c r="K532" s="397"/>
      <c r="L532" s="398"/>
      <c r="M532" s="398"/>
      <c r="N532" s="398"/>
      <c r="O532" s="398"/>
      <c r="P532" s="398"/>
      <c r="Q532" s="398"/>
      <c r="R532" s="398"/>
      <c r="S532" s="398"/>
      <c r="T532" s="398"/>
      <c r="U532" s="398"/>
      <c r="V532" s="398"/>
      <c r="W532" s="398"/>
      <c r="X532" s="398"/>
      <c r="Y532" s="398"/>
      <c r="BA532" s="398"/>
      <c r="BB532" s="398"/>
    </row>
    <row r="533" spans="1:54" ht="15.75" customHeight="1">
      <c r="A533" s="397"/>
      <c r="B533" s="398"/>
      <c r="C533" s="398"/>
      <c r="D533" s="169"/>
      <c r="E533" s="394"/>
      <c r="F533" s="394"/>
      <c r="G533" s="394"/>
      <c r="H533" s="398"/>
      <c r="I533" s="397"/>
      <c r="J533" s="397"/>
      <c r="K533" s="397"/>
      <c r="L533" s="398"/>
      <c r="M533" s="398"/>
      <c r="N533" s="398"/>
      <c r="O533" s="398"/>
      <c r="P533" s="398"/>
      <c r="Q533" s="398"/>
      <c r="R533" s="398"/>
      <c r="S533" s="398"/>
      <c r="T533" s="398"/>
      <c r="U533" s="398"/>
      <c r="V533" s="398"/>
      <c r="W533" s="398"/>
      <c r="X533" s="398"/>
      <c r="Y533" s="398"/>
      <c r="BA533" s="398"/>
      <c r="BB533" s="398"/>
    </row>
    <row r="534" spans="1:54" ht="15.75" customHeight="1">
      <c r="A534" s="397"/>
      <c r="B534" s="398"/>
      <c r="C534" s="398"/>
      <c r="D534" s="169"/>
      <c r="E534" s="394"/>
      <c r="F534" s="394"/>
      <c r="G534" s="394"/>
      <c r="H534" s="398"/>
      <c r="I534" s="397"/>
      <c r="J534" s="397"/>
      <c r="K534" s="397"/>
      <c r="L534" s="398"/>
      <c r="M534" s="398"/>
      <c r="N534" s="398"/>
      <c r="O534" s="398"/>
      <c r="P534" s="398"/>
      <c r="Q534" s="398"/>
      <c r="R534" s="398"/>
      <c r="S534" s="398"/>
      <c r="T534" s="398"/>
      <c r="U534" s="398"/>
      <c r="V534" s="398"/>
      <c r="W534" s="398"/>
      <c r="X534" s="398"/>
      <c r="Y534" s="398"/>
      <c r="BA534" s="398"/>
      <c r="BB534" s="398"/>
    </row>
    <row r="535" spans="1:54" ht="15.75" customHeight="1">
      <c r="A535" s="397"/>
      <c r="B535" s="398"/>
      <c r="C535" s="398"/>
      <c r="D535" s="169"/>
      <c r="E535" s="394"/>
      <c r="F535" s="394"/>
      <c r="G535" s="394"/>
      <c r="H535" s="398"/>
      <c r="I535" s="397"/>
      <c r="J535" s="397"/>
      <c r="K535" s="397"/>
      <c r="L535" s="398"/>
      <c r="M535" s="398"/>
      <c r="N535" s="398"/>
      <c r="O535" s="398"/>
      <c r="P535" s="398"/>
      <c r="Q535" s="398"/>
      <c r="R535" s="398"/>
      <c r="S535" s="398"/>
      <c r="T535" s="398"/>
      <c r="U535" s="398"/>
      <c r="V535" s="398"/>
      <c r="W535" s="398"/>
      <c r="X535" s="398"/>
      <c r="Y535" s="398"/>
      <c r="BA535" s="398"/>
      <c r="BB535" s="398"/>
    </row>
    <row r="536" spans="1:54" ht="15.75" customHeight="1">
      <c r="A536" s="397"/>
      <c r="B536" s="398"/>
      <c r="C536" s="398"/>
      <c r="D536" s="169"/>
      <c r="E536" s="394"/>
      <c r="F536" s="394"/>
      <c r="G536" s="394"/>
      <c r="H536" s="398"/>
      <c r="I536" s="397"/>
      <c r="J536" s="397"/>
      <c r="K536" s="397"/>
      <c r="L536" s="398"/>
      <c r="M536" s="398"/>
      <c r="N536" s="398"/>
      <c r="O536" s="398"/>
      <c r="P536" s="398"/>
      <c r="Q536" s="398"/>
      <c r="R536" s="398"/>
      <c r="S536" s="398"/>
      <c r="T536" s="398"/>
      <c r="U536" s="398"/>
      <c r="V536" s="398"/>
      <c r="W536" s="398"/>
      <c r="X536" s="398"/>
      <c r="Y536" s="398"/>
      <c r="BA536" s="398"/>
      <c r="BB536" s="398"/>
    </row>
    <row r="537" spans="1:54" ht="15.75" customHeight="1">
      <c r="A537" s="397"/>
      <c r="B537" s="398"/>
      <c r="C537" s="398"/>
      <c r="D537" s="169"/>
      <c r="E537" s="394"/>
      <c r="F537" s="394"/>
      <c r="G537" s="394"/>
      <c r="H537" s="398"/>
      <c r="I537" s="397"/>
      <c r="J537" s="397"/>
      <c r="K537" s="397"/>
      <c r="L537" s="398"/>
      <c r="M537" s="398"/>
      <c r="N537" s="398"/>
      <c r="O537" s="398"/>
      <c r="P537" s="398"/>
      <c r="Q537" s="398"/>
      <c r="R537" s="398"/>
      <c r="S537" s="398"/>
      <c r="T537" s="398"/>
      <c r="U537" s="398"/>
      <c r="V537" s="398"/>
      <c r="W537" s="398"/>
      <c r="X537" s="398"/>
      <c r="Y537" s="398"/>
      <c r="BA537" s="398"/>
      <c r="BB537" s="398"/>
    </row>
    <row r="538" spans="1:54" ht="15.75" customHeight="1">
      <c r="A538" s="397"/>
      <c r="B538" s="398"/>
      <c r="C538" s="398"/>
      <c r="D538" s="169"/>
      <c r="E538" s="394"/>
      <c r="F538" s="394"/>
      <c r="G538" s="394"/>
      <c r="H538" s="398"/>
      <c r="I538" s="397"/>
      <c r="J538" s="397"/>
      <c r="K538" s="397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  <c r="BA538" s="398"/>
      <c r="BB538" s="398"/>
    </row>
    <row r="539" spans="1:54" ht="15.75" customHeight="1">
      <c r="A539" s="397"/>
      <c r="B539" s="398"/>
      <c r="C539" s="398"/>
      <c r="D539" s="169"/>
      <c r="E539" s="394"/>
      <c r="F539" s="394"/>
      <c r="G539" s="394"/>
      <c r="H539" s="398"/>
      <c r="I539" s="397"/>
      <c r="J539" s="397"/>
      <c r="K539" s="397"/>
      <c r="L539" s="398"/>
      <c r="M539" s="398"/>
      <c r="N539" s="398"/>
      <c r="O539" s="398"/>
      <c r="P539" s="398"/>
      <c r="Q539" s="398"/>
      <c r="R539" s="398"/>
      <c r="S539" s="398"/>
      <c r="T539" s="398"/>
      <c r="U539" s="398"/>
      <c r="V539" s="398"/>
      <c r="W539" s="398"/>
      <c r="X539" s="398"/>
      <c r="Y539" s="398"/>
      <c r="BA539" s="398"/>
      <c r="BB539" s="398"/>
    </row>
    <row r="540" spans="1:54" ht="15.75" customHeight="1">
      <c r="A540" s="397"/>
      <c r="B540" s="398"/>
      <c r="C540" s="398"/>
      <c r="D540" s="169"/>
      <c r="E540" s="394"/>
      <c r="F540" s="394"/>
      <c r="G540" s="394"/>
      <c r="H540" s="398"/>
      <c r="I540" s="397"/>
      <c r="J540" s="397"/>
      <c r="K540" s="397"/>
      <c r="L540" s="398"/>
      <c r="M540" s="398"/>
      <c r="N540" s="398"/>
      <c r="O540" s="398"/>
      <c r="P540" s="398"/>
      <c r="Q540" s="398"/>
      <c r="R540" s="398"/>
      <c r="S540" s="398"/>
      <c r="T540" s="398"/>
      <c r="U540" s="398"/>
      <c r="V540" s="398"/>
      <c r="W540" s="398"/>
      <c r="X540" s="398"/>
      <c r="Y540" s="398"/>
      <c r="BA540" s="398"/>
      <c r="BB540" s="398"/>
    </row>
    <row r="541" spans="1:54" ht="15.75" customHeight="1">
      <c r="A541" s="397"/>
      <c r="B541" s="398"/>
      <c r="C541" s="398"/>
      <c r="D541" s="169"/>
      <c r="E541" s="394"/>
      <c r="F541" s="394"/>
      <c r="G541" s="394"/>
      <c r="H541" s="398"/>
      <c r="I541" s="397"/>
      <c r="J541" s="397"/>
      <c r="K541" s="397"/>
      <c r="L541" s="398"/>
      <c r="M541" s="398"/>
      <c r="N541" s="398"/>
      <c r="O541" s="398"/>
      <c r="P541" s="398"/>
      <c r="Q541" s="398"/>
      <c r="R541" s="398"/>
      <c r="S541" s="398"/>
      <c r="T541" s="398"/>
      <c r="U541" s="398"/>
      <c r="V541" s="398"/>
      <c r="W541" s="398"/>
      <c r="X541" s="398"/>
      <c r="Y541" s="398"/>
      <c r="BA541" s="398"/>
      <c r="BB541" s="398"/>
    </row>
    <row r="542" spans="1:54" ht="15.75" customHeight="1">
      <c r="A542" s="397"/>
      <c r="B542" s="398"/>
      <c r="C542" s="398"/>
      <c r="D542" s="169"/>
      <c r="E542" s="394"/>
      <c r="F542" s="394"/>
      <c r="G542" s="394"/>
      <c r="H542" s="398"/>
      <c r="I542" s="397"/>
      <c r="J542" s="397"/>
      <c r="K542" s="397"/>
      <c r="L542" s="398"/>
      <c r="M542" s="398"/>
      <c r="N542" s="398"/>
      <c r="O542" s="398"/>
      <c r="P542" s="398"/>
      <c r="Q542" s="398"/>
      <c r="R542" s="398"/>
      <c r="S542" s="398"/>
      <c r="T542" s="398"/>
      <c r="U542" s="398"/>
      <c r="V542" s="398"/>
      <c r="W542" s="398"/>
      <c r="X542" s="398"/>
      <c r="Y542" s="398"/>
      <c r="BA542" s="398"/>
      <c r="BB542" s="398"/>
    </row>
    <row r="543" spans="1:54" ht="15.75" customHeight="1">
      <c r="A543" s="397"/>
      <c r="B543" s="398"/>
      <c r="C543" s="398"/>
      <c r="D543" s="169"/>
      <c r="E543" s="394"/>
      <c r="F543" s="394"/>
      <c r="G543" s="394"/>
      <c r="H543" s="398"/>
      <c r="I543" s="397"/>
      <c r="J543" s="397"/>
      <c r="K543" s="397"/>
      <c r="L543" s="398"/>
      <c r="M543" s="398"/>
      <c r="N543" s="398"/>
      <c r="O543" s="398"/>
      <c r="P543" s="398"/>
      <c r="Q543" s="398"/>
      <c r="R543" s="398"/>
      <c r="S543" s="398"/>
      <c r="T543" s="398"/>
      <c r="U543" s="398"/>
      <c r="V543" s="398"/>
      <c r="W543" s="398"/>
      <c r="X543" s="398"/>
      <c r="Y543" s="398"/>
      <c r="BA543" s="398"/>
      <c r="BB543" s="398"/>
    </row>
    <row r="544" spans="1:54" ht="15.75" customHeight="1">
      <c r="A544" s="397"/>
      <c r="B544" s="398"/>
      <c r="C544" s="398"/>
      <c r="D544" s="169"/>
      <c r="E544" s="394"/>
      <c r="F544" s="394"/>
      <c r="G544" s="394"/>
      <c r="H544" s="398"/>
      <c r="I544" s="397"/>
      <c r="J544" s="397"/>
      <c r="K544" s="397"/>
      <c r="L544" s="398"/>
      <c r="M544" s="398"/>
      <c r="N544" s="398"/>
      <c r="O544" s="398"/>
      <c r="P544" s="398"/>
      <c r="Q544" s="398"/>
      <c r="R544" s="398"/>
      <c r="S544" s="398"/>
      <c r="T544" s="398"/>
      <c r="U544" s="398"/>
      <c r="V544" s="398"/>
      <c r="W544" s="398"/>
      <c r="X544" s="398"/>
      <c r="Y544" s="398"/>
      <c r="BA544" s="398"/>
      <c r="BB544" s="398"/>
    </row>
    <row r="545" spans="1:54" ht="15.75" customHeight="1">
      <c r="A545" s="397"/>
      <c r="B545" s="398"/>
      <c r="C545" s="398"/>
      <c r="D545" s="169"/>
      <c r="E545" s="394"/>
      <c r="F545" s="394"/>
      <c r="G545" s="394"/>
      <c r="H545" s="398"/>
      <c r="I545" s="397"/>
      <c r="J545" s="397"/>
      <c r="K545" s="397"/>
      <c r="L545" s="398"/>
      <c r="M545" s="398"/>
      <c r="N545" s="398"/>
      <c r="O545" s="398"/>
      <c r="P545" s="398"/>
      <c r="Q545" s="398"/>
      <c r="R545" s="398"/>
      <c r="S545" s="398"/>
      <c r="T545" s="398"/>
      <c r="U545" s="398"/>
      <c r="V545" s="398"/>
      <c r="W545" s="398"/>
      <c r="X545" s="398"/>
      <c r="Y545" s="398"/>
      <c r="BA545" s="398"/>
      <c r="BB545" s="398"/>
    </row>
    <row r="546" spans="1:54" ht="15.75" customHeight="1">
      <c r="A546" s="397"/>
      <c r="B546" s="398"/>
      <c r="C546" s="398"/>
      <c r="D546" s="169"/>
      <c r="E546" s="394"/>
      <c r="F546" s="394"/>
      <c r="G546" s="394"/>
      <c r="H546" s="398"/>
      <c r="I546" s="397"/>
      <c r="J546" s="397"/>
      <c r="K546" s="397"/>
      <c r="L546" s="398"/>
      <c r="M546" s="398"/>
      <c r="N546" s="398"/>
      <c r="O546" s="398"/>
      <c r="P546" s="398"/>
      <c r="Q546" s="398"/>
      <c r="R546" s="398"/>
      <c r="S546" s="398"/>
      <c r="T546" s="398"/>
      <c r="U546" s="398"/>
      <c r="V546" s="398"/>
      <c r="W546" s="398"/>
      <c r="X546" s="398"/>
      <c r="Y546" s="398"/>
      <c r="BA546" s="398"/>
      <c r="BB546" s="398"/>
    </row>
    <row r="547" spans="1:54" ht="15.75" customHeight="1">
      <c r="A547" s="397"/>
      <c r="B547" s="398"/>
      <c r="C547" s="398"/>
      <c r="D547" s="169"/>
      <c r="E547" s="394"/>
      <c r="F547" s="394"/>
      <c r="G547" s="394"/>
      <c r="H547" s="398"/>
      <c r="I547" s="397"/>
      <c r="J547" s="397"/>
      <c r="K547" s="397"/>
      <c r="L547" s="398"/>
      <c r="M547" s="398"/>
      <c r="N547" s="398"/>
      <c r="O547" s="398"/>
      <c r="P547" s="398"/>
      <c r="Q547" s="398"/>
      <c r="R547" s="398"/>
      <c r="S547" s="398"/>
      <c r="T547" s="398"/>
      <c r="U547" s="398"/>
      <c r="V547" s="398"/>
      <c r="W547" s="398"/>
      <c r="X547" s="398"/>
      <c r="Y547" s="398"/>
      <c r="BA547" s="398"/>
      <c r="BB547" s="398"/>
    </row>
    <row r="548" spans="1:54" ht="15.75" customHeight="1">
      <c r="A548" s="397"/>
      <c r="B548" s="398"/>
      <c r="C548" s="398"/>
      <c r="D548" s="169"/>
      <c r="E548" s="394"/>
      <c r="F548" s="394"/>
      <c r="G548" s="394"/>
      <c r="H548" s="398"/>
      <c r="I548" s="397"/>
      <c r="J548" s="397"/>
      <c r="K548" s="397"/>
      <c r="L548" s="398"/>
      <c r="M548" s="398"/>
      <c r="N548" s="398"/>
      <c r="O548" s="398"/>
      <c r="P548" s="398"/>
      <c r="Q548" s="398"/>
      <c r="R548" s="398"/>
      <c r="S548" s="398"/>
      <c r="T548" s="398"/>
      <c r="U548" s="398"/>
      <c r="V548" s="398"/>
      <c r="W548" s="398"/>
      <c r="X548" s="398"/>
      <c r="Y548" s="398"/>
      <c r="BA548" s="398"/>
      <c r="BB548" s="398"/>
    </row>
    <row r="549" spans="1:54" ht="15.75" customHeight="1">
      <c r="A549" s="397"/>
      <c r="B549" s="398"/>
      <c r="C549" s="398"/>
      <c r="D549" s="169"/>
      <c r="E549" s="394"/>
      <c r="F549" s="394"/>
      <c r="G549" s="394"/>
      <c r="H549" s="398"/>
      <c r="I549" s="397"/>
      <c r="J549" s="397"/>
      <c r="K549" s="397"/>
      <c r="L549" s="398"/>
      <c r="M549" s="398"/>
      <c r="N549" s="398"/>
      <c r="O549" s="398"/>
      <c r="P549" s="398"/>
      <c r="Q549" s="398"/>
      <c r="R549" s="398"/>
      <c r="S549" s="398"/>
      <c r="T549" s="398"/>
      <c r="U549" s="398"/>
      <c r="V549" s="398"/>
      <c r="W549" s="398"/>
      <c r="X549" s="398"/>
      <c r="Y549" s="398"/>
      <c r="BA549" s="398"/>
      <c r="BB549" s="398"/>
    </row>
    <row r="550" spans="1:54" ht="15.75" customHeight="1">
      <c r="A550" s="397"/>
      <c r="B550" s="398"/>
      <c r="C550" s="398"/>
      <c r="D550" s="169"/>
      <c r="E550" s="394"/>
      <c r="F550" s="394"/>
      <c r="G550" s="394"/>
      <c r="H550" s="398"/>
      <c r="I550" s="397"/>
      <c r="J550" s="397"/>
      <c r="K550" s="397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398"/>
      <c r="X550" s="398"/>
      <c r="Y550" s="398"/>
      <c r="BA550" s="398"/>
      <c r="BB550" s="398"/>
    </row>
    <row r="551" spans="1:54" ht="15.75" customHeight="1">
      <c r="A551" s="397"/>
      <c r="B551" s="398"/>
      <c r="C551" s="398"/>
      <c r="D551" s="169"/>
      <c r="E551" s="394"/>
      <c r="F551" s="394"/>
      <c r="G551" s="394"/>
      <c r="H551" s="398"/>
      <c r="I551" s="397"/>
      <c r="J551" s="397"/>
      <c r="K551" s="397"/>
      <c r="L551" s="398"/>
      <c r="M551" s="398"/>
      <c r="N551" s="398"/>
      <c r="O551" s="398"/>
      <c r="P551" s="398"/>
      <c r="Q551" s="398"/>
      <c r="R551" s="398"/>
      <c r="S551" s="398"/>
      <c r="T551" s="398"/>
      <c r="U551" s="398"/>
      <c r="V551" s="398"/>
      <c r="W551" s="398"/>
      <c r="X551" s="398"/>
      <c r="Y551" s="398"/>
      <c r="BA551" s="398"/>
      <c r="BB551" s="398"/>
    </row>
    <row r="552" spans="1:54" ht="15.75" customHeight="1">
      <c r="A552" s="397"/>
      <c r="B552" s="398"/>
      <c r="C552" s="398"/>
      <c r="D552" s="169"/>
      <c r="E552" s="394"/>
      <c r="F552" s="394"/>
      <c r="G552" s="394"/>
      <c r="H552" s="398"/>
      <c r="I552" s="397"/>
      <c r="J552" s="397"/>
      <c r="K552" s="397"/>
      <c r="L552" s="398"/>
      <c r="M552" s="398"/>
      <c r="N552" s="398"/>
      <c r="O552" s="398"/>
      <c r="P552" s="398"/>
      <c r="Q552" s="398"/>
      <c r="R552" s="398"/>
      <c r="S552" s="398"/>
      <c r="T552" s="398"/>
      <c r="U552" s="398"/>
      <c r="V552" s="398"/>
      <c r="W552" s="398"/>
      <c r="X552" s="398"/>
      <c r="Y552" s="398"/>
      <c r="BA552" s="398"/>
      <c r="BB552" s="398"/>
    </row>
    <row r="553" spans="1:54" ht="15.75" customHeight="1">
      <c r="A553" s="397"/>
      <c r="B553" s="398"/>
      <c r="C553" s="398"/>
      <c r="D553" s="169"/>
      <c r="E553" s="394"/>
      <c r="F553" s="394"/>
      <c r="G553" s="394"/>
      <c r="H553" s="398"/>
      <c r="I553" s="397"/>
      <c r="J553" s="397"/>
      <c r="K553" s="397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8"/>
      <c r="BA553" s="398"/>
      <c r="BB553" s="398"/>
    </row>
    <row r="554" spans="1:54" ht="15.75" customHeight="1">
      <c r="A554" s="397"/>
      <c r="B554" s="398"/>
      <c r="C554" s="398"/>
      <c r="D554" s="169"/>
      <c r="E554" s="394"/>
      <c r="F554" s="394"/>
      <c r="G554" s="394"/>
      <c r="H554" s="398"/>
      <c r="I554" s="397"/>
      <c r="J554" s="397"/>
      <c r="K554" s="397"/>
      <c r="L554" s="398"/>
      <c r="M554" s="398"/>
      <c r="N554" s="398"/>
      <c r="O554" s="398"/>
      <c r="P554" s="398"/>
      <c r="Q554" s="398"/>
      <c r="R554" s="398"/>
      <c r="S554" s="398"/>
      <c r="T554" s="398"/>
      <c r="U554" s="398"/>
      <c r="V554" s="398"/>
      <c r="W554" s="398"/>
      <c r="X554" s="398"/>
      <c r="Y554" s="398"/>
      <c r="BA554" s="398"/>
      <c r="BB554" s="398"/>
    </row>
    <row r="555" spans="1:54" ht="15.75" customHeight="1">
      <c r="A555" s="397"/>
      <c r="B555" s="398"/>
      <c r="C555" s="398"/>
      <c r="D555" s="169"/>
      <c r="E555" s="394"/>
      <c r="F555" s="394"/>
      <c r="G555" s="394"/>
      <c r="H555" s="398"/>
      <c r="I555" s="397"/>
      <c r="J555" s="397"/>
      <c r="K555" s="397"/>
      <c r="L555" s="398"/>
      <c r="M555" s="398"/>
      <c r="N555" s="398"/>
      <c r="O555" s="398"/>
      <c r="P555" s="398"/>
      <c r="Q555" s="398"/>
      <c r="R555" s="398"/>
      <c r="S555" s="398"/>
      <c r="T555" s="398"/>
      <c r="U555" s="398"/>
      <c r="V555" s="398"/>
      <c r="W555" s="398"/>
      <c r="X555" s="398"/>
      <c r="Y555" s="398"/>
      <c r="BA555" s="398"/>
      <c r="BB555" s="398"/>
    </row>
    <row r="556" spans="1:54" ht="15.75" customHeight="1">
      <c r="A556" s="397"/>
      <c r="B556" s="398"/>
      <c r="C556" s="398"/>
      <c r="D556" s="169"/>
      <c r="E556" s="394"/>
      <c r="F556" s="394"/>
      <c r="G556" s="394"/>
      <c r="H556" s="398"/>
      <c r="I556" s="397"/>
      <c r="J556" s="397"/>
      <c r="K556" s="397"/>
      <c r="L556" s="398"/>
      <c r="M556" s="398"/>
      <c r="N556" s="398"/>
      <c r="O556" s="398"/>
      <c r="P556" s="398"/>
      <c r="Q556" s="398"/>
      <c r="R556" s="398"/>
      <c r="S556" s="398"/>
      <c r="T556" s="398"/>
      <c r="U556" s="398"/>
      <c r="V556" s="398"/>
      <c r="W556" s="398"/>
      <c r="X556" s="398"/>
      <c r="Y556" s="398"/>
      <c r="BA556" s="398"/>
      <c r="BB556" s="398"/>
    </row>
    <row r="557" spans="1:54" ht="15.75" customHeight="1">
      <c r="A557" s="397"/>
      <c r="B557" s="398"/>
      <c r="C557" s="398"/>
      <c r="D557" s="169"/>
      <c r="E557" s="394"/>
      <c r="F557" s="394"/>
      <c r="G557" s="394"/>
      <c r="H557" s="398"/>
      <c r="I557" s="397"/>
      <c r="J557" s="397"/>
      <c r="K557" s="397"/>
      <c r="L557" s="398"/>
      <c r="M557" s="398"/>
      <c r="N557" s="398"/>
      <c r="O557" s="398"/>
      <c r="P557" s="398"/>
      <c r="Q557" s="398"/>
      <c r="R557" s="398"/>
      <c r="S557" s="398"/>
      <c r="T557" s="398"/>
      <c r="U557" s="398"/>
      <c r="V557" s="398"/>
      <c r="W557" s="398"/>
      <c r="X557" s="398"/>
      <c r="Y557" s="398"/>
      <c r="BA557" s="398"/>
      <c r="BB557" s="398"/>
    </row>
    <row r="558" spans="1:54" ht="15.75" customHeight="1">
      <c r="A558" s="397"/>
      <c r="B558" s="398"/>
      <c r="C558" s="398"/>
      <c r="D558" s="169"/>
      <c r="E558" s="394"/>
      <c r="F558" s="394"/>
      <c r="G558" s="394"/>
      <c r="H558" s="398"/>
      <c r="I558" s="397"/>
      <c r="J558" s="397"/>
      <c r="K558" s="397"/>
      <c r="L558" s="398"/>
      <c r="M558" s="398"/>
      <c r="N558" s="398"/>
      <c r="O558" s="398"/>
      <c r="P558" s="398"/>
      <c r="Q558" s="398"/>
      <c r="R558" s="398"/>
      <c r="S558" s="398"/>
      <c r="T558" s="398"/>
      <c r="U558" s="398"/>
      <c r="V558" s="398"/>
      <c r="W558" s="398"/>
      <c r="X558" s="398"/>
      <c r="Y558" s="398"/>
      <c r="BA558" s="398"/>
      <c r="BB558" s="398"/>
    </row>
    <row r="559" spans="1:54" ht="15.75" customHeight="1">
      <c r="A559" s="397"/>
      <c r="B559" s="398"/>
      <c r="C559" s="398"/>
      <c r="D559" s="169"/>
      <c r="E559" s="394"/>
      <c r="F559" s="394"/>
      <c r="G559" s="394"/>
      <c r="H559" s="398"/>
      <c r="I559" s="397"/>
      <c r="J559" s="397"/>
      <c r="K559" s="397"/>
      <c r="L559" s="398"/>
      <c r="M559" s="398"/>
      <c r="N559" s="398"/>
      <c r="O559" s="398"/>
      <c r="P559" s="398"/>
      <c r="Q559" s="398"/>
      <c r="R559" s="398"/>
      <c r="S559" s="398"/>
      <c r="T559" s="398"/>
      <c r="U559" s="398"/>
      <c r="V559" s="398"/>
      <c r="W559" s="398"/>
      <c r="X559" s="398"/>
      <c r="Y559" s="398"/>
      <c r="BA559" s="398"/>
      <c r="BB559" s="398"/>
    </row>
    <row r="560" spans="1:54" ht="15.75" customHeight="1">
      <c r="A560" s="397"/>
      <c r="B560" s="398"/>
      <c r="C560" s="398"/>
      <c r="D560" s="169"/>
      <c r="E560" s="394"/>
      <c r="F560" s="394"/>
      <c r="G560" s="394"/>
      <c r="H560" s="398"/>
      <c r="I560" s="397"/>
      <c r="J560" s="397"/>
      <c r="K560" s="397"/>
      <c r="L560" s="398"/>
      <c r="M560" s="398"/>
      <c r="N560" s="398"/>
      <c r="O560" s="398"/>
      <c r="P560" s="398"/>
      <c r="Q560" s="398"/>
      <c r="R560" s="398"/>
      <c r="S560" s="398"/>
      <c r="T560" s="398"/>
      <c r="U560" s="398"/>
      <c r="V560" s="398"/>
      <c r="W560" s="398"/>
      <c r="X560" s="398"/>
      <c r="Y560" s="398"/>
      <c r="BA560" s="398"/>
      <c r="BB560" s="398"/>
    </row>
    <row r="561" spans="1:54" ht="15.75" customHeight="1">
      <c r="A561" s="397"/>
      <c r="B561" s="398"/>
      <c r="C561" s="398"/>
      <c r="D561" s="169"/>
      <c r="E561" s="394"/>
      <c r="F561" s="394"/>
      <c r="G561" s="394"/>
      <c r="H561" s="398"/>
      <c r="I561" s="397"/>
      <c r="J561" s="397"/>
      <c r="K561" s="397"/>
      <c r="L561" s="398"/>
      <c r="M561" s="398"/>
      <c r="N561" s="398"/>
      <c r="O561" s="398"/>
      <c r="P561" s="398"/>
      <c r="Q561" s="398"/>
      <c r="R561" s="398"/>
      <c r="S561" s="398"/>
      <c r="T561" s="398"/>
      <c r="U561" s="398"/>
      <c r="V561" s="398"/>
      <c r="W561" s="398"/>
      <c r="X561" s="398"/>
      <c r="Y561" s="398"/>
      <c r="BA561" s="398"/>
      <c r="BB561" s="398"/>
    </row>
    <row r="562" spans="1:54" ht="15.75" customHeight="1">
      <c r="A562" s="397"/>
      <c r="B562" s="398"/>
      <c r="C562" s="398"/>
      <c r="D562" s="169"/>
      <c r="E562" s="394"/>
      <c r="F562" s="394"/>
      <c r="G562" s="394"/>
      <c r="H562" s="398"/>
      <c r="I562" s="397"/>
      <c r="J562" s="397"/>
      <c r="K562" s="397"/>
      <c r="L562" s="398"/>
      <c r="M562" s="398"/>
      <c r="N562" s="398"/>
      <c r="O562" s="398"/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BA562" s="398"/>
      <c r="BB562" s="398"/>
    </row>
    <row r="563" spans="1:54" ht="15.75" customHeight="1">
      <c r="A563" s="397"/>
      <c r="B563" s="398"/>
      <c r="C563" s="398"/>
      <c r="D563" s="169"/>
      <c r="E563" s="394"/>
      <c r="F563" s="394"/>
      <c r="G563" s="394"/>
      <c r="H563" s="398"/>
      <c r="I563" s="397"/>
      <c r="J563" s="397"/>
      <c r="K563" s="397"/>
      <c r="L563" s="398"/>
      <c r="M563" s="398"/>
      <c r="N563" s="398"/>
      <c r="O563" s="398"/>
      <c r="P563" s="398"/>
      <c r="Q563" s="398"/>
      <c r="R563" s="398"/>
      <c r="S563" s="398"/>
      <c r="T563" s="398"/>
      <c r="U563" s="398"/>
      <c r="V563" s="398"/>
      <c r="W563" s="398"/>
      <c r="X563" s="398"/>
      <c r="Y563" s="398"/>
      <c r="BA563" s="398"/>
      <c r="BB563" s="398"/>
    </row>
    <row r="564" spans="1:54" ht="15.75" customHeight="1">
      <c r="A564" s="397"/>
      <c r="B564" s="398"/>
      <c r="C564" s="398"/>
      <c r="D564" s="169"/>
      <c r="E564" s="394"/>
      <c r="F564" s="394"/>
      <c r="G564" s="394"/>
      <c r="H564" s="398"/>
      <c r="I564" s="397"/>
      <c r="J564" s="397"/>
      <c r="K564" s="397"/>
      <c r="L564" s="398"/>
      <c r="M564" s="398"/>
      <c r="N564" s="398"/>
      <c r="O564" s="398"/>
      <c r="P564" s="398"/>
      <c r="Q564" s="398"/>
      <c r="R564" s="398"/>
      <c r="S564" s="398"/>
      <c r="T564" s="398"/>
      <c r="U564" s="398"/>
      <c r="V564" s="398"/>
      <c r="W564" s="398"/>
      <c r="X564" s="398"/>
      <c r="Y564" s="398"/>
      <c r="BA564" s="398"/>
      <c r="BB564" s="398"/>
    </row>
    <row r="565" spans="1:54" ht="15.75" customHeight="1">
      <c r="A565" s="397"/>
      <c r="B565" s="398"/>
      <c r="C565" s="398"/>
      <c r="D565" s="169"/>
      <c r="E565" s="394"/>
      <c r="F565" s="394"/>
      <c r="G565" s="394"/>
      <c r="H565" s="398"/>
      <c r="I565" s="397"/>
      <c r="J565" s="397"/>
      <c r="K565" s="397"/>
      <c r="L565" s="398"/>
      <c r="M565" s="398"/>
      <c r="N565" s="398"/>
      <c r="O565" s="398"/>
      <c r="P565" s="398"/>
      <c r="Q565" s="398"/>
      <c r="R565" s="398"/>
      <c r="S565" s="398"/>
      <c r="T565" s="398"/>
      <c r="U565" s="398"/>
      <c r="V565" s="398"/>
      <c r="W565" s="398"/>
      <c r="X565" s="398"/>
      <c r="Y565" s="398"/>
      <c r="BA565" s="398"/>
      <c r="BB565" s="398"/>
    </row>
    <row r="566" spans="1:54" ht="15.75" customHeight="1">
      <c r="A566" s="397"/>
      <c r="B566" s="398"/>
      <c r="C566" s="398"/>
      <c r="D566" s="169"/>
      <c r="E566" s="394"/>
      <c r="F566" s="394"/>
      <c r="G566" s="394"/>
      <c r="H566" s="398"/>
      <c r="I566" s="397"/>
      <c r="J566" s="397"/>
      <c r="K566" s="397"/>
      <c r="L566" s="398"/>
      <c r="M566" s="398"/>
      <c r="N566" s="398"/>
      <c r="O566" s="398"/>
      <c r="P566" s="398"/>
      <c r="Q566" s="398"/>
      <c r="R566" s="398"/>
      <c r="S566" s="398"/>
      <c r="T566" s="398"/>
      <c r="U566" s="398"/>
      <c r="V566" s="398"/>
      <c r="W566" s="398"/>
      <c r="X566" s="398"/>
      <c r="Y566" s="398"/>
      <c r="BA566" s="398"/>
      <c r="BB566" s="398"/>
    </row>
    <row r="567" spans="1:54" ht="15.75" customHeight="1">
      <c r="A567" s="397"/>
      <c r="B567" s="398"/>
      <c r="C567" s="398"/>
      <c r="D567" s="169"/>
      <c r="E567" s="394"/>
      <c r="F567" s="394"/>
      <c r="G567" s="394"/>
      <c r="H567" s="398"/>
      <c r="I567" s="397"/>
      <c r="J567" s="397"/>
      <c r="K567" s="397"/>
      <c r="L567" s="398"/>
      <c r="M567" s="398"/>
      <c r="N567" s="398"/>
      <c r="O567" s="398"/>
      <c r="P567" s="398"/>
      <c r="Q567" s="398"/>
      <c r="R567" s="398"/>
      <c r="S567" s="398"/>
      <c r="T567" s="398"/>
      <c r="U567" s="398"/>
      <c r="V567" s="398"/>
      <c r="W567" s="398"/>
      <c r="X567" s="398"/>
      <c r="Y567" s="398"/>
      <c r="BA567" s="398"/>
      <c r="BB567" s="398"/>
    </row>
    <row r="568" spans="1:54" ht="15.75" customHeight="1">
      <c r="A568" s="397"/>
      <c r="B568" s="398"/>
      <c r="C568" s="398"/>
      <c r="D568" s="169"/>
      <c r="E568" s="394"/>
      <c r="F568" s="394"/>
      <c r="G568" s="394"/>
      <c r="H568" s="398"/>
      <c r="I568" s="397"/>
      <c r="J568" s="397"/>
      <c r="K568" s="397"/>
      <c r="L568" s="398"/>
      <c r="M568" s="398"/>
      <c r="N568" s="398"/>
      <c r="O568" s="398"/>
      <c r="P568" s="398"/>
      <c r="Q568" s="398"/>
      <c r="R568" s="398"/>
      <c r="S568" s="398"/>
      <c r="T568" s="398"/>
      <c r="U568" s="398"/>
      <c r="V568" s="398"/>
      <c r="W568" s="398"/>
      <c r="X568" s="398"/>
      <c r="Y568" s="398"/>
      <c r="BA568" s="398"/>
      <c r="BB568" s="398"/>
    </row>
    <row r="569" spans="1:54" ht="15.75" customHeight="1">
      <c r="A569" s="397"/>
      <c r="B569" s="398"/>
      <c r="C569" s="398"/>
      <c r="D569" s="169"/>
      <c r="E569" s="394"/>
      <c r="F569" s="394"/>
      <c r="G569" s="394"/>
      <c r="H569" s="398"/>
      <c r="I569" s="397"/>
      <c r="J569" s="397"/>
      <c r="K569" s="397"/>
      <c r="L569" s="398"/>
      <c r="M569" s="398"/>
      <c r="N569" s="398"/>
      <c r="O569" s="398"/>
      <c r="P569" s="398"/>
      <c r="Q569" s="398"/>
      <c r="R569" s="398"/>
      <c r="S569" s="398"/>
      <c r="T569" s="398"/>
      <c r="U569" s="398"/>
      <c r="V569" s="398"/>
      <c r="W569" s="398"/>
      <c r="X569" s="398"/>
      <c r="Y569" s="398"/>
      <c r="BA569" s="398"/>
      <c r="BB569" s="398"/>
    </row>
    <row r="570" spans="1:54" ht="15.75" customHeight="1">
      <c r="A570" s="397"/>
      <c r="B570" s="398"/>
      <c r="C570" s="398"/>
      <c r="D570" s="169"/>
      <c r="E570" s="394"/>
      <c r="F570" s="394"/>
      <c r="G570" s="394"/>
      <c r="H570" s="398"/>
      <c r="I570" s="397"/>
      <c r="J570" s="397"/>
      <c r="K570" s="397"/>
      <c r="L570" s="398"/>
      <c r="M570" s="398"/>
      <c r="N570" s="398"/>
      <c r="O570" s="398"/>
      <c r="P570" s="398"/>
      <c r="Q570" s="398"/>
      <c r="R570" s="398"/>
      <c r="S570" s="398"/>
      <c r="T570" s="398"/>
      <c r="U570" s="398"/>
      <c r="V570" s="398"/>
      <c r="W570" s="398"/>
      <c r="X570" s="398"/>
      <c r="Y570" s="398"/>
      <c r="BA570" s="398"/>
      <c r="BB570" s="398"/>
    </row>
    <row r="571" spans="1:54" ht="15.75" customHeight="1">
      <c r="A571" s="397"/>
      <c r="B571" s="398"/>
      <c r="C571" s="398"/>
      <c r="D571" s="169"/>
      <c r="E571" s="394"/>
      <c r="F571" s="394"/>
      <c r="G571" s="394"/>
      <c r="H571" s="398"/>
      <c r="I571" s="397"/>
      <c r="J571" s="397"/>
      <c r="K571" s="397"/>
      <c r="L571" s="398"/>
      <c r="M571" s="398"/>
      <c r="N571" s="398"/>
      <c r="O571" s="398"/>
      <c r="P571" s="398"/>
      <c r="Q571" s="398"/>
      <c r="R571" s="398"/>
      <c r="S571" s="398"/>
      <c r="T571" s="398"/>
      <c r="U571" s="398"/>
      <c r="V571" s="398"/>
      <c r="W571" s="398"/>
      <c r="X571" s="398"/>
      <c r="Y571" s="398"/>
      <c r="BA571" s="398"/>
      <c r="BB571" s="398"/>
    </row>
    <row r="572" spans="1:54" ht="15.75" customHeight="1">
      <c r="A572" s="397"/>
      <c r="B572" s="398"/>
      <c r="C572" s="398"/>
      <c r="D572" s="169"/>
      <c r="E572" s="394"/>
      <c r="F572" s="394"/>
      <c r="G572" s="394"/>
      <c r="H572" s="398"/>
      <c r="I572" s="397"/>
      <c r="J572" s="397"/>
      <c r="K572" s="397"/>
      <c r="L572" s="398"/>
      <c r="M572" s="398"/>
      <c r="N572" s="398"/>
      <c r="O572" s="398"/>
      <c r="P572" s="398"/>
      <c r="Q572" s="398"/>
      <c r="R572" s="398"/>
      <c r="S572" s="398"/>
      <c r="T572" s="398"/>
      <c r="U572" s="398"/>
      <c r="V572" s="398"/>
      <c r="W572" s="398"/>
      <c r="X572" s="398"/>
      <c r="Y572" s="398"/>
      <c r="BA572" s="398"/>
      <c r="BB572" s="398"/>
    </row>
    <row r="573" spans="1:54" ht="15.75" customHeight="1">
      <c r="A573" s="397"/>
      <c r="B573" s="398"/>
      <c r="C573" s="398"/>
      <c r="D573" s="169"/>
      <c r="E573" s="394"/>
      <c r="F573" s="394"/>
      <c r="G573" s="394"/>
      <c r="H573" s="398"/>
      <c r="I573" s="397"/>
      <c r="J573" s="397"/>
      <c r="K573" s="397"/>
      <c r="L573" s="398"/>
      <c r="M573" s="398"/>
      <c r="N573" s="398"/>
      <c r="O573" s="398"/>
      <c r="P573" s="398"/>
      <c r="Q573" s="398"/>
      <c r="R573" s="398"/>
      <c r="S573" s="398"/>
      <c r="T573" s="398"/>
      <c r="U573" s="398"/>
      <c r="V573" s="398"/>
      <c r="W573" s="398"/>
      <c r="X573" s="398"/>
      <c r="Y573" s="398"/>
      <c r="BA573" s="398"/>
      <c r="BB573" s="398"/>
    </row>
    <row r="574" spans="1:54" ht="15.75" customHeight="1">
      <c r="A574" s="397"/>
      <c r="B574" s="398"/>
      <c r="C574" s="398"/>
      <c r="D574" s="169"/>
      <c r="E574" s="394"/>
      <c r="F574" s="394"/>
      <c r="G574" s="394"/>
      <c r="H574" s="398"/>
      <c r="I574" s="397"/>
      <c r="J574" s="397"/>
      <c r="K574" s="397"/>
      <c r="L574" s="398"/>
      <c r="M574" s="398"/>
      <c r="N574" s="398"/>
      <c r="O574" s="398"/>
      <c r="P574" s="398"/>
      <c r="Q574" s="398"/>
      <c r="R574" s="398"/>
      <c r="S574" s="398"/>
      <c r="T574" s="398"/>
      <c r="U574" s="398"/>
      <c r="V574" s="398"/>
      <c r="W574" s="398"/>
      <c r="X574" s="398"/>
      <c r="Y574" s="398"/>
      <c r="BA574" s="398"/>
      <c r="BB574" s="398"/>
    </row>
    <row r="575" spans="1:54" ht="15.75" customHeight="1">
      <c r="A575" s="397"/>
      <c r="B575" s="398"/>
      <c r="C575" s="398"/>
      <c r="D575" s="169"/>
      <c r="E575" s="394"/>
      <c r="F575" s="394"/>
      <c r="G575" s="394"/>
      <c r="H575" s="398"/>
      <c r="I575" s="397"/>
      <c r="J575" s="397"/>
      <c r="K575" s="397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  <c r="BA575" s="398"/>
      <c r="BB575" s="398"/>
    </row>
    <row r="576" spans="1:54" ht="15.75" customHeight="1">
      <c r="A576" s="397"/>
      <c r="B576" s="398"/>
      <c r="C576" s="398"/>
      <c r="D576" s="169"/>
      <c r="E576" s="394"/>
      <c r="F576" s="394"/>
      <c r="G576" s="394"/>
      <c r="H576" s="398"/>
      <c r="I576" s="397"/>
      <c r="J576" s="397"/>
      <c r="K576" s="397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  <c r="BA576" s="398"/>
      <c r="BB576" s="398"/>
    </row>
    <row r="577" spans="1:54" ht="15.75" customHeight="1">
      <c r="A577" s="397"/>
      <c r="B577" s="398"/>
      <c r="C577" s="398"/>
      <c r="D577" s="169"/>
      <c r="E577" s="394"/>
      <c r="F577" s="394"/>
      <c r="G577" s="394"/>
      <c r="H577" s="398"/>
      <c r="I577" s="397"/>
      <c r="J577" s="397"/>
      <c r="K577" s="397"/>
      <c r="L577" s="398"/>
      <c r="M577" s="398"/>
      <c r="N577" s="398"/>
      <c r="O577" s="398"/>
      <c r="P577" s="398"/>
      <c r="Q577" s="398"/>
      <c r="R577" s="398"/>
      <c r="S577" s="398"/>
      <c r="T577" s="398"/>
      <c r="U577" s="398"/>
      <c r="V577" s="398"/>
      <c r="W577" s="398"/>
      <c r="X577" s="398"/>
      <c r="Y577" s="398"/>
      <c r="BA577" s="398"/>
      <c r="BB577" s="398"/>
    </row>
    <row r="578" spans="1:54" ht="15.75" customHeight="1">
      <c r="A578" s="397"/>
      <c r="B578" s="398"/>
      <c r="C578" s="398"/>
      <c r="D578" s="169"/>
      <c r="E578" s="394"/>
      <c r="F578" s="394"/>
      <c r="G578" s="394"/>
      <c r="H578" s="398"/>
      <c r="I578" s="397"/>
      <c r="J578" s="397"/>
      <c r="K578" s="397"/>
      <c r="L578" s="398"/>
      <c r="M578" s="398"/>
      <c r="N578" s="398"/>
      <c r="O578" s="398"/>
      <c r="P578" s="398"/>
      <c r="Q578" s="398"/>
      <c r="R578" s="398"/>
      <c r="S578" s="398"/>
      <c r="T578" s="398"/>
      <c r="U578" s="398"/>
      <c r="V578" s="398"/>
      <c r="W578" s="398"/>
      <c r="X578" s="398"/>
      <c r="Y578" s="398"/>
      <c r="BA578" s="398"/>
      <c r="BB578" s="398"/>
    </row>
    <row r="579" spans="1:54" ht="15.75" customHeight="1">
      <c r="A579" s="397"/>
      <c r="B579" s="398"/>
      <c r="C579" s="398"/>
      <c r="D579" s="169"/>
      <c r="E579" s="394"/>
      <c r="F579" s="394"/>
      <c r="G579" s="394"/>
      <c r="H579" s="398"/>
      <c r="I579" s="397"/>
      <c r="J579" s="397"/>
      <c r="K579" s="397"/>
      <c r="L579" s="398"/>
      <c r="M579" s="398"/>
      <c r="N579" s="398"/>
      <c r="O579" s="398"/>
      <c r="P579" s="398"/>
      <c r="Q579" s="398"/>
      <c r="R579" s="398"/>
      <c r="S579" s="398"/>
      <c r="T579" s="398"/>
      <c r="U579" s="398"/>
      <c r="V579" s="398"/>
      <c r="W579" s="398"/>
      <c r="X579" s="398"/>
      <c r="Y579" s="398"/>
      <c r="BA579" s="398"/>
      <c r="BB579" s="398"/>
    </row>
    <row r="580" spans="1:54" ht="15.75" customHeight="1">
      <c r="A580" s="397"/>
      <c r="B580" s="398"/>
      <c r="C580" s="398"/>
      <c r="D580" s="169"/>
      <c r="E580" s="394"/>
      <c r="F580" s="394"/>
      <c r="G580" s="394"/>
      <c r="H580" s="398"/>
      <c r="I580" s="397"/>
      <c r="J580" s="397"/>
      <c r="K580" s="397"/>
      <c r="L580" s="398"/>
      <c r="M580" s="398"/>
      <c r="N580" s="398"/>
      <c r="O580" s="398"/>
      <c r="P580" s="398"/>
      <c r="Q580" s="398"/>
      <c r="R580" s="398"/>
      <c r="S580" s="398"/>
      <c r="T580" s="398"/>
      <c r="U580" s="398"/>
      <c r="V580" s="398"/>
      <c r="W580" s="398"/>
      <c r="X580" s="398"/>
      <c r="Y580" s="398"/>
      <c r="BA580" s="398"/>
      <c r="BB580" s="398"/>
    </row>
    <row r="581" spans="1:54" ht="15.75" customHeight="1">
      <c r="A581" s="397"/>
      <c r="B581" s="398"/>
      <c r="C581" s="398"/>
      <c r="D581" s="169"/>
      <c r="E581" s="394"/>
      <c r="F581" s="394"/>
      <c r="G581" s="394"/>
      <c r="H581" s="398"/>
      <c r="I581" s="397"/>
      <c r="J581" s="397"/>
      <c r="K581" s="397"/>
      <c r="L581" s="398"/>
      <c r="M581" s="398"/>
      <c r="N581" s="398"/>
      <c r="O581" s="398"/>
      <c r="P581" s="398"/>
      <c r="Q581" s="398"/>
      <c r="R581" s="398"/>
      <c r="S581" s="398"/>
      <c r="T581" s="398"/>
      <c r="U581" s="398"/>
      <c r="V581" s="398"/>
      <c r="W581" s="398"/>
      <c r="X581" s="398"/>
      <c r="Y581" s="398"/>
      <c r="BA581" s="398"/>
      <c r="BB581" s="398"/>
    </row>
    <row r="582" spans="1:54" ht="15.75" customHeight="1">
      <c r="A582" s="397"/>
      <c r="B582" s="398"/>
      <c r="C582" s="398"/>
      <c r="D582" s="169"/>
      <c r="E582" s="394"/>
      <c r="F582" s="394"/>
      <c r="G582" s="394"/>
      <c r="H582" s="398"/>
      <c r="I582" s="397"/>
      <c r="J582" s="397"/>
      <c r="K582" s="397"/>
      <c r="L582" s="398"/>
      <c r="M582" s="398"/>
      <c r="N582" s="398"/>
      <c r="O582" s="398"/>
      <c r="P582" s="398"/>
      <c r="Q582" s="398"/>
      <c r="R582" s="398"/>
      <c r="S582" s="398"/>
      <c r="T582" s="398"/>
      <c r="U582" s="398"/>
      <c r="V582" s="398"/>
      <c r="W582" s="398"/>
      <c r="X582" s="398"/>
      <c r="Y582" s="398"/>
      <c r="BA582" s="398"/>
      <c r="BB582" s="398"/>
    </row>
    <row r="583" spans="1:54" ht="15.75" customHeight="1">
      <c r="A583" s="397"/>
      <c r="B583" s="398"/>
      <c r="C583" s="398"/>
      <c r="D583" s="169"/>
      <c r="E583" s="394"/>
      <c r="F583" s="394"/>
      <c r="G583" s="394"/>
      <c r="H583" s="398"/>
      <c r="I583" s="397"/>
      <c r="J583" s="397"/>
      <c r="K583" s="397"/>
      <c r="L583" s="398"/>
      <c r="M583" s="398"/>
      <c r="N583" s="398"/>
      <c r="O583" s="398"/>
      <c r="P583" s="398"/>
      <c r="Q583" s="398"/>
      <c r="R583" s="398"/>
      <c r="S583" s="398"/>
      <c r="T583" s="398"/>
      <c r="U583" s="398"/>
      <c r="V583" s="398"/>
      <c r="W583" s="398"/>
      <c r="X583" s="398"/>
      <c r="Y583" s="398"/>
      <c r="BA583" s="398"/>
      <c r="BB583" s="398"/>
    </row>
    <row r="584" spans="1:54" ht="15.75" customHeight="1">
      <c r="A584" s="397"/>
      <c r="B584" s="398"/>
      <c r="C584" s="398"/>
      <c r="D584" s="169"/>
      <c r="E584" s="394"/>
      <c r="F584" s="394"/>
      <c r="G584" s="394"/>
      <c r="H584" s="398"/>
      <c r="I584" s="397"/>
      <c r="J584" s="397"/>
      <c r="K584" s="397"/>
      <c r="L584" s="398"/>
      <c r="M584" s="398"/>
      <c r="N584" s="398"/>
      <c r="O584" s="398"/>
      <c r="P584" s="398"/>
      <c r="Q584" s="398"/>
      <c r="R584" s="398"/>
      <c r="S584" s="398"/>
      <c r="T584" s="398"/>
      <c r="U584" s="398"/>
      <c r="V584" s="398"/>
      <c r="W584" s="398"/>
      <c r="X584" s="398"/>
      <c r="Y584" s="398"/>
      <c r="BA584" s="398"/>
      <c r="BB584" s="398"/>
    </row>
    <row r="585" spans="1:54" ht="15.75" customHeight="1">
      <c r="A585" s="397"/>
      <c r="B585" s="398"/>
      <c r="C585" s="398"/>
      <c r="D585" s="169"/>
      <c r="E585" s="394"/>
      <c r="F585" s="394"/>
      <c r="G585" s="394"/>
      <c r="H585" s="398"/>
      <c r="I585" s="397"/>
      <c r="J585" s="397"/>
      <c r="K585" s="397"/>
      <c r="L585" s="398"/>
      <c r="M585" s="398"/>
      <c r="N585" s="398"/>
      <c r="O585" s="398"/>
      <c r="P585" s="398"/>
      <c r="Q585" s="398"/>
      <c r="R585" s="398"/>
      <c r="S585" s="398"/>
      <c r="T585" s="398"/>
      <c r="U585" s="398"/>
      <c r="V585" s="398"/>
      <c r="W585" s="398"/>
      <c r="X585" s="398"/>
      <c r="Y585" s="398"/>
      <c r="BA585" s="398"/>
      <c r="BB585" s="398"/>
    </row>
    <row r="586" spans="1:54" ht="15.75" customHeight="1">
      <c r="A586" s="397"/>
      <c r="B586" s="398"/>
      <c r="C586" s="398"/>
      <c r="D586" s="169"/>
      <c r="E586" s="394"/>
      <c r="F586" s="394"/>
      <c r="G586" s="394"/>
      <c r="H586" s="398"/>
      <c r="I586" s="397"/>
      <c r="J586" s="397"/>
      <c r="K586" s="397"/>
      <c r="L586" s="398"/>
      <c r="M586" s="398"/>
      <c r="N586" s="398"/>
      <c r="O586" s="398"/>
      <c r="P586" s="398"/>
      <c r="Q586" s="398"/>
      <c r="R586" s="398"/>
      <c r="S586" s="398"/>
      <c r="T586" s="398"/>
      <c r="U586" s="398"/>
      <c r="V586" s="398"/>
      <c r="W586" s="398"/>
      <c r="X586" s="398"/>
      <c r="Y586" s="398"/>
      <c r="BA586" s="398"/>
      <c r="BB586" s="398"/>
    </row>
    <row r="587" spans="1:54" ht="15.75" customHeight="1">
      <c r="A587" s="397"/>
      <c r="B587" s="398"/>
      <c r="C587" s="398"/>
      <c r="D587" s="169"/>
      <c r="E587" s="394"/>
      <c r="F587" s="394"/>
      <c r="G587" s="394"/>
      <c r="H587" s="398"/>
      <c r="I587" s="397"/>
      <c r="J587" s="397"/>
      <c r="K587" s="397"/>
      <c r="L587" s="398"/>
      <c r="M587" s="398"/>
      <c r="N587" s="398"/>
      <c r="O587" s="398"/>
      <c r="P587" s="398"/>
      <c r="Q587" s="398"/>
      <c r="R587" s="398"/>
      <c r="S587" s="398"/>
      <c r="T587" s="398"/>
      <c r="U587" s="398"/>
      <c r="V587" s="398"/>
      <c r="W587" s="398"/>
      <c r="X587" s="398"/>
      <c r="Y587" s="398"/>
      <c r="BA587" s="398"/>
      <c r="BB587" s="398"/>
    </row>
    <row r="588" spans="1:54" ht="15.75" customHeight="1">
      <c r="A588" s="397"/>
      <c r="B588" s="398"/>
      <c r="C588" s="398"/>
      <c r="D588" s="169"/>
      <c r="E588" s="394"/>
      <c r="F588" s="394"/>
      <c r="G588" s="394"/>
      <c r="H588" s="398"/>
      <c r="I588" s="397"/>
      <c r="J588" s="397"/>
      <c r="K588" s="397"/>
      <c r="L588" s="398"/>
      <c r="M588" s="398"/>
      <c r="N588" s="398"/>
      <c r="O588" s="398"/>
      <c r="P588" s="398"/>
      <c r="Q588" s="398"/>
      <c r="R588" s="398"/>
      <c r="S588" s="398"/>
      <c r="T588" s="398"/>
      <c r="U588" s="398"/>
      <c r="V588" s="398"/>
      <c r="W588" s="398"/>
      <c r="X588" s="398"/>
      <c r="Y588" s="398"/>
      <c r="BA588" s="398"/>
      <c r="BB588" s="398"/>
    </row>
    <row r="589" spans="1:54" ht="15.75" customHeight="1">
      <c r="A589" s="397"/>
      <c r="B589" s="398"/>
      <c r="C589" s="398"/>
      <c r="D589" s="169"/>
      <c r="E589" s="394"/>
      <c r="F589" s="394"/>
      <c r="G589" s="394"/>
      <c r="H589" s="398"/>
      <c r="I589" s="397"/>
      <c r="J589" s="397"/>
      <c r="K589" s="397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8"/>
      <c r="BA589" s="398"/>
      <c r="BB589" s="398"/>
    </row>
    <row r="590" spans="1:54" ht="15.75" customHeight="1">
      <c r="A590" s="397"/>
      <c r="B590" s="398"/>
      <c r="C590" s="398"/>
      <c r="D590" s="169"/>
      <c r="E590" s="394"/>
      <c r="F590" s="394"/>
      <c r="G590" s="394"/>
      <c r="H590" s="398"/>
      <c r="I590" s="397"/>
      <c r="J590" s="397"/>
      <c r="K590" s="397"/>
      <c r="L590" s="398"/>
      <c r="M590" s="398"/>
      <c r="N590" s="398"/>
      <c r="O590" s="398"/>
      <c r="P590" s="398"/>
      <c r="Q590" s="398"/>
      <c r="R590" s="398"/>
      <c r="S590" s="398"/>
      <c r="T590" s="398"/>
      <c r="U590" s="398"/>
      <c r="V590" s="398"/>
      <c r="W590" s="398"/>
      <c r="X590" s="398"/>
      <c r="Y590" s="398"/>
      <c r="BA590" s="398"/>
      <c r="BB590" s="398"/>
    </row>
    <row r="591" spans="1:54" ht="15.75" customHeight="1">
      <c r="A591" s="397"/>
      <c r="B591" s="398"/>
      <c r="C591" s="398"/>
      <c r="D591" s="169"/>
      <c r="E591" s="394"/>
      <c r="F591" s="394"/>
      <c r="G591" s="394"/>
      <c r="H591" s="398"/>
      <c r="I591" s="397"/>
      <c r="J591" s="397"/>
      <c r="K591" s="397"/>
      <c r="L591" s="398"/>
      <c r="M591" s="398"/>
      <c r="N591" s="398"/>
      <c r="O591" s="398"/>
      <c r="P591" s="398"/>
      <c r="Q591" s="398"/>
      <c r="R591" s="398"/>
      <c r="S591" s="398"/>
      <c r="T591" s="398"/>
      <c r="U591" s="398"/>
      <c r="V591" s="398"/>
      <c r="W591" s="398"/>
      <c r="X591" s="398"/>
      <c r="Y591" s="398"/>
      <c r="BA591" s="398"/>
      <c r="BB591" s="398"/>
    </row>
    <row r="592" spans="1:54" ht="15.75" customHeight="1">
      <c r="A592" s="397"/>
      <c r="B592" s="398"/>
      <c r="C592" s="398"/>
      <c r="D592" s="169"/>
      <c r="E592" s="394"/>
      <c r="F592" s="394"/>
      <c r="G592" s="394"/>
      <c r="H592" s="398"/>
      <c r="I592" s="397"/>
      <c r="J592" s="397"/>
      <c r="K592" s="397"/>
      <c r="L592" s="398"/>
      <c r="M592" s="398"/>
      <c r="N592" s="398"/>
      <c r="O592" s="398"/>
      <c r="P592" s="398"/>
      <c r="Q592" s="398"/>
      <c r="R592" s="398"/>
      <c r="S592" s="398"/>
      <c r="T592" s="398"/>
      <c r="U592" s="398"/>
      <c r="V592" s="398"/>
      <c r="W592" s="398"/>
      <c r="X592" s="398"/>
      <c r="Y592" s="398"/>
      <c r="BA592" s="398"/>
      <c r="BB592" s="398"/>
    </row>
    <row r="593" spans="1:54" ht="15.75" customHeight="1">
      <c r="A593" s="397"/>
      <c r="B593" s="398"/>
      <c r="C593" s="398"/>
      <c r="D593" s="169"/>
      <c r="E593" s="394"/>
      <c r="F593" s="394"/>
      <c r="G593" s="394"/>
      <c r="H593" s="398"/>
      <c r="I593" s="397"/>
      <c r="J593" s="397"/>
      <c r="K593" s="397"/>
      <c r="L593" s="398"/>
      <c r="M593" s="398"/>
      <c r="N593" s="398"/>
      <c r="O593" s="398"/>
      <c r="P593" s="398"/>
      <c r="Q593" s="398"/>
      <c r="R593" s="398"/>
      <c r="S593" s="398"/>
      <c r="T593" s="398"/>
      <c r="U593" s="398"/>
      <c r="V593" s="398"/>
      <c r="W593" s="398"/>
      <c r="X593" s="398"/>
      <c r="Y593" s="398"/>
      <c r="BA593" s="398"/>
      <c r="BB593" s="398"/>
    </row>
    <row r="594" spans="1:54" ht="15.75" customHeight="1">
      <c r="A594" s="397"/>
      <c r="B594" s="398"/>
      <c r="C594" s="398"/>
      <c r="D594" s="169"/>
      <c r="E594" s="394"/>
      <c r="F594" s="394"/>
      <c r="G594" s="394"/>
      <c r="H594" s="398"/>
      <c r="I594" s="397"/>
      <c r="J594" s="397"/>
      <c r="K594" s="397"/>
      <c r="L594" s="398"/>
      <c r="M594" s="398"/>
      <c r="N594" s="398"/>
      <c r="O594" s="398"/>
      <c r="P594" s="398"/>
      <c r="Q594" s="398"/>
      <c r="R594" s="398"/>
      <c r="S594" s="398"/>
      <c r="T594" s="398"/>
      <c r="U594" s="398"/>
      <c r="V594" s="398"/>
      <c r="W594" s="398"/>
      <c r="X594" s="398"/>
      <c r="Y594" s="398"/>
      <c r="BA594" s="398"/>
      <c r="BB594" s="398"/>
    </row>
    <row r="595" spans="1:54" ht="15.75" customHeight="1">
      <c r="A595" s="397"/>
      <c r="B595" s="398"/>
      <c r="C595" s="398"/>
      <c r="D595" s="169"/>
      <c r="E595" s="394"/>
      <c r="F595" s="394"/>
      <c r="G595" s="394"/>
      <c r="H595" s="398"/>
      <c r="I595" s="397"/>
      <c r="J595" s="397"/>
      <c r="K595" s="397"/>
      <c r="L595" s="398"/>
      <c r="M595" s="398"/>
      <c r="N595" s="398"/>
      <c r="O595" s="398"/>
      <c r="P595" s="398"/>
      <c r="Q595" s="398"/>
      <c r="R595" s="398"/>
      <c r="S595" s="398"/>
      <c r="T595" s="398"/>
      <c r="U595" s="398"/>
      <c r="V595" s="398"/>
      <c r="W595" s="398"/>
      <c r="X595" s="398"/>
      <c r="Y595" s="398"/>
      <c r="BA595" s="398"/>
      <c r="BB595" s="398"/>
    </row>
    <row r="596" spans="1:54" ht="15.75" customHeight="1">
      <c r="A596" s="397"/>
      <c r="B596" s="398"/>
      <c r="C596" s="398"/>
      <c r="D596" s="169"/>
      <c r="E596" s="394"/>
      <c r="F596" s="394"/>
      <c r="G596" s="394"/>
      <c r="H596" s="398"/>
      <c r="I596" s="397"/>
      <c r="J596" s="397"/>
      <c r="K596" s="397"/>
      <c r="L596" s="398"/>
      <c r="M596" s="398"/>
      <c r="N596" s="398"/>
      <c r="O596" s="398"/>
      <c r="P596" s="398"/>
      <c r="Q596" s="398"/>
      <c r="R596" s="398"/>
      <c r="S596" s="398"/>
      <c r="T596" s="398"/>
      <c r="U596" s="398"/>
      <c r="V596" s="398"/>
      <c r="W596" s="398"/>
      <c r="X596" s="398"/>
      <c r="Y596" s="398"/>
      <c r="BA596" s="398"/>
      <c r="BB596" s="398"/>
    </row>
    <row r="597" spans="1:54" ht="15.75" customHeight="1">
      <c r="A597" s="397"/>
      <c r="B597" s="398"/>
      <c r="C597" s="398"/>
      <c r="D597" s="169"/>
      <c r="E597" s="394"/>
      <c r="F597" s="394"/>
      <c r="G597" s="394"/>
      <c r="H597" s="398"/>
      <c r="I597" s="397"/>
      <c r="J597" s="397"/>
      <c r="K597" s="397"/>
      <c r="L597" s="398"/>
      <c r="M597" s="398"/>
      <c r="N597" s="398"/>
      <c r="O597" s="398"/>
      <c r="P597" s="398"/>
      <c r="Q597" s="398"/>
      <c r="R597" s="398"/>
      <c r="S597" s="398"/>
      <c r="T597" s="398"/>
      <c r="U597" s="398"/>
      <c r="V597" s="398"/>
      <c r="W597" s="398"/>
      <c r="X597" s="398"/>
      <c r="Y597" s="398"/>
      <c r="BA597" s="398"/>
      <c r="BB597" s="398"/>
    </row>
    <row r="598" spans="1:54" ht="15.75" customHeight="1">
      <c r="A598" s="397"/>
      <c r="B598" s="398"/>
      <c r="C598" s="398"/>
      <c r="D598" s="169"/>
      <c r="E598" s="394"/>
      <c r="F598" s="394"/>
      <c r="G598" s="394"/>
      <c r="H598" s="398"/>
      <c r="I598" s="397"/>
      <c r="J598" s="397"/>
      <c r="K598" s="397"/>
      <c r="L598" s="398"/>
      <c r="M598" s="398"/>
      <c r="N598" s="398"/>
      <c r="O598" s="398"/>
      <c r="P598" s="398"/>
      <c r="Q598" s="398"/>
      <c r="R598" s="398"/>
      <c r="S598" s="398"/>
      <c r="T598" s="398"/>
      <c r="U598" s="398"/>
      <c r="V598" s="398"/>
      <c r="W598" s="398"/>
      <c r="X598" s="398"/>
      <c r="Y598" s="398"/>
      <c r="BA598" s="398"/>
      <c r="BB598" s="398"/>
    </row>
    <row r="599" spans="1:54" ht="15.75" customHeight="1">
      <c r="A599" s="397"/>
      <c r="B599" s="398"/>
      <c r="C599" s="398"/>
      <c r="D599" s="169"/>
      <c r="E599" s="394"/>
      <c r="F599" s="394"/>
      <c r="G599" s="394"/>
      <c r="H599" s="398"/>
      <c r="I599" s="397"/>
      <c r="J599" s="397"/>
      <c r="K599" s="397"/>
      <c r="L599" s="398"/>
      <c r="M599" s="398"/>
      <c r="N599" s="398"/>
      <c r="O599" s="398"/>
      <c r="P599" s="398"/>
      <c r="Q599" s="398"/>
      <c r="R599" s="398"/>
      <c r="S599" s="398"/>
      <c r="T599" s="398"/>
      <c r="U599" s="398"/>
      <c r="V599" s="398"/>
      <c r="W599" s="398"/>
      <c r="X599" s="398"/>
      <c r="Y599" s="398"/>
      <c r="BA599" s="398"/>
      <c r="BB599" s="398"/>
    </row>
    <row r="600" spans="1:54" ht="15.75" customHeight="1">
      <c r="A600" s="397"/>
      <c r="B600" s="398"/>
      <c r="C600" s="398"/>
      <c r="D600" s="169"/>
      <c r="E600" s="394"/>
      <c r="F600" s="394"/>
      <c r="G600" s="394"/>
      <c r="H600" s="398"/>
      <c r="I600" s="397"/>
      <c r="J600" s="397"/>
      <c r="K600" s="397"/>
      <c r="L600" s="398"/>
      <c r="M600" s="398"/>
      <c r="N600" s="398"/>
      <c r="O600" s="398"/>
      <c r="P600" s="398"/>
      <c r="Q600" s="398"/>
      <c r="R600" s="398"/>
      <c r="S600" s="398"/>
      <c r="T600" s="398"/>
      <c r="U600" s="398"/>
      <c r="V600" s="398"/>
      <c r="W600" s="398"/>
      <c r="X600" s="398"/>
      <c r="Y600" s="398"/>
      <c r="BA600" s="398"/>
      <c r="BB600" s="398"/>
    </row>
    <row r="601" spans="1:54" ht="15.75" customHeight="1">
      <c r="A601" s="397"/>
      <c r="B601" s="398"/>
      <c r="C601" s="398"/>
      <c r="D601" s="169"/>
      <c r="E601" s="394"/>
      <c r="F601" s="394"/>
      <c r="G601" s="394"/>
      <c r="H601" s="398"/>
      <c r="I601" s="397"/>
      <c r="J601" s="397"/>
      <c r="K601" s="397"/>
      <c r="L601" s="398"/>
      <c r="M601" s="398"/>
      <c r="N601" s="398"/>
      <c r="O601" s="398"/>
      <c r="P601" s="398"/>
      <c r="Q601" s="398"/>
      <c r="R601" s="398"/>
      <c r="S601" s="398"/>
      <c r="T601" s="398"/>
      <c r="U601" s="398"/>
      <c r="V601" s="398"/>
      <c r="W601" s="398"/>
      <c r="X601" s="398"/>
      <c r="Y601" s="398"/>
      <c r="BA601" s="398"/>
      <c r="BB601" s="398"/>
    </row>
    <row r="602" spans="1:54" ht="15.75" customHeight="1">
      <c r="A602" s="397"/>
      <c r="B602" s="398"/>
      <c r="C602" s="398"/>
      <c r="D602" s="169"/>
      <c r="E602" s="394"/>
      <c r="F602" s="394"/>
      <c r="G602" s="394"/>
      <c r="H602" s="398"/>
      <c r="I602" s="397"/>
      <c r="J602" s="397"/>
      <c r="K602" s="397"/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BA602" s="398"/>
      <c r="BB602" s="398"/>
    </row>
    <row r="603" spans="1:54" ht="15.75" customHeight="1">
      <c r="A603" s="397"/>
      <c r="B603" s="398"/>
      <c r="C603" s="398"/>
      <c r="D603" s="169"/>
      <c r="E603" s="394"/>
      <c r="F603" s="394"/>
      <c r="G603" s="394"/>
      <c r="H603" s="398"/>
      <c r="I603" s="397"/>
      <c r="J603" s="397"/>
      <c r="K603" s="397"/>
      <c r="L603" s="398"/>
      <c r="M603" s="398"/>
      <c r="N603" s="398"/>
      <c r="O603" s="398"/>
      <c r="P603" s="398"/>
      <c r="Q603" s="398"/>
      <c r="R603" s="398"/>
      <c r="S603" s="398"/>
      <c r="T603" s="398"/>
      <c r="U603" s="398"/>
      <c r="V603" s="398"/>
      <c r="W603" s="398"/>
      <c r="X603" s="398"/>
      <c r="Y603" s="398"/>
      <c r="BA603" s="398"/>
      <c r="BB603" s="398"/>
    </row>
    <row r="604" spans="1:54" ht="15.75" customHeight="1">
      <c r="A604" s="397"/>
      <c r="B604" s="398"/>
      <c r="C604" s="398"/>
      <c r="D604" s="169"/>
      <c r="E604" s="394"/>
      <c r="F604" s="394"/>
      <c r="G604" s="394"/>
      <c r="H604" s="398"/>
      <c r="I604" s="397"/>
      <c r="J604" s="397"/>
      <c r="K604" s="397"/>
      <c r="L604" s="398"/>
      <c r="M604" s="398"/>
      <c r="N604" s="398"/>
      <c r="O604" s="398"/>
      <c r="P604" s="398"/>
      <c r="Q604" s="398"/>
      <c r="R604" s="398"/>
      <c r="S604" s="398"/>
      <c r="T604" s="398"/>
      <c r="U604" s="398"/>
      <c r="V604" s="398"/>
      <c r="W604" s="398"/>
      <c r="X604" s="398"/>
      <c r="Y604" s="398"/>
      <c r="BA604" s="398"/>
      <c r="BB604" s="398"/>
    </row>
    <row r="605" spans="1:54" ht="15.75" customHeight="1">
      <c r="A605" s="397"/>
      <c r="B605" s="398"/>
      <c r="C605" s="398"/>
      <c r="D605" s="169"/>
      <c r="E605" s="394"/>
      <c r="F605" s="394"/>
      <c r="G605" s="394"/>
      <c r="H605" s="398"/>
      <c r="I605" s="397"/>
      <c r="J605" s="397"/>
      <c r="K605" s="397"/>
      <c r="L605" s="398"/>
      <c r="M605" s="398"/>
      <c r="N605" s="398"/>
      <c r="O605" s="398"/>
      <c r="P605" s="398"/>
      <c r="Q605" s="398"/>
      <c r="R605" s="398"/>
      <c r="S605" s="398"/>
      <c r="T605" s="398"/>
      <c r="U605" s="398"/>
      <c r="V605" s="398"/>
      <c r="W605" s="398"/>
      <c r="X605" s="398"/>
      <c r="Y605" s="398"/>
      <c r="BA605" s="398"/>
      <c r="BB605" s="398"/>
    </row>
    <row r="606" spans="1:54" ht="15.75" customHeight="1">
      <c r="A606" s="397"/>
      <c r="B606" s="398"/>
      <c r="C606" s="398"/>
      <c r="D606" s="169"/>
      <c r="E606" s="394"/>
      <c r="F606" s="394"/>
      <c r="G606" s="394"/>
      <c r="H606" s="398"/>
      <c r="I606" s="397"/>
      <c r="J606" s="397"/>
      <c r="K606" s="397"/>
      <c r="L606" s="398"/>
      <c r="M606" s="398"/>
      <c r="N606" s="398"/>
      <c r="O606" s="398"/>
      <c r="P606" s="398"/>
      <c r="Q606" s="398"/>
      <c r="R606" s="398"/>
      <c r="S606" s="398"/>
      <c r="T606" s="398"/>
      <c r="U606" s="398"/>
      <c r="V606" s="398"/>
      <c r="W606" s="398"/>
      <c r="X606" s="398"/>
      <c r="Y606" s="398"/>
      <c r="BA606" s="398"/>
      <c r="BB606" s="398"/>
    </row>
    <row r="607" spans="1:54" ht="15.75" customHeight="1">
      <c r="A607" s="397"/>
      <c r="B607" s="398"/>
      <c r="C607" s="398"/>
      <c r="D607" s="169"/>
      <c r="E607" s="394"/>
      <c r="F607" s="394"/>
      <c r="G607" s="394"/>
      <c r="H607" s="398"/>
      <c r="I607" s="397"/>
      <c r="J607" s="397"/>
      <c r="K607" s="397"/>
      <c r="L607" s="398"/>
      <c r="M607" s="398"/>
      <c r="N607" s="398"/>
      <c r="O607" s="398"/>
      <c r="P607" s="398"/>
      <c r="Q607" s="398"/>
      <c r="R607" s="398"/>
      <c r="S607" s="398"/>
      <c r="T607" s="398"/>
      <c r="U607" s="398"/>
      <c r="V607" s="398"/>
      <c r="W607" s="398"/>
      <c r="X607" s="398"/>
      <c r="Y607" s="398"/>
      <c r="BA607" s="398"/>
      <c r="BB607" s="398"/>
    </row>
    <row r="608" spans="1:54" ht="15.75" customHeight="1">
      <c r="A608" s="397"/>
      <c r="B608" s="398"/>
      <c r="C608" s="398"/>
      <c r="D608" s="169"/>
      <c r="E608" s="394"/>
      <c r="F608" s="394"/>
      <c r="G608" s="394"/>
      <c r="H608" s="398"/>
      <c r="I608" s="397"/>
      <c r="J608" s="397"/>
      <c r="K608" s="397"/>
      <c r="L608" s="398"/>
      <c r="M608" s="398"/>
      <c r="N608" s="398"/>
      <c r="O608" s="398"/>
      <c r="P608" s="398"/>
      <c r="Q608" s="398"/>
      <c r="R608" s="398"/>
      <c r="S608" s="398"/>
      <c r="T608" s="398"/>
      <c r="U608" s="398"/>
      <c r="V608" s="398"/>
      <c r="W608" s="398"/>
      <c r="X608" s="398"/>
      <c r="Y608" s="398"/>
      <c r="BA608" s="398"/>
      <c r="BB608" s="398"/>
    </row>
    <row r="609" spans="1:54" ht="15.75" customHeight="1">
      <c r="A609" s="397"/>
      <c r="B609" s="398"/>
      <c r="C609" s="398"/>
      <c r="D609" s="169"/>
      <c r="E609" s="394"/>
      <c r="F609" s="394"/>
      <c r="G609" s="394"/>
      <c r="H609" s="398"/>
      <c r="I609" s="397"/>
      <c r="J609" s="397"/>
      <c r="K609" s="397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  <c r="BA609" s="398"/>
      <c r="BB609" s="398"/>
    </row>
    <row r="610" spans="1:54" ht="15.75" customHeight="1">
      <c r="A610" s="397"/>
      <c r="B610" s="398"/>
      <c r="C610" s="398"/>
      <c r="D610" s="169"/>
      <c r="E610" s="394"/>
      <c r="F610" s="394"/>
      <c r="G610" s="394"/>
      <c r="H610" s="398"/>
      <c r="I610" s="397"/>
      <c r="J610" s="397"/>
      <c r="K610" s="397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  <c r="BA610" s="398"/>
      <c r="BB610" s="398"/>
    </row>
    <row r="611" spans="1:54" ht="15.75" customHeight="1">
      <c r="A611" s="397"/>
      <c r="B611" s="398"/>
      <c r="C611" s="398"/>
      <c r="D611" s="169"/>
      <c r="E611" s="394"/>
      <c r="F611" s="394"/>
      <c r="G611" s="394"/>
      <c r="H611" s="398"/>
      <c r="I611" s="397"/>
      <c r="J611" s="397"/>
      <c r="K611" s="397"/>
      <c r="L611" s="398"/>
      <c r="M611" s="398"/>
      <c r="N611" s="398"/>
      <c r="O611" s="398"/>
      <c r="P611" s="398"/>
      <c r="Q611" s="398"/>
      <c r="R611" s="398"/>
      <c r="S611" s="398"/>
      <c r="T611" s="398"/>
      <c r="U611" s="398"/>
      <c r="V611" s="398"/>
      <c r="W611" s="398"/>
      <c r="X611" s="398"/>
      <c r="Y611" s="398"/>
      <c r="BA611" s="398"/>
      <c r="BB611" s="398"/>
    </row>
    <row r="612" spans="1:54" ht="15.75" customHeight="1">
      <c r="A612" s="397"/>
      <c r="B612" s="398"/>
      <c r="C612" s="398"/>
      <c r="D612" s="169"/>
      <c r="E612" s="394"/>
      <c r="F612" s="394"/>
      <c r="G612" s="394"/>
      <c r="H612" s="398"/>
      <c r="I612" s="397"/>
      <c r="J612" s="397"/>
      <c r="K612" s="397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  <c r="V612" s="398"/>
      <c r="W612" s="398"/>
      <c r="X612" s="398"/>
      <c r="Y612" s="398"/>
      <c r="BA612" s="398"/>
      <c r="BB612" s="398"/>
    </row>
    <row r="613" spans="1:54" ht="15.75" customHeight="1">
      <c r="A613" s="397"/>
      <c r="B613" s="398"/>
      <c r="C613" s="398"/>
      <c r="D613" s="169"/>
      <c r="E613" s="394"/>
      <c r="F613" s="394"/>
      <c r="G613" s="394"/>
      <c r="H613" s="398"/>
      <c r="I613" s="397"/>
      <c r="J613" s="397"/>
      <c r="K613" s="397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BA613" s="398"/>
      <c r="BB613" s="398"/>
    </row>
    <row r="614" spans="1:54" ht="15.75" customHeight="1">
      <c r="A614" s="397"/>
      <c r="B614" s="398"/>
      <c r="C614" s="398"/>
      <c r="D614" s="169"/>
      <c r="E614" s="394"/>
      <c r="F614" s="394"/>
      <c r="G614" s="394"/>
      <c r="H614" s="398"/>
      <c r="I614" s="397"/>
      <c r="J614" s="397"/>
      <c r="K614" s="397"/>
      <c r="L614" s="398"/>
      <c r="M614" s="398"/>
      <c r="N614" s="398"/>
      <c r="O614" s="398"/>
      <c r="P614" s="398"/>
      <c r="Q614" s="398"/>
      <c r="R614" s="398"/>
      <c r="S614" s="398"/>
      <c r="T614" s="398"/>
      <c r="U614" s="398"/>
      <c r="V614" s="398"/>
      <c r="W614" s="398"/>
      <c r="X614" s="398"/>
      <c r="Y614" s="398"/>
      <c r="BA614" s="398"/>
      <c r="BB614" s="398"/>
    </row>
    <row r="615" spans="1:54" ht="15.75" customHeight="1">
      <c r="A615" s="397"/>
      <c r="B615" s="398"/>
      <c r="C615" s="398"/>
      <c r="D615" s="169"/>
      <c r="E615" s="394"/>
      <c r="F615" s="394"/>
      <c r="G615" s="394"/>
      <c r="H615" s="398"/>
      <c r="I615" s="397"/>
      <c r="J615" s="397"/>
      <c r="K615" s="397"/>
      <c r="L615" s="398"/>
      <c r="M615" s="398"/>
      <c r="N615" s="398"/>
      <c r="O615" s="398"/>
      <c r="P615" s="398"/>
      <c r="Q615" s="398"/>
      <c r="R615" s="398"/>
      <c r="S615" s="398"/>
      <c r="T615" s="398"/>
      <c r="U615" s="398"/>
      <c r="V615" s="398"/>
      <c r="W615" s="398"/>
      <c r="X615" s="398"/>
      <c r="Y615" s="398"/>
      <c r="BA615" s="398"/>
      <c r="BB615" s="398"/>
    </row>
    <row r="616" spans="1:54" ht="15.75" customHeight="1">
      <c r="A616" s="397"/>
      <c r="B616" s="398"/>
      <c r="C616" s="398"/>
      <c r="D616" s="169"/>
      <c r="E616" s="394"/>
      <c r="F616" s="394"/>
      <c r="G616" s="394"/>
      <c r="H616" s="398"/>
      <c r="I616" s="397"/>
      <c r="J616" s="397"/>
      <c r="K616" s="397"/>
      <c r="L616" s="398"/>
      <c r="M616" s="398"/>
      <c r="N616" s="398"/>
      <c r="O616" s="398"/>
      <c r="P616" s="398"/>
      <c r="Q616" s="398"/>
      <c r="R616" s="398"/>
      <c r="S616" s="398"/>
      <c r="T616" s="398"/>
      <c r="U616" s="398"/>
      <c r="V616" s="398"/>
      <c r="W616" s="398"/>
      <c r="X616" s="398"/>
      <c r="Y616" s="398"/>
      <c r="BA616" s="398"/>
      <c r="BB616" s="398"/>
    </row>
    <row r="617" spans="1:54" ht="15.75" customHeight="1">
      <c r="A617" s="397"/>
      <c r="B617" s="398"/>
      <c r="C617" s="398"/>
      <c r="D617" s="169"/>
      <c r="E617" s="394"/>
      <c r="F617" s="394"/>
      <c r="G617" s="394"/>
      <c r="H617" s="398"/>
      <c r="I617" s="397"/>
      <c r="J617" s="397"/>
      <c r="K617" s="397"/>
      <c r="L617" s="398"/>
      <c r="M617" s="398"/>
      <c r="N617" s="398"/>
      <c r="O617" s="398"/>
      <c r="P617" s="398"/>
      <c r="Q617" s="398"/>
      <c r="R617" s="398"/>
      <c r="S617" s="398"/>
      <c r="T617" s="398"/>
      <c r="U617" s="398"/>
      <c r="V617" s="398"/>
      <c r="W617" s="398"/>
      <c r="X617" s="398"/>
      <c r="Y617" s="398"/>
      <c r="BA617" s="398"/>
      <c r="BB617" s="398"/>
    </row>
    <row r="618" spans="1:54" ht="15.75" customHeight="1">
      <c r="A618" s="397"/>
      <c r="B618" s="398"/>
      <c r="C618" s="398"/>
      <c r="D618" s="169"/>
      <c r="E618" s="394"/>
      <c r="F618" s="394"/>
      <c r="G618" s="394"/>
      <c r="H618" s="398"/>
      <c r="I618" s="397"/>
      <c r="J618" s="397"/>
      <c r="K618" s="397"/>
      <c r="L618" s="398"/>
      <c r="M618" s="398"/>
      <c r="N618" s="398"/>
      <c r="O618" s="398"/>
      <c r="P618" s="398"/>
      <c r="Q618" s="398"/>
      <c r="R618" s="398"/>
      <c r="S618" s="398"/>
      <c r="T618" s="398"/>
      <c r="U618" s="398"/>
      <c r="V618" s="398"/>
      <c r="W618" s="398"/>
      <c r="X618" s="398"/>
      <c r="Y618" s="398"/>
      <c r="BA618" s="398"/>
      <c r="BB618" s="398"/>
    </row>
    <row r="619" spans="1:54" ht="15.75" customHeight="1">
      <c r="A619" s="397"/>
      <c r="B619" s="398"/>
      <c r="C619" s="398"/>
      <c r="D619" s="169"/>
      <c r="E619" s="394"/>
      <c r="F619" s="394"/>
      <c r="G619" s="394"/>
      <c r="H619" s="398"/>
      <c r="I619" s="397"/>
      <c r="J619" s="397"/>
      <c r="K619" s="397"/>
      <c r="L619" s="398"/>
      <c r="M619" s="398"/>
      <c r="N619" s="398"/>
      <c r="O619" s="398"/>
      <c r="P619" s="398"/>
      <c r="Q619" s="398"/>
      <c r="R619" s="398"/>
      <c r="S619" s="398"/>
      <c r="T619" s="398"/>
      <c r="U619" s="398"/>
      <c r="V619" s="398"/>
      <c r="W619" s="398"/>
      <c r="X619" s="398"/>
      <c r="Y619" s="398"/>
      <c r="BA619" s="398"/>
      <c r="BB619" s="398"/>
    </row>
    <row r="620" spans="1:54" ht="15.75" customHeight="1">
      <c r="A620" s="397"/>
      <c r="B620" s="398"/>
      <c r="C620" s="398"/>
      <c r="D620" s="169"/>
      <c r="E620" s="394"/>
      <c r="F620" s="394"/>
      <c r="G620" s="394"/>
      <c r="H620" s="398"/>
      <c r="I620" s="397"/>
      <c r="J620" s="397"/>
      <c r="K620" s="397"/>
      <c r="L620" s="398"/>
      <c r="M620" s="398"/>
      <c r="N620" s="398"/>
      <c r="O620" s="398"/>
      <c r="P620" s="398"/>
      <c r="Q620" s="398"/>
      <c r="R620" s="398"/>
      <c r="S620" s="398"/>
      <c r="T620" s="398"/>
      <c r="U620" s="398"/>
      <c r="V620" s="398"/>
      <c r="W620" s="398"/>
      <c r="X620" s="398"/>
      <c r="Y620" s="398"/>
      <c r="BA620" s="398"/>
      <c r="BB620" s="398"/>
    </row>
    <row r="621" spans="1:54" ht="15.75" customHeight="1">
      <c r="A621" s="397"/>
      <c r="B621" s="398"/>
      <c r="C621" s="398"/>
      <c r="D621" s="169"/>
      <c r="E621" s="394"/>
      <c r="F621" s="394"/>
      <c r="G621" s="394"/>
      <c r="H621" s="398"/>
      <c r="I621" s="397"/>
      <c r="J621" s="397"/>
      <c r="K621" s="397"/>
      <c r="L621" s="398"/>
      <c r="M621" s="398"/>
      <c r="N621" s="398"/>
      <c r="O621" s="398"/>
      <c r="P621" s="398"/>
      <c r="Q621" s="398"/>
      <c r="R621" s="398"/>
      <c r="S621" s="398"/>
      <c r="T621" s="398"/>
      <c r="U621" s="398"/>
      <c r="V621" s="398"/>
      <c r="W621" s="398"/>
      <c r="X621" s="398"/>
      <c r="Y621" s="398"/>
      <c r="BA621" s="398"/>
      <c r="BB621" s="398"/>
    </row>
    <row r="622" spans="1:54" ht="15.75" customHeight="1">
      <c r="A622" s="397"/>
      <c r="B622" s="398"/>
      <c r="C622" s="398"/>
      <c r="D622" s="169"/>
      <c r="E622" s="394"/>
      <c r="F622" s="394"/>
      <c r="G622" s="394"/>
      <c r="H622" s="398"/>
      <c r="I622" s="397"/>
      <c r="J622" s="397"/>
      <c r="K622" s="397"/>
      <c r="L622" s="398"/>
      <c r="M622" s="398"/>
      <c r="N622" s="398"/>
      <c r="O622" s="398"/>
      <c r="P622" s="398"/>
      <c r="Q622" s="398"/>
      <c r="R622" s="398"/>
      <c r="S622" s="398"/>
      <c r="T622" s="398"/>
      <c r="U622" s="398"/>
      <c r="V622" s="398"/>
      <c r="W622" s="398"/>
      <c r="X622" s="398"/>
      <c r="Y622" s="398"/>
      <c r="BA622" s="398"/>
      <c r="BB622" s="398"/>
    </row>
    <row r="623" spans="1:54" ht="15.75" customHeight="1">
      <c r="A623" s="397"/>
      <c r="B623" s="398"/>
      <c r="C623" s="398"/>
      <c r="D623" s="169"/>
      <c r="E623" s="394"/>
      <c r="F623" s="394"/>
      <c r="G623" s="394"/>
      <c r="H623" s="398"/>
      <c r="I623" s="397"/>
      <c r="J623" s="397"/>
      <c r="K623" s="397"/>
      <c r="L623" s="398"/>
      <c r="M623" s="398"/>
      <c r="N623" s="398"/>
      <c r="O623" s="398"/>
      <c r="P623" s="398"/>
      <c r="Q623" s="398"/>
      <c r="R623" s="398"/>
      <c r="S623" s="398"/>
      <c r="T623" s="398"/>
      <c r="U623" s="398"/>
      <c r="V623" s="398"/>
      <c r="W623" s="398"/>
      <c r="X623" s="398"/>
      <c r="Y623" s="398"/>
      <c r="BA623" s="398"/>
      <c r="BB623" s="398"/>
    </row>
    <row r="624" spans="1:54" ht="15.75" customHeight="1">
      <c r="A624" s="397"/>
      <c r="B624" s="398"/>
      <c r="C624" s="398"/>
      <c r="D624" s="169"/>
      <c r="E624" s="394"/>
      <c r="F624" s="394"/>
      <c r="G624" s="394"/>
      <c r="H624" s="398"/>
      <c r="I624" s="397"/>
      <c r="J624" s="397"/>
      <c r="K624" s="397"/>
      <c r="L624" s="398"/>
      <c r="M624" s="398"/>
      <c r="N624" s="398"/>
      <c r="O624" s="398"/>
      <c r="P624" s="398"/>
      <c r="Q624" s="398"/>
      <c r="R624" s="398"/>
      <c r="S624" s="398"/>
      <c r="T624" s="398"/>
      <c r="U624" s="398"/>
      <c r="V624" s="398"/>
      <c r="W624" s="398"/>
      <c r="X624" s="398"/>
      <c r="Y624" s="398"/>
      <c r="BA624" s="398"/>
      <c r="BB624" s="398"/>
    </row>
    <row r="625" spans="1:54" ht="15.75" customHeight="1">
      <c r="A625" s="397"/>
      <c r="B625" s="398"/>
      <c r="C625" s="398"/>
      <c r="D625" s="169"/>
      <c r="E625" s="394"/>
      <c r="F625" s="394"/>
      <c r="G625" s="394"/>
      <c r="H625" s="398"/>
      <c r="I625" s="397"/>
      <c r="J625" s="397"/>
      <c r="K625" s="397"/>
      <c r="L625" s="398"/>
      <c r="M625" s="398"/>
      <c r="N625" s="398"/>
      <c r="O625" s="398"/>
      <c r="P625" s="398"/>
      <c r="Q625" s="398"/>
      <c r="R625" s="398"/>
      <c r="S625" s="398"/>
      <c r="T625" s="398"/>
      <c r="U625" s="398"/>
      <c r="V625" s="398"/>
      <c r="W625" s="398"/>
      <c r="X625" s="398"/>
      <c r="Y625" s="398"/>
      <c r="BA625" s="398"/>
      <c r="BB625" s="398"/>
    </row>
    <row r="626" spans="1:54" ht="15.75" customHeight="1">
      <c r="A626" s="397"/>
      <c r="B626" s="398"/>
      <c r="C626" s="398"/>
      <c r="D626" s="169"/>
      <c r="E626" s="394"/>
      <c r="F626" s="394"/>
      <c r="G626" s="394"/>
      <c r="H626" s="398"/>
      <c r="I626" s="397"/>
      <c r="J626" s="397"/>
      <c r="K626" s="397"/>
      <c r="L626" s="398"/>
      <c r="M626" s="398"/>
      <c r="N626" s="398"/>
      <c r="O626" s="398"/>
      <c r="P626" s="398"/>
      <c r="Q626" s="398"/>
      <c r="R626" s="398"/>
      <c r="S626" s="398"/>
      <c r="T626" s="398"/>
      <c r="U626" s="398"/>
      <c r="V626" s="398"/>
      <c r="W626" s="398"/>
      <c r="X626" s="398"/>
      <c r="Y626" s="398"/>
      <c r="BA626" s="398"/>
      <c r="BB626" s="398"/>
    </row>
    <row r="627" spans="1:54" ht="15.75" customHeight="1">
      <c r="A627" s="397"/>
      <c r="B627" s="398"/>
      <c r="C627" s="398"/>
      <c r="D627" s="169"/>
      <c r="E627" s="394"/>
      <c r="F627" s="394"/>
      <c r="G627" s="394"/>
      <c r="H627" s="398"/>
      <c r="I627" s="397"/>
      <c r="J627" s="397"/>
      <c r="K627" s="397"/>
      <c r="L627" s="398"/>
      <c r="M627" s="398"/>
      <c r="N627" s="398"/>
      <c r="O627" s="398"/>
      <c r="P627" s="398"/>
      <c r="Q627" s="398"/>
      <c r="R627" s="398"/>
      <c r="S627" s="398"/>
      <c r="T627" s="398"/>
      <c r="U627" s="398"/>
      <c r="V627" s="398"/>
      <c r="W627" s="398"/>
      <c r="X627" s="398"/>
      <c r="Y627" s="398"/>
      <c r="BA627" s="398"/>
      <c r="BB627" s="398"/>
    </row>
    <row r="628" spans="1:54" ht="15.75" customHeight="1">
      <c r="A628" s="397"/>
      <c r="B628" s="398"/>
      <c r="C628" s="398"/>
      <c r="D628" s="169"/>
      <c r="E628" s="394"/>
      <c r="F628" s="394"/>
      <c r="G628" s="394"/>
      <c r="H628" s="398"/>
      <c r="I628" s="397"/>
      <c r="J628" s="397"/>
      <c r="K628" s="397"/>
      <c r="L628" s="398"/>
      <c r="M628" s="398"/>
      <c r="N628" s="398"/>
      <c r="O628" s="398"/>
      <c r="P628" s="398"/>
      <c r="Q628" s="398"/>
      <c r="R628" s="398"/>
      <c r="S628" s="398"/>
      <c r="T628" s="398"/>
      <c r="U628" s="398"/>
      <c r="V628" s="398"/>
      <c r="W628" s="398"/>
      <c r="X628" s="398"/>
      <c r="Y628" s="398"/>
      <c r="BA628" s="398"/>
      <c r="BB628" s="398"/>
    </row>
    <row r="629" spans="1:54" ht="15.75" customHeight="1">
      <c r="A629" s="397"/>
      <c r="B629" s="398"/>
      <c r="C629" s="398"/>
      <c r="D629" s="169"/>
      <c r="E629" s="394"/>
      <c r="F629" s="394"/>
      <c r="G629" s="394"/>
      <c r="H629" s="398"/>
      <c r="I629" s="397"/>
      <c r="J629" s="397"/>
      <c r="K629" s="397"/>
      <c r="L629" s="398"/>
      <c r="M629" s="398"/>
      <c r="N629" s="398"/>
      <c r="O629" s="398"/>
      <c r="P629" s="398"/>
      <c r="Q629" s="398"/>
      <c r="R629" s="398"/>
      <c r="S629" s="398"/>
      <c r="T629" s="398"/>
      <c r="U629" s="398"/>
      <c r="V629" s="398"/>
      <c r="W629" s="398"/>
      <c r="X629" s="398"/>
      <c r="Y629" s="398"/>
      <c r="BA629" s="398"/>
      <c r="BB629" s="398"/>
    </row>
    <row r="630" spans="1:54" ht="15.75" customHeight="1">
      <c r="A630" s="397"/>
      <c r="B630" s="398"/>
      <c r="C630" s="398"/>
      <c r="D630" s="169"/>
      <c r="E630" s="394"/>
      <c r="F630" s="394"/>
      <c r="G630" s="394"/>
      <c r="H630" s="398"/>
      <c r="I630" s="397"/>
      <c r="J630" s="397"/>
      <c r="K630" s="397"/>
      <c r="L630" s="398"/>
      <c r="M630" s="398"/>
      <c r="N630" s="398"/>
      <c r="O630" s="398"/>
      <c r="P630" s="398"/>
      <c r="Q630" s="398"/>
      <c r="R630" s="398"/>
      <c r="S630" s="398"/>
      <c r="T630" s="398"/>
      <c r="U630" s="398"/>
      <c r="V630" s="398"/>
      <c r="W630" s="398"/>
      <c r="X630" s="398"/>
      <c r="Y630" s="398"/>
      <c r="BA630" s="398"/>
      <c r="BB630" s="398"/>
    </row>
    <row r="631" spans="1:54" ht="15.75" customHeight="1">
      <c r="A631" s="397"/>
      <c r="B631" s="398"/>
      <c r="C631" s="398"/>
      <c r="D631" s="169"/>
      <c r="E631" s="394"/>
      <c r="F631" s="394"/>
      <c r="G631" s="394"/>
      <c r="H631" s="398"/>
      <c r="I631" s="397"/>
      <c r="J631" s="397"/>
      <c r="K631" s="397"/>
      <c r="L631" s="398"/>
      <c r="M631" s="398"/>
      <c r="N631" s="398"/>
      <c r="O631" s="398"/>
      <c r="P631" s="398"/>
      <c r="Q631" s="398"/>
      <c r="R631" s="398"/>
      <c r="S631" s="398"/>
      <c r="T631" s="398"/>
      <c r="U631" s="398"/>
      <c r="V631" s="398"/>
      <c r="W631" s="398"/>
      <c r="X631" s="398"/>
      <c r="Y631" s="398"/>
      <c r="BA631" s="398"/>
      <c r="BB631" s="398"/>
    </row>
    <row r="632" spans="1:54" ht="15.75" customHeight="1">
      <c r="A632" s="397"/>
      <c r="B632" s="398"/>
      <c r="C632" s="398"/>
      <c r="D632" s="169"/>
      <c r="E632" s="394"/>
      <c r="F632" s="394"/>
      <c r="G632" s="394"/>
      <c r="H632" s="398"/>
      <c r="I632" s="397"/>
      <c r="J632" s="397"/>
      <c r="K632" s="397"/>
      <c r="L632" s="398"/>
      <c r="M632" s="398"/>
      <c r="N632" s="398"/>
      <c r="O632" s="398"/>
      <c r="P632" s="398"/>
      <c r="Q632" s="398"/>
      <c r="R632" s="398"/>
      <c r="S632" s="398"/>
      <c r="T632" s="398"/>
      <c r="U632" s="398"/>
      <c r="V632" s="398"/>
      <c r="W632" s="398"/>
      <c r="X632" s="398"/>
      <c r="Y632" s="398"/>
      <c r="BA632" s="398"/>
      <c r="BB632" s="398"/>
    </row>
    <row r="633" spans="1:54" ht="15.75" customHeight="1">
      <c r="A633" s="397"/>
      <c r="B633" s="398"/>
      <c r="C633" s="398"/>
      <c r="D633" s="169"/>
      <c r="E633" s="394"/>
      <c r="F633" s="394"/>
      <c r="G633" s="394"/>
      <c r="H633" s="398"/>
      <c r="I633" s="397"/>
      <c r="J633" s="397"/>
      <c r="K633" s="397"/>
      <c r="L633" s="398"/>
      <c r="M633" s="398"/>
      <c r="N633" s="398"/>
      <c r="O633" s="398"/>
      <c r="P633" s="398"/>
      <c r="Q633" s="398"/>
      <c r="R633" s="398"/>
      <c r="S633" s="398"/>
      <c r="T633" s="398"/>
      <c r="U633" s="398"/>
      <c r="V633" s="398"/>
      <c r="W633" s="398"/>
      <c r="X633" s="398"/>
      <c r="Y633" s="398"/>
      <c r="BA633" s="398"/>
      <c r="BB633" s="398"/>
    </row>
    <row r="634" spans="1:54" ht="15.75" customHeight="1">
      <c r="A634" s="397"/>
      <c r="B634" s="398"/>
      <c r="C634" s="398"/>
      <c r="D634" s="169"/>
      <c r="E634" s="394"/>
      <c r="F634" s="394"/>
      <c r="G634" s="394"/>
      <c r="H634" s="398"/>
      <c r="I634" s="397"/>
      <c r="J634" s="397"/>
      <c r="K634" s="397"/>
      <c r="L634" s="398"/>
      <c r="M634" s="398"/>
      <c r="N634" s="398"/>
      <c r="O634" s="398"/>
      <c r="P634" s="398"/>
      <c r="Q634" s="398"/>
      <c r="R634" s="398"/>
      <c r="S634" s="398"/>
      <c r="T634" s="398"/>
      <c r="U634" s="398"/>
      <c r="V634" s="398"/>
      <c r="W634" s="398"/>
      <c r="X634" s="398"/>
      <c r="Y634" s="398"/>
      <c r="BA634" s="398"/>
      <c r="BB634" s="398"/>
    </row>
    <row r="635" spans="1:54" ht="15.75" customHeight="1">
      <c r="A635" s="397"/>
      <c r="B635" s="398"/>
      <c r="C635" s="398"/>
      <c r="D635" s="169"/>
      <c r="E635" s="394"/>
      <c r="F635" s="394"/>
      <c r="G635" s="394"/>
      <c r="H635" s="398"/>
      <c r="I635" s="397"/>
      <c r="J635" s="397"/>
      <c r="K635" s="397"/>
      <c r="L635" s="398"/>
      <c r="M635" s="398"/>
      <c r="N635" s="398"/>
      <c r="O635" s="398"/>
      <c r="P635" s="398"/>
      <c r="Q635" s="398"/>
      <c r="R635" s="398"/>
      <c r="S635" s="398"/>
      <c r="T635" s="398"/>
      <c r="U635" s="398"/>
      <c r="V635" s="398"/>
      <c r="W635" s="398"/>
      <c r="X635" s="398"/>
      <c r="Y635" s="398"/>
      <c r="BA635" s="398"/>
      <c r="BB635" s="398"/>
    </row>
    <row r="636" spans="1:54" ht="15.75" customHeight="1">
      <c r="A636" s="397"/>
      <c r="B636" s="398"/>
      <c r="C636" s="398"/>
      <c r="D636" s="169"/>
      <c r="E636" s="394"/>
      <c r="F636" s="394"/>
      <c r="G636" s="394"/>
      <c r="H636" s="398"/>
      <c r="I636" s="397"/>
      <c r="J636" s="397"/>
      <c r="K636" s="397"/>
      <c r="L636" s="398"/>
      <c r="M636" s="398"/>
      <c r="N636" s="398"/>
      <c r="O636" s="398"/>
      <c r="P636" s="398"/>
      <c r="Q636" s="398"/>
      <c r="R636" s="398"/>
      <c r="S636" s="398"/>
      <c r="T636" s="398"/>
      <c r="U636" s="398"/>
      <c r="V636" s="398"/>
      <c r="W636" s="398"/>
      <c r="X636" s="398"/>
      <c r="Y636" s="398"/>
      <c r="BA636" s="398"/>
      <c r="BB636" s="398"/>
    </row>
    <row r="637" spans="1:54" ht="15.75" customHeight="1">
      <c r="A637" s="397"/>
      <c r="B637" s="398"/>
      <c r="C637" s="398"/>
      <c r="D637" s="169"/>
      <c r="E637" s="394"/>
      <c r="F637" s="394"/>
      <c r="G637" s="394"/>
      <c r="H637" s="398"/>
      <c r="I637" s="397"/>
      <c r="J637" s="397"/>
      <c r="K637" s="397"/>
      <c r="L637" s="398"/>
      <c r="M637" s="398"/>
      <c r="N637" s="398"/>
      <c r="O637" s="398"/>
      <c r="P637" s="398"/>
      <c r="Q637" s="398"/>
      <c r="R637" s="398"/>
      <c r="S637" s="398"/>
      <c r="T637" s="398"/>
      <c r="U637" s="398"/>
      <c r="V637" s="398"/>
      <c r="W637" s="398"/>
      <c r="X637" s="398"/>
      <c r="Y637" s="398"/>
      <c r="BA637" s="398"/>
      <c r="BB637" s="398"/>
    </row>
    <row r="638" spans="1:54" ht="15.75" customHeight="1">
      <c r="A638" s="397"/>
      <c r="B638" s="398"/>
      <c r="C638" s="398"/>
      <c r="D638" s="169"/>
      <c r="E638" s="394"/>
      <c r="F638" s="394"/>
      <c r="G638" s="394"/>
      <c r="H638" s="398"/>
      <c r="I638" s="397"/>
      <c r="J638" s="397"/>
      <c r="K638" s="397"/>
      <c r="L638" s="398"/>
      <c r="M638" s="398"/>
      <c r="N638" s="398"/>
      <c r="O638" s="398"/>
      <c r="P638" s="398"/>
      <c r="Q638" s="398"/>
      <c r="R638" s="398"/>
      <c r="S638" s="398"/>
      <c r="T638" s="398"/>
      <c r="U638" s="398"/>
      <c r="V638" s="398"/>
      <c r="W638" s="398"/>
      <c r="X638" s="398"/>
      <c r="Y638" s="398"/>
      <c r="BA638" s="398"/>
      <c r="BB638" s="398"/>
    </row>
    <row r="639" spans="1:54" ht="15.75" customHeight="1">
      <c r="A639" s="397"/>
      <c r="B639" s="398"/>
      <c r="C639" s="398"/>
      <c r="D639" s="169"/>
      <c r="E639" s="394"/>
      <c r="F639" s="394"/>
      <c r="G639" s="394"/>
      <c r="H639" s="398"/>
      <c r="I639" s="397"/>
      <c r="J639" s="397"/>
      <c r="K639" s="397"/>
      <c r="L639" s="398"/>
      <c r="M639" s="398"/>
      <c r="N639" s="398"/>
      <c r="O639" s="398"/>
      <c r="P639" s="398"/>
      <c r="Q639" s="398"/>
      <c r="R639" s="398"/>
      <c r="S639" s="398"/>
      <c r="T639" s="398"/>
      <c r="U639" s="398"/>
      <c r="V639" s="398"/>
      <c r="W639" s="398"/>
      <c r="X639" s="398"/>
      <c r="Y639" s="398"/>
      <c r="BA639" s="398"/>
      <c r="BB639" s="398"/>
    </row>
    <row r="640" spans="1:54" ht="15.75" customHeight="1">
      <c r="A640" s="397"/>
      <c r="B640" s="398"/>
      <c r="C640" s="398"/>
      <c r="D640" s="169"/>
      <c r="E640" s="394"/>
      <c r="F640" s="394"/>
      <c r="G640" s="394"/>
      <c r="H640" s="398"/>
      <c r="I640" s="397"/>
      <c r="J640" s="397"/>
      <c r="K640" s="397"/>
      <c r="L640" s="398"/>
      <c r="M640" s="398"/>
      <c r="N640" s="398"/>
      <c r="O640" s="398"/>
      <c r="P640" s="398"/>
      <c r="Q640" s="398"/>
      <c r="R640" s="398"/>
      <c r="S640" s="398"/>
      <c r="T640" s="398"/>
      <c r="U640" s="398"/>
      <c r="V640" s="398"/>
      <c r="W640" s="398"/>
      <c r="X640" s="398"/>
      <c r="Y640" s="398"/>
      <c r="BA640" s="398"/>
      <c r="BB640" s="398"/>
    </row>
    <row r="641" spans="1:54" ht="15.75" customHeight="1">
      <c r="A641" s="397"/>
      <c r="B641" s="398"/>
      <c r="C641" s="398"/>
      <c r="D641" s="169"/>
      <c r="E641" s="394"/>
      <c r="F641" s="394"/>
      <c r="G641" s="394"/>
      <c r="H641" s="398"/>
      <c r="I641" s="397"/>
      <c r="J641" s="397"/>
      <c r="K641" s="397"/>
      <c r="L641" s="398"/>
      <c r="M641" s="398"/>
      <c r="N641" s="398"/>
      <c r="O641" s="398"/>
      <c r="P641" s="398"/>
      <c r="Q641" s="398"/>
      <c r="R641" s="398"/>
      <c r="S641" s="398"/>
      <c r="T641" s="398"/>
      <c r="U641" s="398"/>
      <c r="V641" s="398"/>
      <c r="W641" s="398"/>
      <c r="X641" s="398"/>
      <c r="Y641" s="398"/>
      <c r="BA641" s="398"/>
      <c r="BB641" s="398"/>
    </row>
    <row r="642" spans="1:54" ht="15.75" customHeight="1">
      <c r="A642" s="397"/>
      <c r="B642" s="398"/>
      <c r="C642" s="398"/>
      <c r="D642" s="169"/>
      <c r="E642" s="394"/>
      <c r="F642" s="394"/>
      <c r="G642" s="394"/>
      <c r="H642" s="398"/>
      <c r="I642" s="397"/>
      <c r="J642" s="397"/>
      <c r="K642" s="397"/>
      <c r="L642" s="398"/>
      <c r="M642" s="398"/>
      <c r="N642" s="398"/>
      <c r="O642" s="398"/>
      <c r="P642" s="398"/>
      <c r="Q642" s="398"/>
      <c r="R642" s="398"/>
      <c r="S642" s="398"/>
      <c r="T642" s="398"/>
      <c r="U642" s="398"/>
      <c r="V642" s="398"/>
      <c r="W642" s="398"/>
      <c r="X642" s="398"/>
      <c r="Y642" s="398"/>
      <c r="BA642" s="398"/>
      <c r="BB642" s="398"/>
    </row>
    <row r="643" spans="1:54" ht="15.75" customHeight="1">
      <c r="A643" s="397"/>
      <c r="B643" s="398"/>
      <c r="C643" s="398"/>
      <c r="D643" s="169"/>
      <c r="E643" s="394"/>
      <c r="F643" s="394"/>
      <c r="G643" s="394"/>
      <c r="H643" s="398"/>
      <c r="I643" s="397"/>
      <c r="J643" s="397"/>
      <c r="K643" s="397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  <c r="BA643" s="398"/>
      <c r="BB643" s="398"/>
    </row>
    <row r="644" spans="1:54" ht="15.75" customHeight="1">
      <c r="A644" s="397"/>
      <c r="B644" s="398"/>
      <c r="C644" s="398"/>
      <c r="D644" s="169"/>
      <c r="E644" s="394"/>
      <c r="F644" s="394"/>
      <c r="G644" s="394"/>
      <c r="H644" s="398"/>
      <c r="I644" s="397"/>
      <c r="J644" s="397"/>
      <c r="K644" s="397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  <c r="BA644" s="398"/>
      <c r="BB644" s="398"/>
    </row>
    <row r="645" spans="1:54" ht="15.75" customHeight="1">
      <c r="A645" s="397"/>
      <c r="B645" s="398"/>
      <c r="C645" s="398"/>
      <c r="D645" s="169"/>
      <c r="E645" s="394"/>
      <c r="F645" s="394"/>
      <c r="G645" s="394"/>
      <c r="H645" s="398"/>
      <c r="I645" s="397"/>
      <c r="J645" s="397"/>
      <c r="K645" s="397"/>
      <c r="L645" s="398"/>
      <c r="M645" s="398"/>
      <c r="N645" s="398"/>
      <c r="O645" s="398"/>
      <c r="P645" s="398"/>
      <c r="Q645" s="398"/>
      <c r="R645" s="398"/>
      <c r="S645" s="398"/>
      <c r="T645" s="398"/>
      <c r="U645" s="398"/>
      <c r="V645" s="398"/>
      <c r="W645" s="398"/>
      <c r="X645" s="398"/>
      <c r="Y645" s="398"/>
      <c r="BA645" s="398"/>
      <c r="BB645" s="398"/>
    </row>
    <row r="646" spans="1:54" ht="15.75" customHeight="1">
      <c r="A646" s="397"/>
      <c r="B646" s="398"/>
      <c r="C646" s="398"/>
      <c r="D646" s="169"/>
      <c r="E646" s="394"/>
      <c r="F646" s="394"/>
      <c r="G646" s="394"/>
      <c r="H646" s="398"/>
      <c r="I646" s="397"/>
      <c r="J646" s="397"/>
      <c r="K646" s="397"/>
      <c r="L646" s="398"/>
      <c r="M646" s="398"/>
      <c r="N646" s="398"/>
      <c r="O646" s="398"/>
      <c r="P646" s="398"/>
      <c r="Q646" s="398"/>
      <c r="R646" s="398"/>
      <c r="S646" s="398"/>
      <c r="T646" s="398"/>
      <c r="U646" s="398"/>
      <c r="V646" s="398"/>
      <c r="W646" s="398"/>
      <c r="X646" s="398"/>
      <c r="Y646" s="398"/>
      <c r="BA646" s="398"/>
      <c r="BB646" s="398"/>
    </row>
    <row r="647" spans="1:54" ht="15.75" customHeight="1">
      <c r="A647" s="397"/>
      <c r="B647" s="398"/>
      <c r="C647" s="398"/>
      <c r="D647" s="169"/>
      <c r="E647" s="394"/>
      <c r="F647" s="394"/>
      <c r="G647" s="394"/>
      <c r="H647" s="398"/>
      <c r="I647" s="397"/>
      <c r="J647" s="397"/>
      <c r="K647" s="397"/>
      <c r="L647" s="398"/>
      <c r="M647" s="398"/>
      <c r="N647" s="398"/>
      <c r="O647" s="398"/>
      <c r="P647" s="398"/>
      <c r="Q647" s="398"/>
      <c r="R647" s="398"/>
      <c r="S647" s="398"/>
      <c r="T647" s="398"/>
      <c r="U647" s="398"/>
      <c r="V647" s="398"/>
      <c r="W647" s="398"/>
      <c r="X647" s="398"/>
      <c r="Y647" s="398"/>
      <c r="BA647" s="398"/>
      <c r="BB647" s="398"/>
    </row>
    <row r="648" spans="1:54" ht="15.75" customHeight="1">
      <c r="A648" s="397"/>
      <c r="B648" s="398"/>
      <c r="C648" s="398"/>
      <c r="D648" s="169"/>
      <c r="E648" s="394"/>
      <c r="F648" s="394"/>
      <c r="G648" s="394"/>
      <c r="H648" s="398"/>
      <c r="I648" s="397"/>
      <c r="J648" s="397"/>
      <c r="K648" s="397"/>
      <c r="L648" s="398"/>
      <c r="M648" s="398"/>
      <c r="N648" s="398"/>
      <c r="O648" s="398"/>
      <c r="P648" s="398"/>
      <c r="Q648" s="398"/>
      <c r="R648" s="398"/>
      <c r="S648" s="398"/>
      <c r="T648" s="398"/>
      <c r="U648" s="398"/>
      <c r="V648" s="398"/>
      <c r="W648" s="398"/>
      <c r="X648" s="398"/>
      <c r="Y648" s="398"/>
      <c r="BA648" s="398"/>
      <c r="BB648" s="398"/>
    </row>
    <row r="649" spans="1:54" ht="15.75" customHeight="1">
      <c r="A649" s="397"/>
      <c r="B649" s="398"/>
      <c r="C649" s="398"/>
      <c r="D649" s="169"/>
      <c r="E649" s="394"/>
      <c r="F649" s="394"/>
      <c r="G649" s="394"/>
      <c r="H649" s="398"/>
      <c r="I649" s="397"/>
      <c r="J649" s="397"/>
      <c r="K649" s="397"/>
      <c r="L649" s="398"/>
      <c r="M649" s="398"/>
      <c r="N649" s="398"/>
      <c r="O649" s="398"/>
      <c r="P649" s="398"/>
      <c r="Q649" s="398"/>
      <c r="R649" s="398"/>
      <c r="S649" s="398"/>
      <c r="T649" s="398"/>
      <c r="U649" s="398"/>
      <c r="V649" s="398"/>
      <c r="W649" s="398"/>
      <c r="X649" s="398"/>
      <c r="Y649" s="398"/>
      <c r="BA649" s="398"/>
      <c r="BB649" s="398"/>
    </row>
    <row r="650" spans="1:54" ht="15.75" customHeight="1">
      <c r="A650" s="397"/>
      <c r="B650" s="398"/>
      <c r="C650" s="398"/>
      <c r="D650" s="169"/>
      <c r="E650" s="394"/>
      <c r="F650" s="394"/>
      <c r="G650" s="394"/>
      <c r="H650" s="398"/>
      <c r="I650" s="397"/>
      <c r="J650" s="397"/>
      <c r="K650" s="397"/>
      <c r="L650" s="398"/>
      <c r="M650" s="398"/>
      <c r="N650" s="398"/>
      <c r="O650" s="398"/>
      <c r="P650" s="398"/>
      <c r="Q650" s="398"/>
      <c r="R650" s="398"/>
      <c r="S650" s="398"/>
      <c r="T650" s="398"/>
      <c r="U650" s="398"/>
      <c r="V650" s="398"/>
      <c r="W650" s="398"/>
      <c r="X650" s="398"/>
      <c r="Y650" s="398"/>
      <c r="BA650" s="398"/>
      <c r="BB650" s="398"/>
    </row>
    <row r="651" spans="1:54" ht="15.75" customHeight="1">
      <c r="A651" s="397"/>
      <c r="B651" s="398"/>
      <c r="C651" s="398"/>
      <c r="D651" s="169"/>
      <c r="E651" s="394"/>
      <c r="F651" s="394"/>
      <c r="G651" s="394"/>
      <c r="H651" s="398"/>
      <c r="I651" s="397"/>
      <c r="J651" s="397"/>
      <c r="K651" s="397"/>
      <c r="L651" s="398"/>
      <c r="M651" s="398"/>
      <c r="N651" s="398"/>
      <c r="O651" s="398"/>
      <c r="P651" s="398"/>
      <c r="Q651" s="398"/>
      <c r="R651" s="398"/>
      <c r="S651" s="398"/>
      <c r="T651" s="398"/>
      <c r="U651" s="398"/>
      <c r="V651" s="398"/>
      <c r="W651" s="398"/>
      <c r="X651" s="398"/>
      <c r="Y651" s="398"/>
      <c r="BA651" s="398"/>
      <c r="BB651" s="398"/>
    </row>
    <row r="652" spans="1:54" ht="15.75" customHeight="1">
      <c r="A652" s="397"/>
      <c r="B652" s="398"/>
      <c r="C652" s="398"/>
      <c r="D652" s="169"/>
      <c r="E652" s="394"/>
      <c r="F652" s="394"/>
      <c r="G652" s="394"/>
      <c r="H652" s="398"/>
      <c r="I652" s="397"/>
      <c r="J652" s="397"/>
      <c r="K652" s="397"/>
      <c r="L652" s="398"/>
      <c r="M652" s="398"/>
      <c r="N652" s="398"/>
      <c r="O652" s="398"/>
      <c r="P652" s="398"/>
      <c r="Q652" s="398"/>
      <c r="R652" s="398"/>
      <c r="S652" s="398"/>
      <c r="T652" s="398"/>
      <c r="U652" s="398"/>
      <c r="V652" s="398"/>
      <c r="W652" s="398"/>
      <c r="X652" s="398"/>
      <c r="Y652" s="398"/>
      <c r="BA652" s="398"/>
      <c r="BB652" s="398"/>
    </row>
    <row r="653" spans="1:54" ht="15.75" customHeight="1">
      <c r="A653" s="397"/>
      <c r="B653" s="398"/>
      <c r="C653" s="398"/>
      <c r="D653" s="169"/>
      <c r="E653" s="394"/>
      <c r="F653" s="394"/>
      <c r="G653" s="394"/>
      <c r="H653" s="398"/>
      <c r="I653" s="397"/>
      <c r="J653" s="397"/>
      <c r="K653" s="397"/>
      <c r="L653" s="398"/>
      <c r="M653" s="398"/>
      <c r="N653" s="398"/>
      <c r="O653" s="398"/>
      <c r="P653" s="398"/>
      <c r="Q653" s="398"/>
      <c r="R653" s="398"/>
      <c r="S653" s="398"/>
      <c r="T653" s="398"/>
      <c r="U653" s="398"/>
      <c r="V653" s="398"/>
      <c r="W653" s="398"/>
      <c r="X653" s="398"/>
      <c r="Y653" s="398"/>
      <c r="BA653" s="398"/>
      <c r="BB653" s="398"/>
    </row>
    <row r="654" spans="1:54" ht="15.75" customHeight="1">
      <c r="A654" s="397"/>
      <c r="B654" s="398"/>
      <c r="C654" s="398"/>
      <c r="D654" s="169"/>
      <c r="E654" s="394"/>
      <c r="F654" s="394"/>
      <c r="G654" s="394"/>
      <c r="H654" s="398"/>
      <c r="I654" s="397"/>
      <c r="J654" s="397"/>
      <c r="K654" s="397"/>
      <c r="L654" s="398"/>
      <c r="M654" s="398"/>
      <c r="N654" s="398"/>
      <c r="O654" s="398"/>
      <c r="P654" s="398"/>
      <c r="Q654" s="398"/>
      <c r="R654" s="398"/>
      <c r="S654" s="398"/>
      <c r="T654" s="398"/>
      <c r="U654" s="398"/>
      <c r="V654" s="398"/>
      <c r="W654" s="398"/>
      <c r="X654" s="398"/>
      <c r="Y654" s="398"/>
      <c r="BA654" s="398"/>
      <c r="BB654" s="398"/>
    </row>
    <row r="655" spans="1:54" ht="15.75" customHeight="1">
      <c r="A655" s="397"/>
      <c r="B655" s="398"/>
      <c r="C655" s="398"/>
      <c r="D655" s="169"/>
      <c r="E655" s="394"/>
      <c r="F655" s="394"/>
      <c r="G655" s="394"/>
      <c r="H655" s="398"/>
      <c r="I655" s="397"/>
      <c r="J655" s="397"/>
      <c r="K655" s="397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98"/>
      <c r="W655" s="398"/>
      <c r="X655" s="398"/>
      <c r="Y655" s="398"/>
      <c r="BA655" s="398"/>
      <c r="BB655" s="398"/>
    </row>
    <row r="656" spans="1:54" ht="15.75" customHeight="1">
      <c r="A656" s="397"/>
      <c r="B656" s="398"/>
      <c r="C656" s="398"/>
      <c r="D656" s="169"/>
      <c r="E656" s="394"/>
      <c r="F656" s="394"/>
      <c r="G656" s="394"/>
      <c r="H656" s="398"/>
      <c r="I656" s="397"/>
      <c r="J656" s="397"/>
      <c r="K656" s="397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98"/>
      <c r="W656" s="398"/>
      <c r="X656" s="398"/>
      <c r="Y656" s="398"/>
      <c r="BA656" s="398"/>
      <c r="BB656" s="398"/>
    </row>
    <row r="657" spans="1:54" ht="15.75" customHeight="1">
      <c r="A657" s="397"/>
      <c r="B657" s="398"/>
      <c r="C657" s="398"/>
      <c r="D657" s="169"/>
      <c r="E657" s="394"/>
      <c r="F657" s="394"/>
      <c r="G657" s="394"/>
      <c r="H657" s="398"/>
      <c r="I657" s="397"/>
      <c r="J657" s="397"/>
      <c r="K657" s="397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98"/>
      <c r="W657" s="398"/>
      <c r="X657" s="398"/>
      <c r="Y657" s="398"/>
      <c r="BA657" s="398"/>
      <c r="BB657" s="398"/>
    </row>
    <row r="658" spans="1:54" ht="15.75" customHeight="1">
      <c r="A658" s="397"/>
      <c r="B658" s="398"/>
      <c r="C658" s="398"/>
      <c r="D658" s="169"/>
      <c r="E658" s="394"/>
      <c r="F658" s="394"/>
      <c r="G658" s="394"/>
      <c r="H658" s="398"/>
      <c r="I658" s="397"/>
      <c r="J658" s="397"/>
      <c r="K658" s="397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98"/>
      <c r="W658" s="398"/>
      <c r="X658" s="398"/>
      <c r="Y658" s="398"/>
      <c r="BA658" s="398"/>
      <c r="BB658" s="398"/>
    </row>
    <row r="659" spans="1:54" ht="15.75" customHeight="1">
      <c r="A659" s="397"/>
      <c r="B659" s="398"/>
      <c r="C659" s="398"/>
      <c r="D659" s="169"/>
      <c r="E659" s="394"/>
      <c r="F659" s="394"/>
      <c r="G659" s="394"/>
      <c r="H659" s="398"/>
      <c r="I659" s="397"/>
      <c r="J659" s="397"/>
      <c r="K659" s="397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98"/>
      <c r="W659" s="398"/>
      <c r="X659" s="398"/>
      <c r="Y659" s="398"/>
      <c r="BA659" s="398"/>
      <c r="BB659" s="398"/>
    </row>
    <row r="660" spans="1:54" ht="15.75" customHeight="1">
      <c r="A660" s="397"/>
      <c r="B660" s="398"/>
      <c r="C660" s="398"/>
      <c r="D660" s="169"/>
      <c r="E660" s="394"/>
      <c r="F660" s="394"/>
      <c r="G660" s="394"/>
      <c r="H660" s="398"/>
      <c r="I660" s="397"/>
      <c r="J660" s="397"/>
      <c r="K660" s="397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98"/>
      <c r="W660" s="398"/>
      <c r="X660" s="398"/>
      <c r="Y660" s="398"/>
      <c r="BA660" s="398"/>
      <c r="BB660" s="398"/>
    </row>
    <row r="661" spans="1:54" ht="15.75" customHeight="1">
      <c r="A661" s="397"/>
      <c r="B661" s="398"/>
      <c r="C661" s="398"/>
      <c r="D661" s="169"/>
      <c r="E661" s="394"/>
      <c r="F661" s="394"/>
      <c r="G661" s="394"/>
      <c r="H661" s="398"/>
      <c r="I661" s="397"/>
      <c r="J661" s="397"/>
      <c r="K661" s="397"/>
      <c r="L661" s="398"/>
      <c r="M661" s="398"/>
      <c r="N661" s="398"/>
      <c r="O661" s="398"/>
      <c r="P661" s="398"/>
      <c r="Q661" s="398"/>
      <c r="R661" s="398"/>
      <c r="S661" s="398"/>
      <c r="T661" s="398"/>
      <c r="U661" s="398"/>
      <c r="V661" s="398"/>
      <c r="W661" s="398"/>
      <c r="X661" s="398"/>
      <c r="Y661" s="398"/>
      <c r="BA661" s="398"/>
      <c r="BB661" s="398"/>
    </row>
    <row r="662" spans="1:54" ht="15.75" customHeight="1">
      <c r="A662" s="397"/>
      <c r="B662" s="398"/>
      <c r="C662" s="398"/>
      <c r="D662" s="169"/>
      <c r="E662" s="394"/>
      <c r="F662" s="394"/>
      <c r="G662" s="394"/>
      <c r="H662" s="398"/>
      <c r="I662" s="397"/>
      <c r="J662" s="397"/>
      <c r="K662" s="397"/>
      <c r="L662" s="398"/>
      <c r="M662" s="398"/>
      <c r="N662" s="398"/>
      <c r="O662" s="398"/>
      <c r="P662" s="398"/>
      <c r="Q662" s="398"/>
      <c r="R662" s="398"/>
      <c r="S662" s="398"/>
      <c r="T662" s="398"/>
      <c r="U662" s="398"/>
      <c r="V662" s="398"/>
      <c r="W662" s="398"/>
      <c r="X662" s="398"/>
      <c r="Y662" s="398"/>
      <c r="BA662" s="398"/>
      <c r="BB662" s="398"/>
    </row>
    <row r="663" spans="1:54" ht="15.75" customHeight="1">
      <c r="A663" s="397"/>
      <c r="B663" s="398"/>
      <c r="C663" s="398"/>
      <c r="D663" s="169"/>
      <c r="E663" s="394"/>
      <c r="F663" s="394"/>
      <c r="G663" s="394"/>
      <c r="H663" s="398"/>
      <c r="I663" s="397"/>
      <c r="J663" s="397"/>
      <c r="K663" s="397"/>
      <c r="L663" s="398"/>
      <c r="M663" s="398"/>
      <c r="N663" s="398"/>
      <c r="O663" s="398"/>
      <c r="P663" s="398"/>
      <c r="Q663" s="398"/>
      <c r="R663" s="398"/>
      <c r="S663" s="398"/>
      <c r="T663" s="398"/>
      <c r="U663" s="398"/>
      <c r="V663" s="398"/>
      <c r="W663" s="398"/>
      <c r="X663" s="398"/>
      <c r="Y663" s="398"/>
      <c r="BA663" s="398"/>
      <c r="BB663" s="398"/>
    </row>
    <row r="664" spans="1:54" ht="15.75" customHeight="1">
      <c r="A664" s="397"/>
      <c r="B664" s="398"/>
      <c r="C664" s="398"/>
      <c r="D664" s="169"/>
      <c r="E664" s="394"/>
      <c r="F664" s="394"/>
      <c r="G664" s="394"/>
      <c r="H664" s="398"/>
      <c r="I664" s="397"/>
      <c r="J664" s="397"/>
      <c r="K664" s="397"/>
      <c r="L664" s="398"/>
      <c r="M664" s="398"/>
      <c r="N664" s="398"/>
      <c r="O664" s="398"/>
      <c r="P664" s="398"/>
      <c r="Q664" s="398"/>
      <c r="R664" s="398"/>
      <c r="S664" s="398"/>
      <c r="T664" s="398"/>
      <c r="U664" s="398"/>
      <c r="V664" s="398"/>
      <c r="W664" s="398"/>
      <c r="X664" s="398"/>
      <c r="Y664" s="398"/>
      <c r="BA664" s="398"/>
      <c r="BB664" s="398"/>
    </row>
    <row r="665" spans="1:54" ht="15.75" customHeight="1">
      <c r="A665" s="397"/>
      <c r="B665" s="398"/>
      <c r="C665" s="398"/>
      <c r="D665" s="169"/>
      <c r="E665" s="394"/>
      <c r="F665" s="394"/>
      <c r="G665" s="394"/>
      <c r="H665" s="398"/>
      <c r="I665" s="397"/>
      <c r="J665" s="397"/>
      <c r="K665" s="397"/>
      <c r="L665" s="398"/>
      <c r="M665" s="398"/>
      <c r="N665" s="398"/>
      <c r="O665" s="398"/>
      <c r="P665" s="398"/>
      <c r="Q665" s="398"/>
      <c r="R665" s="398"/>
      <c r="S665" s="398"/>
      <c r="T665" s="398"/>
      <c r="U665" s="398"/>
      <c r="V665" s="398"/>
      <c r="W665" s="398"/>
      <c r="X665" s="398"/>
      <c r="Y665" s="398"/>
      <c r="BA665" s="398"/>
      <c r="BB665" s="398"/>
    </row>
    <row r="666" spans="1:54" ht="15.75" customHeight="1">
      <c r="A666" s="397"/>
      <c r="B666" s="398"/>
      <c r="C666" s="398"/>
      <c r="D666" s="169"/>
      <c r="E666" s="394"/>
      <c r="F666" s="394"/>
      <c r="G666" s="394"/>
      <c r="H666" s="398"/>
      <c r="I666" s="397"/>
      <c r="J666" s="397"/>
      <c r="K666" s="397"/>
      <c r="L666" s="398"/>
      <c r="M666" s="398"/>
      <c r="N666" s="398"/>
      <c r="O666" s="398"/>
      <c r="P666" s="398"/>
      <c r="Q666" s="398"/>
      <c r="R666" s="398"/>
      <c r="S666" s="398"/>
      <c r="T666" s="398"/>
      <c r="U666" s="398"/>
      <c r="V666" s="398"/>
      <c r="W666" s="398"/>
      <c r="X666" s="398"/>
      <c r="Y666" s="398"/>
      <c r="BA666" s="398"/>
      <c r="BB666" s="398"/>
    </row>
    <row r="667" spans="1:54" ht="15.75" customHeight="1">
      <c r="A667" s="397"/>
      <c r="B667" s="398"/>
      <c r="C667" s="398"/>
      <c r="D667" s="169"/>
      <c r="E667" s="394"/>
      <c r="F667" s="394"/>
      <c r="G667" s="394"/>
      <c r="H667" s="398"/>
      <c r="I667" s="397"/>
      <c r="J667" s="397"/>
      <c r="K667" s="397"/>
      <c r="L667" s="398"/>
      <c r="M667" s="398"/>
      <c r="N667" s="398"/>
      <c r="O667" s="398"/>
      <c r="P667" s="398"/>
      <c r="Q667" s="398"/>
      <c r="R667" s="398"/>
      <c r="S667" s="398"/>
      <c r="T667" s="398"/>
      <c r="U667" s="398"/>
      <c r="V667" s="398"/>
      <c r="W667" s="398"/>
      <c r="X667" s="398"/>
      <c r="Y667" s="398"/>
      <c r="BA667" s="398"/>
      <c r="BB667" s="398"/>
    </row>
    <row r="668" spans="1:54" ht="15.75" customHeight="1">
      <c r="A668" s="397"/>
      <c r="B668" s="398"/>
      <c r="C668" s="398"/>
      <c r="D668" s="169"/>
      <c r="E668" s="394"/>
      <c r="F668" s="394"/>
      <c r="G668" s="394"/>
      <c r="H668" s="398"/>
      <c r="I668" s="397"/>
      <c r="J668" s="397"/>
      <c r="K668" s="397"/>
      <c r="L668" s="398"/>
      <c r="M668" s="398"/>
      <c r="N668" s="398"/>
      <c r="O668" s="398"/>
      <c r="P668" s="398"/>
      <c r="Q668" s="398"/>
      <c r="R668" s="398"/>
      <c r="S668" s="398"/>
      <c r="T668" s="398"/>
      <c r="U668" s="398"/>
      <c r="V668" s="398"/>
      <c r="W668" s="398"/>
      <c r="X668" s="398"/>
      <c r="Y668" s="398"/>
      <c r="BA668" s="398"/>
      <c r="BB668" s="398"/>
    </row>
    <row r="669" spans="1:54" ht="15.75" customHeight="1">
      <c r="A669" s="397"/>
      <c r="B669" s="398"/>
      <c r="C669" s="398"/>
      <c r="D669" s="169"/>
      <c r="E669" s="394"/>
      <c r="F669" s="394"/>
      <c r="G669" s="394"/>
      <c r="H669" s="398"/>
      <c r="I669" s="397"/>
      <c r="J669" s="397"/>
      <c r="K669" s="397"/>
      <c r="L669" s="398"/>
      <c r="M669" s="398"/>
      <c r="N669" s="398"/>
      <c r="O669" s="398"/>
      <c r="P669" s="398"/>
      <c r="Q669" s="398"/>
      <c r="R669" s="398"/>
      <c r="S669" s="398"/>
      <c r="T669" s="398"/>
      <c r="U669" s="398"/>
      <c r="V669" s="398"/>
      <c r="W669" s="398"/>
      <c r="X669" s="398"/>
      <c r="Y669" s="398"/>
      <c r="BA669" s="398"/>
      <c r="BB669" s="398"/>
    </row>
    <row r="670" spans="1:54" ht="15.75" customHeight="1">
      <c r="A670" s="397"/>
      <c r="B670" s="398"/>
      <c r="C670" s="398"/>
      <c r="D670" s="169"/>
      <c r="E670" s="394"/>
      <c r="F670" s="394"/>
      <c r="G670" s="394"/>
      <c r="H670" s="398"/>
      <c r="I670" s="397"/>
      <c r="J670" s="397"/>
      <c r="K670" s="397"/>
      <c r="L670" s="398"/>
      <c r="M670" s="398"/>
      <c r="N670" s="398"/>
      <c r="O670" s="398"/>
      <c r="P670" s="398"/>
      <c r="Q670" s="398"/>
      <c r="R670" s="398"/>
      <c r="S670" s="398"/>
      <c r="T670" s="398"/>
      <c r="U670" s="398"/>
      <c r="V670" s="398"/>
      <c r="W670" s="398"/>
      <c r="X670" s="398"/>
      <c r="Y670" s="398"/>
      <c r="BA670" s="398"/>
      <c r="BB670" s="398"/>
    </row>
    <row r="671" spans="1:54" ht="15.75" customHeight="1">
      <c r="A671" s="397"/>
      <c r="B671" s="398"/>
      <c r="C671" s="398"/>
      <c r="D671" s="169"/>
      <c r="E671" s="394"/>
      <c r="F671" s="394"/>
      <c r="G671" s="394"/>
      <c r="H671" s="398"/>
      <c r="I671" s="397"/>
      <c r="J671" s="397"/>
      <c r="K671" s="397"/>
      <c r="L671" s="398"/>
      <c r="M671" s="398"/>
      <c r="N671" s="398"/>
      <c r="O671" s="398"/>
      <c r="P671" s="398"/>
      <c r="Q671" s="398"/>
      <c r="R671" s="398"/>
      <c r="S671" s="398"/>
      <c r="T671" s="398"/>
      <c r="U671" s="398"/>
      <c r="V671" s="398"/>
      <c r="W671" s="398"/>
      <c r="X671" s="398"/>
      <c r="Y671" s="398"/>
      <c r="BA671" s="398"/>
      <c r="BB671" s="398"/>
    </row>
    <row r="672" spans="1:54" ht="15.75" customHeight="1">
      <c r="A672" s="397"/>
      <c r="B672" s="398"/>
      <c r="C672" s="398"/>
      <c r="D672" s="169"/>
      <c r="E672" s="394"/>
      <c r="F672" s="394"/>
      <c r="G672" s="394"/>
      <c r="H672" s="398"/>
      <c r="I672" s="397"/>
      <c r="J672" s="397"/>
      <c r="K672" s="397"/>
      <c r="L672" s="398"/>
      <c r="M672" s="398"/>
      <c r="N672" s="398"/>
      <c r="O672" s="398"/>
      <c r="P672" s="398"/>
      <c r="Q672" s="398"/>
      <c r="R672" s="398"/>
      <c r="S672" s="398"/>
      <c r="T672" s="398"/>
      <c r="U672" s="398"/>
      <c r="V672" s="398"/>
      <c r="W672" s="398"/>
      <c r="X672" s="398"/>
      <c r="Y672" s="398"/>
      <c r="BA672" s="398"/>
      <c r="BB672" s="398"/>
    </row>
    <row r="673" spans="1:54" ht="15.75" customHeight="1">
      <c r="A673" s="397"/>
      <c r="B673" s="398"/>
      <c r="C673" s="398"/>
      <c r="D673" s="169"/>
      <c r="E673" s="394"/>
      <c r="F673" s="394"/>
      <c r="G673" s="394"/>
      <c r="H673" s="398"/>
      <c r="I673" s="397"/>
      <c r="J673" s="397"/>
      <c r="K673" s="397"/>
      <c r="L673" s="398"/>
      <c r="M673" s="398"/>
      <c r="N673" s="398"/>
      <c r="O673" s="398"/>
      <c r="P673" s="398"/>
      <c r="Q673" s="398"/>
      <c r="R673" s="398"/>
      <c r="S673" s="398"/>
      <c r="T673" s="398"/>
      <c r="U673" s="398"/>
      <c r="V673" s="398"/>
      <c r="W673" s="398"/>
      <c r="X673" s="398"/>
      <c r="Y673" s="398"/>
      <c r="BA673" s="398"/>
      <c r="BB673" s="398"/>
    </row>
    <row r="674" spans="1:54" ht="15.75" customHeight="1">
      <c r="A674" s="397"/>
      <c r="B674" s="398"/>
      <c r="C674" s="398"/>
      <c r="D674" s="169"/>
      <c r="E674" s="394"/>
      <c r="F674" s="394"/>
      <c r="G674" s="394"/>
      <c r="H674" s="398"/>
      <c r="I674" s="397"/>
      <c r="J674" s="397"/>
      <c r="K674" s="397"/>
      <c r="L674" s="398"/>
      <c r="M674" s="398"/>
      <c r="N674" s="398"/>
      <c r="O674" s="398"/>
      <c r="P674" s="398"/>
      <c r="Q674" s="398"/>
      <c r="R674" s="398"/>
      <c r="S674" s="398"/>
      <c r="T674" s="398"/>
      <c r="U674" s="398"/>
      <c r="V674" s="398"/>
      <c r="W674" s="398"/>
      <c r="X674" s="398"/>
      <c r="Y674" s="398"/>
      <c r="BA674" s="398"/>
      <c r="BB674" s="398"/>
    </row>
    <row r="675" spans="1:54" ht="15.75" customHeight="1">
      <c r="A675" s="397"/>
      <c r="B675" s="398"/>
      <c r="C675" s="398"/>
      <c r="D675" s="169"/>
      <c r="E675" s="394"/>
      <c r="F675" s="394"/>
      <c r="G675" s="394"/>
      <c r="H675" s="398"/>
      <c r="I675" s="397"/>
      <c r="J675" s="397"/>
      <c r="K675" s="397"/>
      <c r="L675" s="398"/>
      <c r="M675" s="398"/>
      <c r="N675" s="398"/>
      <c r="O675" s="398"/>
      <c r="P675" s="398"/>
      <c r="Q675" s="398"/>
      <c r="R675" s="398"/>
      <c r="S675" s="398"/>
      <c r="T675" s="398"/>
      <c r="U675" s="398"/>
      <c r="V675" s="398"/>
      <c r="W675" s="398"/>
      <c r="X675" s="398"/>
      <c r="Y675" s="398"/>
      <c r="BA675" s="398"/>
      <c r="BB675" s="398"/>
    </row>
    <row r="676" spans="1:54" ht="15.75" customHeight="1">
      <c r="A676" s="397"/>
      <c r="B676" s="398"/>
      <c r="C676" s="398"/>
      <c r="D676" s="169"/>
      <c r="E676" s="394"/>
      <c r="F676" s="394"/>
      <c r="G676" s="394"/>
      <c r="H676" s="398"/>
      <c r="I676" s="397"/>
      <c r="J676" s="397"/>
      <c r="K676" s="397"/>
      <c r="L676" s="398"/>
      <c r="M676" s="398"/>
      <c r="N676" s="398"/>
      <c r="O676" s="398"/>
      <c r="P676" s="398"/>
      <c r="Q676" s="398"/>
      <c r="R676" s="398"/>
      <c r="S676" s="398"/>
      <c r="T676" s="398"/>
      <c r="U676" s="398"/>
      <c r="V676" s="398"/>
      <c r="W676" s="398"/>
      <c r="X676" s="398"/>
      <c r="Y676" s="398"/>
      <c r="BA676" s="398"/>
      <c r="BB676" s="398"/>
    </row>
    <row r="677" spans="1:54" ht="15.75" customHeight="1">
      <c r="A677" s="397"/>
      <c r="B677" s="398"/>
      <c r="C677" s="398"/>
      <c r="D677" s="169"/>
      <c r="E677" s="394"/>
      <c r="F677" s="394"/>
      <c r="G677" s="394"/>
      <c r="H677" s="398"/>
      <c r="I677" s="397"/>
      <c r="J677" s="397"/>
      <c r="K677" s="397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  <c r="BA677" s="398"/>
      <c r="BB677" s="398"/>
    </row>
    <row r="678" spans="1:54" ht="15.75" customHeight="1">
      <c r="A678" s="397"/>
      <c r="B678" s="398"/>
      <c r="C678" s="398"/>
      <c r="D678" s="169"/>
      <c r="E678" s="394"/>
      <c r="F678" s="394"/>
      <c r="G678" s="394"/>
      <c r="H678" s="398"/>
      <c r="I678" s="397"/>
      <c r="J678" s="397"/>
      <c r="K678" s="397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  <c r="BA678" s="398"/>
      <c r="BB678" s="398"/>
    </row>
    <row r="679" spans="1:54" ht="15.75" customHeight="1">
      <c r="A679" s="397"/>
      <c r="B679" s="398"/>
      <c r="C679" s="398"/>
      <c r="D679" s="169"/>
      <c r="E679" s="394"/>
      <c r="F679" s="394"/>
      <c r="G679" s="394"/>
      <c r="H679" s="398"/>
      <c r="I679" s="397"/>
      <c r="J679" s="397"/>
      <c r="K679" s="397"/>
      <c r="L679" s="398"/>
      <c r="M679" s="398"/>
      <c r="N679" s="398"/>
      <c r="O679" s="398"/>
      <c r="P679" s="398"/>
      <c r="Q679" s="398"/>
      <c r="R679" s="398"/>
      <c r="S679" s="398"/>
      <c r="T679" s="398"/>
      <c r="U679" s="398"/>
      <c r="V679" s="398"/>
      <c r="W679" s="398"/>
      <c r="X679" s="398"/>
      <c r="Y679" s="398"/>
      <c r="BA679" s="398"/>
      <c r="BB679" s="398"/>
    </row>
    <row r="680" spans="1:54" ht="15.75" customHeight="1">
      <c r="A680" s="397"/>
      <c r="B680" s="398"/>
      <c r="C680" s="398"/>
      <c r="D680" s="169"/>
      <c r="E680" s="394"/>
      <c r="F680" s="394"/>
      <c r="G680" s="394"/>
      <c r="H680" s="398"/>
      <c r="I680" s="397"/>
      <c r="J680" s="397"/>
      <c r="K680" s="397"/>
      <c r="L680" s="398"/>
      <c r="M680" s="398"/>
      <c r="N680" s="398"/>
      <c r="O680" s="398"/>
      <c r="P680" s="398"/>
      <c r="Q680" s="398"/>
      <c r="R680" s="398"/>
      <c r="S680" s="398"/>
      <c r="T680" s="398"/>
      <c r="U680" s="398"/>
      <c r="V680" s="398"/>
      <c r="W680" s="398"/>
      <c r="X680" s="398"/>
      <c r="Y680" s="398"/>
      <c r="BA680" s="398"/>
      <c r="BB680" s="398"/>
    </row>
    <row r="681" spans="1:54" ht="15.75" customHeight="1">
      <c r="A681" s="397"/>
      <c r="B681" s="398"/>
      <c r="C681" s="398"/>
      <c r="D681" s="169"/>
      <c r="E681" s="394"/>
      <c r="F681" s="394"/>
      <c r="G681" s="394"/>
      <c r="H681" s="398"/>
      <c r="I681" s="397"/>
      <c r="J681" s="397"/>
      <c r="K681" s="397"/>
      <c r="L681" s="398"/>
      <c r="M681" s="398"/>
      <c r="N681" s="398"/>
      <c r="O681" s="398"/>
      <c r="P681" s="398"/>
      <c r="Q681" s="398"/>
      <c r="R681" s="398"/>
      <c r="S681" s="398"/>
      <c r="T681" s="398"/>
      <c r="U681" s="398"/>
      <c r="V681" s="398"/>
      <c r="W681" s="398"/>
      <c r="X681" s="398"/>
      <c r="Y681" s="398"/>
      <c r="BA681" s="398"/>
      <c r="BB681" s="398"/>
    </row>
    <row r="682" spans="1:54" ht="15.75" customHeight="1">
      <c r="A682" s="397"/>
      <c r="B682" s="398"/>
      <c r="C682" s="398"/>
      <c r="D682" s="169"/>
      <c r="E682" s="394"/>
      <c r="F682" s="394"/>
      <c r="G682" s="394"/>
      <c r="H682" s="398"/>
      <c r="I682" s="397"/>
      <c r="J682" s="397"/>
      <c r="K682" s="397"/>
      <c r="L682" s="398"/>
      <c r="M682" s="398"/>
      <c r="N682" s="398"/>
      <c r="O682" s="398"/>
      <c r="P682" s="398"/>
      <c r="Q682" s="398"/>
      <c r="R682" s="398"/>
      <c r="S682" s="398"/>
      <c r="T682" s="398"/>
      <c r="U682" s="398"/>
      <c r="V682" s="398"/>
      <c r="W682" s="398"/>
      <c r="X682" s="398"/>
      <c r="Y682" s="398"/>
      <c r="BA682" s="398"/>
      <c r="BB682" s="398"/>
    </row>
    <row r="683" spans="1:54" ht="15.75" customHeight="1">
      <c r="A683" s="397"/>
      <c r="B683" s="398"/>
      <c r="C683" s="398"/>
      <c r="D683" s="169"/>
      <c r="E683" s="394"/>
      <c r="F683" s="394"/>
      <c r="G683" s="394"/>
      <c r="H683" s="398"/>
      <c r="I683" s="397"/>
      <c r="J683" s="397"/>
      <c r="K683" s="397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BA683" s="398"/>
      <c r="BB683" s="398"/>
    </row>
    <row r="684" spans="1:54" ht="15.75" customHeight="1">
      <c r="A684" s="397"/>
      <c r="B684" s="398"/>
      <c r="C684" s="398"/>
      <c r="D684" s="169"/>
      <c r="E684" s="394"/>
      <c r="F684" s="394"/>
      <c r="G684" s="394"/>
      <c r="H684" s="398"/>
      <c r="I684" s="397"/>
      <c r="J684" s="397"/>
      <c r="K684" s="397"/>
      <c r="L684" s="398"/>
      <c r="M684" s="398"/>
      <c r="N684" s="398"/>
      <c r="O684" s="398"/>
      <c r="P684" s="398"/>
      <c r="Q684" s="398"/>
      <c r="R684" s="398"/>
      <c r="S684" s="398"/>
      <c r="T684" s="398"/>
      <c r="U684" s="398"/>
      <c r="V684" s="398"/>
      <c r="W684" s="398"/>
      <c r="X684" s="398"/>
      <c r="Y684" s="398"/>
      <c r="BA684" s="398"/>
      <c r="BB684" s="398"/>
    </row>
    <row r="685" spans="1:54" ht="15.75" customHeight="1">
      <c r="A685" s="397"/>
      <c r="B685" s="398"/>
      <c r="C685" s="398"/>
      <c r="D685" s="169"/>
      <c r="E685" s="394"/>
      <c r="F685" s="394"/>
      <c r="G685" s="394"/>
      <c r="H685" s="398"/>
      <c r="I685" s="397"/>
      <c r="J685" s="397"/>
      <c r="K685" s="397"/>
      <c r="L685" s="398"/>
      <c r="M685" s="398"/>
      <c r="N685" s="398"/>
      <c r="O685" s="398"/>
      <c r="P685" s="398"/>
      <c r="Q685" s="398"/>
      <c r="R685" s="398"/>
      <c r="S685" s="398"/>
      <c r="T685" s="398"/>
      <c r="U685" s="398"/>
      <c r="V685" s="398"/>
      <c r="W685" s="398"/>
      <c r="X685" s="398"/>
      <c r="Y685" s="398"/>
      <c r="BA685" s="398"/>
      <c r="BB685" s="398"/>
    </row>
    <row r="686" spans="1:54" ht="15.75" customHeight="1">
      <c r="A686" s="397"/>
      <c r="B686" s="398"/>
      <c r="C686" s="398"/>
      <c r="D686" s="169"/>
      <c r="E686" s="394"/>
      <c r="F686" s="394"/>
      <c r="G686" s="394"/>
      <c r="H686" s="398"/>
      <c r="I686" s="397"/>
      <c r="J686" s="397"/>
      <c r="K686" s="397"/>
      <c r="L686" s="398"/>
      <c r="M686" s="398"/>
      <c r="N686" s="398"/>
      <c r="O686" s="398"/>
      <c r="P686" s="398"/>
      <c r="Q686" s="398"/>
      <c r="R686" s="398"/>
      <c r="S686" s="398"/>
      <c r="T686" s="398"/>
      <c r="U686" s="398"/>
      <c r="V686" s="398"/>
      <c r="W686" s="398"/>
      <c r="X686" s="398"/>
      <c r="Y686" s="398"/>
      <c r="BA686" s="398"/>
      <c r="BB686" s="398"/>
    </row>
    <row r="687" spans="1:54" ht="15.75" customHeight="1">
      <c r="A687" s="397"/>
      <c r="B687" s="398"/>
      <c r="C687" s="398"/>
      <c r="D687" s="169"/>
      <c r="E687" s="394"/>
      <c r="F687" s="394"/>
      <c r="G687" s="394"/>
      <c r="H687" s="398"/>
      <c r="I687" s="397"/>
      <c r="J687" s="397"/>
      <c r="K687" s="397"/>
      <c r="L687" s="398"/>
      <c r="M687" s="398"/>
      <c r="N687" s="398"/>
      <c r="O687" s="398"/>
      <c r="P687" s="398"/>
      <c r="Q687" s="398"/>
      <c r="R687" s="398"/>
      <c r="S687" s="398"/>
      <c r="T687" s="398"/>
      <c r="U687" s="398"/>
      <c r="V687" s="398"/>
      <c r="W687" s="398"/>
      <c r="X687" s="398"/>
      <c r="Y687" s="398"/>
      <c r="BA687" s="398"/>
      <c r="BB687" s="398"/>
    </row>
    <row r="688" spans="1:54" ht="15.75" customHeight="1">
      <c r="A688" s="397"/>
      <c r="B688" s="398"/>
      <c r="C688" s="398"/>
      <c r="D688" s="169"/>
      <c r="E688" s="394"/>
      <c r="F688" s="394"/>
      <c r="G688" s="394"/>
      <c r="H688" s="398"/>
      <c r="I688" s="397"/>
      <c r="J688" s="397"/>
      <c r="K688" s="397"/>
      <c r="L688" s="398"/>
      <c r="M688" s="398"/>
      <c r="N688" s="398"/>
      <c r="O688" s="398"/>
      <c r="P688" s="398"/>
      <c r="Q688" s="398"/>
      <c r="R688" s="398"/>
      <c r="S688" s="398"/>
      <c r="T688" s="398"/>
      <c r="U688" s="398"/>
      <c r="V688" s="398"/>
      <c r="W688" s="398"/>
      <c r="X688" s="398"/>
      <c r="Y688" s="398"/>
      <c r="BA688" s="398"/>
      <c r="BB688" s="398"/>
    </row>
    <row r="689" spans="1:54" ht="15.75" customHeight="1">
      <c r="A689" s="397"/>
      <c r="B689" s="398"/>
      <c r="C689" s="398"/>
      <c r="D689" s="169"/>
      <c r="E689" s="394"/>
      <c r="F689" s="394"/>
      <c r="G689" s="394"/>
      <c r="H689" s="398"/>
      <c r="I689" s="397"/>
      <c r="J689" s="397"/>
      <c r="K689" s="397"/>
      <c r="L689" s="398"/>
      <c r="M689" s="398"/>
      <c r="N689" s="398"/>
      <c r="O689" s="398"/>
      <c r="P689" s="398"/>
      <c r="Q689" s="398"/>
      <c r="R689" s="398"/>
      <c r="S689" s="398"/>
      <c r="T689" s="398"/>
      <c r="U689" s="398"/>
      <c r="V689" s="398"/>
      <c r="W689" s="398"/>
      <c r="X689" s="398"/>
      <c r="Y689" s="398"/>
      <c r="BA689" s="398"/>
      <c r="BB689" s="398"/>
    </row>
    <row r="690" spans="1:54" ht="15.75" customHeight="1">
      <c r="A690" s="397"/>
      <c r="B690" s="398"/>
      <c r="C690" s="398"/>
      <c r="D690" s="169"/>
      <c r="E690" s="394"/>
      <c r="F690" s="394"/>
      <c r="G690" s="394"/>
      <c r="H690" s="398"/>
      <c r="I690" s="397"/>
      <c r="J690" s="397"/>
      <c r="K690" s="397"/>
      <c r="L690" s="398"/>
      <c r="M690" s="398"/>
      <c r="N690" s="398"/>
      <c r="O690" s="398"/>
      <c r="P690" s="398"/>
      <c r="Q690" s="398"/>
      <c r="R690" s="398"/>
      <c r="S690" s="398"/>
      <c r="T690" s="398"/>
      <c r="U690" s="398"/>
      <c r="V690" s="398"/>
      <c r="W690" s="398"/>
      <c r="X690" s="398"/>
      <c r="Y690" s="398"/>
      <c r="BA690" s="398"/>
      <c r="BB690" s="398"/>
    </row>
    <row r="691" spans="1:54" ht="15.75" customHeight="1">
      <c r="A691" s="397"/>
      <c r="B691" s="398"/>
      <c r="C691" s="398"/>
      <c r="D691" s="169"/>
      <c r="E691" s="394"/>
      <c r="F691" s="394"/>
      <c r="G691" s="394"/>
      <c r="H691" s="398"/>
      <c r="I691" s="397"/>
      <c r="J691" s="397"/>
      <c r="K691" s="397"/>
      <c r="L691" s="398"/>
      <c r="M691" s="398"/>
      <c r="N691" s="398"/>
      <c r="O691" s="398"/>
      <c r="P691" s="398"/>
      <c r="Q691" s="398"/>
      <c r="R691" s="398"/>
      <c r="S691" s="398"/>
      <c r="T691" s="398"/>
      <c r="U691" s="398"/>
      <c r="V691" s="398"/>
      <c r="W691" s="398"/>
      <c r="X691" s="398"/>
      <c r="Y691" s="398"/>
      <c r="BA691" s="398"/>
      <c r="BB691" s="398"/>
    </row>
    <row r="692" spans="1:54" ht="15.75" customHeight="1">
      <c r="A692" s="397"/>
      <c r="B692" s="398"/>
      <c r="C692" s="398"/>
      <c r="D692" s="169"/>
      <c r="E692" s="394"/>
      <c r="F692" s="394"/>
      <c r="G692" s="394"/>
      <c r="H692" s="398"/>
      <c r="I692" s="397"/>
      <c r="J692" s="397"/>
      <c r="K692" s="397"/>
      <c r="L692" s="398"/>
      <c r="M692" s="398"/>
      <c r="N692" s="398"/>
      <c r="O692" s="398"/>
      <c r="P692" s="398"/>
      <c r="Q692" s="398"/>
      <c r="R692" s="398"/>
      <c r="S692" s="398"/>
      <c r="T692" s="398"/>
      <c r="U692" s="398"/>
      <c r="V692" s="398"/>
      <c r="W692" s="398"/>
      <c r="X692" s="398"/>
      <c r="Y692" s="398"/>
      <c r="BA692" s="398"/>
      <c r="BB692" s="398"/>
    </row>
    <row r="693" spans="1:54" ht="15.75" customHeight="1">
      <c r="A693" s="397"/>
      <c r="B693" s="398"/>
      <c r="C693" s="398"/>
      <c r="D693" s="169"/>
      <c r="E693" s="394"/>
      <c r="F693" s="394"/>
      <c r="G693" s="394"/>
      <c r="H693" s="398"/>
      <c r="I693" s="397"/>
      <c r="J693" s="397"/>
      <c r="K693" s="397"/>
      <c r="L693" s="398"/>
      <c r="M693" s="398"/>
      <c r="N693" s="398"/>
      <c r="O693" s="398"/>
      <c r="P693" s="398"/>
      <c r="Q693" s="398"/>
      <c r="R693" s="398"/>
      <c r="S693" s="398"/>
      <c r="T693" s="398"/>
      <c r="U693" s="398"/>
      <c r="V693" s="398"/>
      <c r="W693" s="398"/>
      <c r="X693" s="398"/>
      <c r="Y693" s="398"/>
      <c r="BA693" s="398"/>
      <c r="BB693" s="398"/>
    </row>
    <row r="694" spans="1:54" ht="15.75" customHeight="1">
      <c r="A694" s="397"/>
      <c r="B694" s="398"/>
      <c r="C694" s="398"/>
      <c r="D694" s="169"/>
      <c r="E694" s="394"/>
      <c r="F694" s="394"/>
      <c r="G694" s="394"/>
      <c r="H694" s="398"/>
      <c r="I694" s="397"/>
      <c r="J694" s="397"/>
      <c r="K694" s="397"/>
      <c r="L694" s="398"/>
      <c r="M694" s="398"/>
      <c r="N694" s="398"/>
      <c r="O694" s="398"/>
      <c r="P694" s="398"/>
      <c r="Q694" s="398"/>
      <c r="R694" s="398"/>
      <c r="S694" s="398"/>
      <c r="T694" s="398"/>
      <c r="U694" s="398"/>
      <c r="V694" s="398"/>
      <c r="W694" s="398"/>
      <c r="X694" s="398"/>
      <c r="Y694" s="398"/>
      <c r="BA694" s="398"/>
      <c r="BB694" s="398"/>
    </row>
    <row r="695" spans="1:54" ht="15.75" customHeight="1">
      <c r="A695" s="397"/>
      <c r="B695" s="398"/>
      <c r="C695" s="398"/>
      <c r="D695" s="169"/>
      <c r="E695" s="394"/>
      <c r="F695" s="394"/>
      <c r="G695" s="394"/>
      <c r="H695" s="398"/>
      <c r="I695" s="397"/>
      <c r="J695" s="397"/>
      <c r="K695" s="397"/>
      <c r="L695" s="398"/>
      <c r="M695" s="398"/>
      <c r="N695" s="398"/>
      <c r="O695" s="398"/>
      <c r="P695" s="398"/>
      <c r="Q695" s="398"/>
      <c r="R695" s="398"/>
      <c r="S695" s="398"/>
      <c r="T695" s="398"/>
      <c r="U695" s="398"/>
      <c r="V695" s="398"/>
      <c r="W695" s="398"/>
      <c r="X695" s="398"/>
      <c r="Y695" s="398"/>
      <c r="BA695" s="398"/>
      <c r="BB695" s="398"/>
    </row>
    <row r="696" spans="1:54" ht="15.75" customHeight="1">
      <c r="A696" s="397"/>
      <c r="B696" s="398"/>
      <c r="C696" s="398"/>
      <c r="D696" s="169"/>
      <c r="E696" s="394"/>
      <c r="F696" s="394"/>
      <c r="G696" s="394"/>
      <c r="H696" s="398"/>
      <c r="I696" s="397"/>
      <c r="J696" s="397"/>
      <c r="K696" s="397"/>
      <c r="L696" s="398"/>
      <c r="M696" s="398"/>
      <c r="N696" s="398"/>
      <c r="O696" s="398"/>
      <c r="P696" s="398"/>
      <c r="Q696" s="398"/>
      <c r="R696" s="398"/>
      <c r="S696" s="398"/>
      <c r="T696" s="398"/>
      <c r="U696" s="398"/>
      <c r="V696" s="398"/>
      <c r="W696" s="398"/>
      <c r="X696" s="398"/>
      <c r="Y696" s="398"/>
      <c r="BA696" s="398"/>
      <c r="BB696" s="398"/>
    </row>
    <row r="697" spans="1:54" ht="15.75" customHeight="1">
      <c r="A697" s="397"/>
      <c r="B697" s="398"/>
      <c r="C697" s="398"/>
      <c r="D697" s="169"/>
      <c r="E697" s="394"/>
      <c r="F697" s="394"/>
      <c r="G697" s="394"/>
      <c r="H697" s="398"/>
      <c r="I697" s="397"/>
      <c r="J697" s="397"/>
      <c r="K697" s="397"/>
      <c r="L697" s="398"/>
      <c r="M697" s="398"/>
      <c r="N697" s="398"/>
      <c r="O697" s="398"/>
      <c r="P697" s="398"/>
      <c r="Q697" s="398"/>
      <c r="R697" s="398"/>
      <c r="S697" s="398"/>
      <c r="T697" s="398"/>
      <c r="U697" s="398"/>
      <c r="V697" s="398"/>
      <c r="W697" s="398"/>
      <c r="X697" s="398"/>
      <c r="Y697" s="398"/>
      <c r="BA697" s="398"/>
      <c r="BB697" s="398"/>
    </row>
    <row r="698" spans="1:54" ht="15.75" customHeight="1">
      <c r="A698" s="397"/>
      <c r="B698" s="398"/>
      <c r="C698" s="398"/>
      <c r="D698" s="169"/>
      <c r="E698" s="394"/>
      <c r="F698" s="394"/>
      <c r="G698" s="394"/>
      <c r="H698" s="398"/>
      <c r="I698" s="397"/>
      <c r="J698" s="397"/>
      <c r="K698" s="397"/>
      <c r="L698" s="398"/>
      <c r="M698" s="398"/>
      <c r="N698" s="398"/>
      <c r="O698" s="398"/>
      <c r="P698" s="398"/>
      <c r="Q698" s="398"/>
      <c r="R698" s="398"/>
      <c r="S698" s="398"/>
      <c r="T698" s="398"/>
      <c r="U698" s="398"/>
      <c r="V698" s="398"/>
      <c r="W698" s="398"/>
      <c r="X698" s="398"/>
      <c r="Y698" s="398"/>
      <c r="BA698" s="398"/>
      <c r="BB698" s="398"/>
    </row>
    <row r="699" spans="1:54" ht="15.75" customHeight="1">
      <c r="A699" s="397"/>
      <c r="B699" s="398"/>
      <c r="C699" s="398"/>
      <c r="D699" s="169"/>
      <c r="E699" s="394"/>
      <c r="F699" s="394"/>
      <c r="G699" s="394"/>
      <c r="H699" s="398"/>
      <c r="I699" s="397"/>
      <c r="J699" s="397"/>
      <c r="K699" s="397"/>
      <c r="L699" s="398"/>
      <c r="M699" s="398"/>
      <c r="N699" s="398"/>
      <c r="O699" s="398"/>
      <c r="P699" s="398"/>
      <c r="Q699" s="398"/>
      <c r="R699" s="398"/>
      <c r="S699" s="398"/>
      <c r="T699" s="398"/>
      <c r="U699" s="398"/>
      <c r="V699" s="398"/>
      <c r="W699" s="398"/>
      <c r="X699" s="398"/>
      <c r="Y699" s="398"/>
      <c r="BA699" s="398"/>
      <c r="BB699" s="398"/>
    </row>
    <row r="700" spans="1:54" ht="15.75" customHeight="1">
      <c r="A700" s="397"/>
      <c r="B700" s="398"/>
      <c r="C700" s="398"/>
      <c r="D700" s="169"/>
      <c r="E700" s="394"/>
      <c r="F700" s="394"/>
      <c r="G700" s="394"/>
      <c r="H700" s="398"/>
      <c r="I700" s="397"/>
      <c r="J700" s="397"/>
      <c r="K700" s="397"/>
      <c r="L700" s="398"/>
      <c r="M700" s="398"/>
      <c r="N700" s="398"/>
      <c r="O700" s="398"/>
      <c r="P700" s="398"/>
      <c r="Q700" s="398"/>
      <c r="R700" s="398"/>
      <c r="S700" s="398"/>
      <c r="T700" s="398"/>
      <c r="U700" s="398"/>
      <c r="V700" s="398"/>
      <c r="W700" s="398"/>
      <c r="X700" s="398"/>
      <c r="Y700" s="398"/>
      <c r="BA700" s="398"/>
      <c r="BB700" s="398"/>
    </row>
    <row r="701" spans="1:54" ht="15.75" customHeight="1">
      <c r="A701" s="397"/>
      <c r="B701" s="398"/>
      <c r="C701" s="398"/>
      <c r="D701" s="169"/>
      <c r="E701" s="394"/>
      <c r="F701" s="394"/>
      <c r="G701" s="394"/>
      <c r="H701" s="398"/>
      <c r="I701" s="397"/>
      <c r="J701" s="397"/>
      <c r="K701" s="397"/>
      <c r="L701" s="398"/>
      <c r="M701" s="398"/>
      <c r="N701" s="398"/>
      <c r="O701" s="398"/>
      <c r="P701" s="398"/>
      <c r="Q701" s="398"/>
      <c r="R701" s="398"/>
      <c r="S701" s="398"/>
      <c r="T701" s="398"/>
      <c r="U701" s="398"/>
      <c r="V701" s="398"/>
      <c r="W701" s="398"/>
      <c r="X701" s="398"/>
      <c r="Y701" s="398"/>
      <c r="BA701" s="398"/>
      <c r="BB701" s="398"/>
    </row>
    <row r="702" spans="1:54" ht="15.75" customHeight="1">
      <c r="A702" s="397"/>
      <c r="B702" s="398"/>
      <c r="C702" s="398"/>
      <c r="D702" s="169"/>
      <c r="E702" s="394"/>
      <c r="F702" s="394"/>
      <c r="G702" s="394"/>
      <c r="H702" s="398"/>
      <c r="I702" s="397"/>
      <c r="J702" s="397"/>
      <c r="K702" s="397"/>
      <c r="L702" s="398"/>
      <c r="M702" s="398"/>
      <c r="N702" s="398"/>
      <c r="O702" s="398"/>
      <c r="P702" s="398"/>
      <c r="Q702" s="398"/>
      <c r="R702" s="398"/>
      <c r="S702" s="398"/>
      <c r="T702" s="398"/>
      <c r="U702" s="398"/>
      <c r="V702" s="398"/>
      <c r="W702" s="398"/>
      <c r="X702" s="398"/>
      <c r="Y702" s="398"/>
      <c r="BA702" s="398"/>
      <c r="BB702" s="398"/>
    </row>
    <row r="703" spans="1:54" ht="15.75" customHeight="1">
      <c r="A703" s="397"/>
      <c r="B703" s="398"/>
      <c r="C703" s="398"/>
      <c r="D703" s="169"/>
      <c r="E703" s="394"/>
      <c r="F703" s="394"/>
      <c r="G703" s="394"/>
      <c r="H703" s="398"/>
      <c r="I703" s="397"/>
      <c r="J703" s="397"/>
      <c r="K703" s="397"/>
      <c r="L703" s="398"/>
      <c r="M703" s="398"/>
      <c r="N703" s="398"/>
      <c r="O703" s="398"/>
      <c r="P703" s="398"/>
      <c r="Q703" s="398"/>
      <c r="R703" s="398"/>
      <c r="S703" s="398"/>
      <c r="T703" s="398"/>
      <c r="U703" s="398"/>
      <c r="V703" s="398"/>
      <c r="W703" s="398"/>
      <c r="X703" s="398"/>
      <c r="Y703" s="398"/>
      <c r="BA703" s="398"/>
      <c r="BB703" s="398"/>
    </row>
    <row r="704" spans="1:54" ht="15.75" customHeight="1">
      <c r="A704" s="397"/>
      <c r="B704" s="398"/>
      <c r="C704" s="398"/>
      <c r="D704" s="169"/>
      <c r="E704" s="394"/>
      <c r="F704" s="394"/>
      <c r="G704" s="394"/>
      <c r="H704" s="398"/>
      <c r="I704" s="397"/>
      <c r="J704" s="397"/>
      <c r="K704" s="397"/>
      <c r="L704" s="398"/>
      <c r="M704" s="398"/>
      <c r="N704" s="398"/>
      <c r="O704" s="398"/>
      <c r="P704" s="398"/>
      <c r="Q704" s="398"/>
      <c r="R704" s="398"/>
      <c r="S704" s="398"/>
      <c r="T704" s="398"/>
      <c r="U704" s="398"/>
      <c r="V704" s="398"/>
      <c r="W704" s="398"/>
      <c r="X704" s="398"/>
      <c r="Y704" s="398"/>
      <c r="BA704" s="398"/>
      <c r="BB704" s="398"/>
    </row>
    <row r="705" spans="1:54" ht="15.75" customHeight="1">
      <c r="A705" s="397"/>
      <c r="B705" s="398"/>
      <c r="C705" s="398"/>
      <c r="D705" s="169"/>
      <c r="E705" s="394"/>
      <c r="F705" s="394"/>
      <c r="G705" s="394"/>
      <c r="H705" s="398"/>
      <c r="I705" s="397"/>
      <c r="J705" s="397"/>
      <c r="K705" s="397"/>
      <c r="L705" s="398"/>
      <c r="M705" s="398"/>
      <c r="N705" s="398"/>
      <c r="O705" s="398"/>
      <c r="P705" s="398"/>
      <c r="Q705" s="398"/>
      <c r="R705" s="398"/>
      <c r="S705" s="398"/>
      <c r="T705" s="398"/>
      <c r="U705" s="398"/>
      <c r="V705" s="398"/>
      <c r="W705" s="398"/>
      <c r="X705" s="398"/>
      <c r="Y705" s="398"/>
      <c r="BA705" s="398"/>
      <c r="BB705" s="398"/>
    </row>
    <row r="706" spans="1:54" ht="15.75" customHeight="1">
      <c r="A706" s="397"/>
      <c r="B706" s="398"/>
      <c r="C706" s="398"/>
      <c r="D706" s="169"/>
      <c r="E706" s="394"/>
      <c r="F706" s="394"/>
      <c r="G706" s="394"/>
      <c r="H706" s="398"/>
      <c r="I706" s="397"/>
      <c r="J706" s="397"/>
      <c r="K706" s="397"/>
      <c r="L706" s="398"/>
      <c r="M706" s="398"/>
      <c r="N706" s="398"/>
      <c r="O706" s="398"/>
      <c r="P706" s="398"/>
      <c r="Q706" s="398"/>
      <c r="R706" s="398"/>
      <c r="S706" s="398"/>
      <c r="T706" s="398"/>
      <c r="U706" s="398"/>
      <c r="V706" s="398"/>
      <c r="W706" s="398"/>
      <c r="X706" s="398"/>
      <c r="Y706" s="398"/>
      <c r="BA706" s="398"/>
      <c r="BB706" s="398"/>
    </row>
    <row r="707" spans="1:54" ht="15.75" customHeight="1">
      <c r="A707" s="397"/>
      <c r="B707" s="398"/>
      <c r="C707" s="398"/>
      <c r="D707" s="169"/>
      <c r="E707" s="394"/>
      <c r="F707" s="394"/>
      <c r="G707" s="394"/>
      <c r="H707" s="398"/>
      <c r="I707" s="397"/>
      <c r="J707" s="397"/>
      <c r="K707" s="397"/>
      <c r="L707" s="398"/>
      <c r="M707" s="398"/>
      <c r="N707" s="398"/>
      <c r="O707" s="398"/>
      <c r="P707" s="398"/>
      <c r="Q707" s="398"/>
      <c r="R707" s="398"/>
      <c r="S707" s="398"/>
      <c r="T707" s="398"/>
      <c r="U707" s="398"/>
      <c r="V707" s="398"/>
      <c r="W707" s="398"/>
      <c r="X707" s="398"/>
      <c r="Y707" s="398"/>
      <c r="BA707" s="398"/>
      <c r="BB707" s="398"/>
    </row>
    <row r="708" spans="1:54" ht="15.75" customHeight="1">
      <c r="A708" s="397"/>
      <c r="B708" s="398"/>
      <c r="C708" s="398"/>
      <c r="D708" s="169"/>
      <c r="E708" s="394"/>
      <c r="F708" s="394"/>
      <c r="G708" s="394"/>
      <c r="H708" s="398"/>
      <c r="I708" s="397"/>
      <c r="J708" s="397"/>
      <c r="K708" s="397"/>
      <c r="L708" s="398"/>
      <c r="M708" s="398"/>
      <c r="N708" s="398"/>
      <c r="O708" s="398"/>
      <c r="P708" s="398"/>
      <c r="Q708" s="398"/>
      <c r="R708" s="398"/>
      <c r="S708" s="398"/>
      <c r="T708" s="398"/>
      <c r="U708" s="398"/>
      <c r="V708" s="398"/>
      <c r="W708" s="398"/>
      <c r="X708" s="398"/>
      <c r="Y708" s="398"/>
      <c r="BA708" s="398"/>
      <c r="BB708" s="398"/>
    </row>
    <row r="709" spans="1:54" ht="15.75" customHeight="1">
      <c r="A709" s="397"/>
      <c r="B709" s="398"/>
      <c r="C709" s="398"/>
      <c r="D709" s="169"/>
      <c r="E709" s="394"/>
      <c r="F709" s="394"/>
      <c r="G709" s="394"/>
      <c r="H709" s="398"/>
      <c r="I709" s="397"/>
      <c r="J709" s="397"/>
      <c r="K709" s="397"/>
      <c r="L709" s="398"/>
      <c r="M709" s="398"/>
      <c r="N709" s="398"/>
      <c r="O709" s="398"/>
      <c r="P709" s="398"/>
      <c r="Q709" s="398"/>
      <c r="R709" s="398"/>
      <c r="S709" s="398"/>
      <c r="T709" s="398"/>
      <c r="U709" s="398"/>
      <c r="V709" s="398"/>
      <c r="W709" s="398"/>
      <c r="X709" s="398"/>
      <c r="Y709" s="398"/>
      <c r="BA709" s="398"/>
      <c r="BB709" s="398"/>
    </row>
    <row r="710" spans="1:54" ht="15.75" customHeight="1">
      <c r="A710" s="397"/>
      <c r="B710" s="398"/>
      <c r="C710" s="398"/>
      <c r="D710" s="169"/>
      <c r="E710" s="394"/>
      <c r="F710" s="394"/>
      <c r="G710" s="394"/>
      <c r="H710" s="398"/>
      <c r="I710" s="397"/>
      <c r="J710" s="397"/>
      <c r="K710" s="397"/>
      <c r="L710" s="398"/>
      <c r="M710" s="398"/>
      <c r="N710" s="398"/>
      <c r="O710" s="398"/>
      <c r="P710" s="398"/>
      <c r="Q710" s="398"/>
      <c r="R710" s="398"/>
      <c r="S710" s="398"/>
      <c r="T710" s="398"/>
      <c r="U710" s="398"/>
      <c r="V710" s="398"/>
      <c r="W710" s="398"/>
      <c r="X710" s="398"/>
      <c r="Y710" s="398"/>
      <c r="BA710" s="398"/>
      <c r="BB710" s="398"/>
    </row>
    <row r="711" spans="1:54" ht="15.75" customHeight="1">
      <c r="A711" s="397"/>
      <c r="B711" s="398"/>
      <c r="C711" s="398"/>
      <c r="D711" s="169"/>
      <c r="E711" s="394"/>
      <c r="F711" s="394"/>
      <c r="G711" s="394"/>
      <c r="H711" s="398"/>
      <c r="I711" s="397"/>
      <c r="J711" s="397"/>
      <c r="K711" s="397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BA711" s="398"/>
      <c r="BB711" s="398"/>
    </row>
    <row r="712" spans="1:54" ht="15.75" customHeight="1">
      <c r="A712" s="397"/>
      <c r="B712" s="398"/>
      <c r="C712" s="398"/>
      <c r="D712" s="169"/>
      <c r="E712" s="394"/>
      <c r="F712" s="394"/>
      <c r="G712" s="394"/>
      <c r="H712" s="398"/>
      <c r="I712" s="397"/>
      <c r="J712" s="397"/>
      <c r="K712" s="397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  <c r="BA712" s="398"/>
      <c r="BB712" s="398"/>
    </row>
    <row r="713" spans="1:54" ht="15.75" customHeight="1">
      <c r="A713" s="397"/>
      <c r="B713" s="398"/>
      <c r="C713" s="398"/>
      <c r="D713" s="169"/>
      <c r="E713" s="394"/>
      <c r="F713" s="394"/>
      <c r="G713" s="394"/>
      <c r="H713" s="398"/>
      <c r="I713" s="397"/>
      <c r="J713" s="397"/>
      <c r="K713" s="397"/>
      <c r="L713" s="398"/>
      <c r="M713" s="398"/>
      <c r="N713" s="398"/>
      <c r="O713" s="398"/>
      <c r="P713" s="398"/>
      <c r="Q713" s="398"/>
      <c r="R713" s="398"/>
      <c r="S713" s="398"/>
      <c r="T713" s="398"/>
      <c r="U713" s="398"/>
      <c r="V713" s="398"/>
      <c r="W713" s="398"/>
      <c r="X713" s="398"/>
      <c r="Y713" s="398"/>
      <c r="BA713" s="398"/>
      <c r="BB713" s="398"/>
    </row>
    <row r="714" spans="1:54" ht="15.75" customHeight="1">
      <c r="A714" s="397"/>
      <c r="B714" s="398"/>
      <c r="C714" s="398"/>
      <c r="D714" s="169"/>
      <c r="E714" s="394"/>
      <c r="F714" s="394"/>
      <c r="G714" s="394"/>
      <c r="H714" s="398"/>
      <c r="I714" s="397"/>
      <c r="J714" s="397"/>
      <c r="K714" s="397"/>
      <c r="L714" s="398"/>
      <c r="M714" s="398"/>
      <c r="N714" s="398"/>
      <c r="O714" s="398"/>
      <c r="P714" s="398"/>
      <c r="Q714" s="398"/>
      <c r="R714" s="398"/>
      <c r="S714" s="398"/>
      <c r="T714" s="398"/>
      <c r="U714" s="398"/>
      <c r="V714" s="398"/>
      <c r="W714" s="398"/>
      <c r="X714" s="398"/>
      <c r="Y714" s="398"/>
      <c r="BA714" s="398"/>
      <c r="BB714" s="398"/>
    </row>
    <row r="715" spans="1:54" ht="15.75" customHeight="1">
      <c r="A715" s="397"/>
      <c r="B715" s="398"/>
      <c r="C715" s="398"/>
      <c r="D715" s="169"/>
      <c r="E715" s="394"/>
      <c r="F715" s="394"/>
      <c r="G715" s="394"/>
      <c r="H715" s="398"/>
      <c r="I715" s="397"/>
      <c r="J715" s="397"/>
      <c r="K715" s="397"/>
      <c r="L715" s="398"/>
      <c r="M715" s="398"/>
      <c r="N715" s="398"/>
      <c r="O715" s="398"/>
      <c r="P715" s="398"/>
      <c r="Q715" s="398"/>
      <c r="R715" s="398"/>
      <c r="S715" s="398"/>
      <c r="T715" s="398"/>
      <c r="U715" s="398"/>
      <c r="V715" s="398"/>
      <c r="W715" s="398"/>
      <c r="X715" s="398"/>
      <c r="Y715" s="398"/>
      <c r="BA715" s="398"/>
      <c r="BB715" s="398"/>
    </row>
    <row r="716" spans="1:54" ht="15.75" customHeight="1">
      <c r="A716" s="397"/>
      <c r="B716" s="398"/>
      <c r="C716" s="398"/>
      <c r="D716" s="169"/>
      <c r="E716" s="394"/>
      <c r="F716" s="394"/>
      <c r="G716" s="394"/>
      <c r="H716" s="398"/>
      <c r="I716" s="397"/>
      <c r="J716" s="397"/>
      <c r="K716" s="397"/>
      <c r="L716" s="398"/>
      <c r="M716" s="398"/>
      <c r="N716" s="398"/>
      <c r="O716" s="398"/>
      <c r="P716" s="398"/>
      <c r="Q716" s="398"/>
      <c r="R716" s="398"/>
      <c r="S716" s="398"/>
      <c r="T716" s="398"/>
      <c r="U716" s="398"/>
      <c r="V716" s="398"/>
      <c r="W716" s="398"/>
      <c r="X716" s="398"/>
      <c r="Y716" s="398"/>
      <c r="BA716" s="398"/>
      <c r="BB716" s="398"/>
    </row>
    <row r="717" spans="1:54" ht="15.75" customHeight="1">
      <c r="A717" s="397"/>
      <c r="B717" s="398"/>
      <c r="C717" s="398"/>
      <c r="D717" s="169"/>
      <c r="E717" s="394"/>
      <c r="F717" s="394"/>
      <c r="G717" s="394"/>
      <c r="H717" s="398"/>
      <c r="I717" s="397"/>
      <c r="J717" s="397"/>
      <c r="K717" s="397"/>
      <c r="L717" s="398"/>
      <c r="M717" s="398"/>
      <c r="N717" s="398"/>
      <c r="O717" s="398"/>
      <c r="P717" s="398"/>
      <c r="Q717" s="398"/>
      <c r="R717" s="398"/>
      <c r="S717" s="398"/>
      <c r="T717" s="398"/>
      <c r="U717" s="398"/>
      <c r="V717" s="398"/>
      <c r="W717" s="398"/>
      <c r="X717" s="398"/>
      <c r="Y717" s="398"/>
      <c r="BA717" s="398"/>
      <c r="BB717" s="398"/>
    </row>
    <row r="718" spans="1:54" ht="15.75" customHeight="1">
      <c r="A718" s="397"/>
      <c r="B718" s="398"/>
      <c r="C718" s="398"/>
      <c r="D718" s="169"/>
      <c r="E718" s="394"/>
      <c r="F718" s="394"/>
      <c r="G718" s="394"/>
      <c r="H718" s="398"/>
      <c r="I718" s="397"/>
      <c r="J718" s="397"/>
      <c r="K718" s="397"/>
      <c r="L718" s="398"/>
      <c r="M718" s="398"/>
      <c r="N718" s="398"/>
      <c r="O718" s="398"/>
      <c r="P718" s="398"/>
      <c r="Q718" s="398"/>
      <c r="R718" s="398"/>
      <c r="S718" s="398"/>
      <c r="T718" s="398"/>
      <c r="U718" s="398"/>
      <c r="V718" s="398"/>
      <c r="W718" s="398"/>
      <c r="X718" s="398"/>
      <c r="Y718" s="398"/>
      <c r="BA718" s="398"/>
      <c r="BB718" s="398"/>
    </row>
    <row r="719" spans="1:54" ht="15.75" customHeight="1">
      <c r="A719" s="397"/>
      <c r="B719" s="398"/>
      <c r="C719" s="398"/>
      <c r="D719" s="169"/>
      <c r="E719" s="394"/>
      <c r="F719" s="394"/>
      <c r="G719" s="394"/>
      <c r="H719" s="398"/>
      <c r="I719" s="397"/>
      <c r="J719" s="397"/>
      <c r="K719" s="397"/>
      <c r="L719" s="398"/>
      <c r="M719" s="398"/>
      <c r="N719" s="398"/>
      <c r="O719" s="398"/>
      <c r="P719" s="398"/>
      <c r="Q719" s="398"/>
      <c r="R719" s="398"/>
      <c r="S719" s="398"/>
      <c r="T719" s="398"/>
      <c r="U719" s="398"/>
      <c r="V719" s="398"/>
      <c r="W719" s="398"/>
      <c r="X719" s="398"/>
      <c r="Y719" s="398"/>
      <c r="BA719" s="398"/>
      <c r="BB719" s="398"/>
    </row>
    <row r="720" spans="1:54" ht="15.75" customHeight="1">
      <c r="A720" s="397"/>
      <c r="B720" s="398"/>
      <c r="C720" s="398"/>
      <c r="D720" s="169"/>
      <c r="E720" s="394"/>
      <c r="F720" s="394"/>
      <c r="G720" s="394"/>
      <c r="H720" s="398"/>
      <c r="I720" s="397"/>
      <c r="J720" s="397"/>
      <c r="K720" s="397"/>
      <c r="L720" s="398"/>
      <c r="M720" s="398"/>
      <c r="N720" s="398"/>
      <c r="O720" s="398"/>
      <c r="P720" s="398"/>
      <c r="Q720" s="398"/>
      <c r="R720" s="398"/>
      <c r="S720" s="398"/>
      <c r="T720" s="398"/>
      <c r="U720" s="398"/>
      <c r="V720" s="398"/>
      <c r="W720" s="398"/>
      <c r="X720" s="398"/>
      <c r="Y720" s="398"/>
      <c r="BA720" s="398"/>
      <c r="BB720" s="398"/>
    </row>
    <row r="721" spans="1:54" ht="15.75" customHeight="1">
      <c r="A721" s="397"/>
      <c r="B721" s="398"/>
      <c r="C721" s="398"/>
      <c r="D721" s="169"/>
      <c r="E721" s="394"/>
      <c r="F721" s="394"/>
      <c r="G721" s="394"/>
      <c r="H721" s="398"/>
      <c r="I721" s="397"/>
      <c r="J721" s="397"/>
      <c r="K721" s="397"/>
      <c r="L721" s="398"/>
      <c r="M721" s="398"/>
      <c r="N721" s="398"/>
      <c r="O721" s="398"/>
      <c r="P721" s="398"/>
      <c r="Q721" s="398"/>
      <c r="R721" s="398"/>
      <c r="S721" s="398"/>
      <c r="T721" s="398"/>
      <c r="U721" s="398"/>
      <c r="V721" s="398"/>
      <c r="W721" s="398"/>
      <c r="X721" s="398"/>
      <c r="Y721" s="398"/>
      <c r="BA721" s="398"/>
      <c r="BB721" s="398"/>
    </row>
    <row r="722" spans="1:54" ht="15.75" customHeight="1">
      <c r="A722" s="397"/>
      <c r="B722" s="398"/>
      <c r="C722" s="398"/>
      <c r="D722" s="169"/>
      <c r="E722" s="394"/>
      <c r="F722" s="394"/>
      <c r="G722" s="394"/>
      <c r="H722" s="398"/>
      <c r="I722" s="397"/>
      <c r="J722" s="397"/>
      <c r="K722" s="397"/>
      <c r="L722" s="398"/>
      <c r="M722" s="398"/>
      <c r="N722" s="398"/>
      <c r="O722" s="398"/>
      <c r="P722" s="398"/>
      <c r="Q722" s="398"/>
      <c r="R722" s="398"/>
      <c r="S722" s="398"/>
      <c r="T722" s="398"/>
      <c r="U722" s="398"/>
      <c r="V722" s="398"/>
      <c r="W722" s="398"/>
      <c r="X722" s="398"/>
      <c r="Y722" s="398"/>
      <c r="BA722" s="398"/>
      <c r="BB722" s="398"/>
    </row>
    <row r="723" spans="1:54" ht="15.75" customHeight="1">
      <c r="A723" s="397"/>
      <c r="B723" s="398"/>
      <c r="C723" s="398"/>
      <c r="D723" s="169"/>
      <c r="E723" s="394"/>
      <c r="F723" s="394"/>
      <c r="G723" s="394"/>
      <c r="H723" s="398"/>
      <c r="I723" s="397"/>
      <c r="J723" s="397"/>
      <c r="K723" s="397"/>
      <c r="L723" s="398"/>
      <c r="M723" s="398"/>
      <c r="N723" s="398"/>
      <c r="O723" s="398"/>
      <c r="P723" s="398"/>
      <c r="Q723" s="398"/>
      <c r="R723" s="398"/>
      <c r="S723" s="398"/>
      <c r="T723" s="398"/>
      <c r="U723" s="398"/>
      <c r="V723" s="398"/>
      <c r="W723" s="398"/>
      <c r="X723" s="398"/>
      <c r="Y723" s="398"/>
      <c r="BA723" s="398"/>
      <c r="BB723" s="398"/>
    </row>
    <row r="724" spans="1:54" ht="15.75" customHeight="1">
      <c r="A724" s="397"/>
      <c r="B724" s="398"/>
      <c r="C724" s="398"/>
      <c r="D724" s="169"/>
      <c r="E724" s="394"/>
      <c r="F724" s="394"/>
      <c r="G724" s="394"/>
      <c r="H724" s="398"/>
      <c r="I724" s="397"/>
      <c r="J724" s="397"/>
      <c r="K724" s="397"/>
      <c r="L724" s="398"/>
      <c r="M724" s="398"/>
      <c r="N724" s="398"/>
      <c r="O724" s="398"/>
      <c r="P724" s="398"/>
      <c r="Q724" s="398"/>
      <c r="R724" s="398"/>
      <c r="S724" s="398"/>
      <c r="T724" s="398"/>
      <c r="U724" s="398"/>
      <c r="V724" s="398"/>
      <c r="W724" s="398"/>
      <c r="X724" s="398"/>
      <c r="Y724" s="398"/>
      <c r="BA724" s="398"/>
      <c r="BB724" s="398"/>
    </row>
    <row r="725" spans="1:54" ht="15.75" customHeight="1">
      <c r="A725" s="397"/>
      <c r="B725" s="398"/>
      <c r="C725" s="398"/>
      <c r="D725" s="169"/>
      <c r="E725" s="394"/>
      <c r="F725" s="394"/>
      <c r="G725" s="394"/>
      <c r="H725" s="398"/>
      <c r="I725" s="397"/>
      <c r="J725" s="397"/>
      <c r="K725" s="397"/>
      <c r="L725" s="398"/>
      <c r="M725" s="398"/>
      <c r="N725" s="398"/>
      <c r="O725" s="398"/>
      <c r="P725" s="398"/>
      <c r="Q725" s="398"/>
      <c r="R725" s="398"/>
      <c r="S725" s="398"/>
      <c r="T725" s="398"/>
      <c r="U725" s="398"/>
      <c r="V725" s="398"/>
      <c r="W725" s="398"/>
      <c r="X725" s="398"/>
      <c r="Y725" s="398"/>
      <c r="BA725" s="398"/>
      <c r="BB725" s="398"/>
    </row>
    <row r="726" spans="1:54" ht="15.75" customHeight="1">
      <c r="A726" s="397"/>
      <c r="B726" s="398"/>
      <c r="C726" s="398"/>
      <c r="D726" s="169"/>
      <c r="E726" s="394"/>
      <c r="F726" s="394"/>
      <c r="G726" s="394"/>
      <c r="H726" s="398"/>
      <c r="I726" s="397"/>
      <c r="J726" s="397"/>
      <c r="K726" s="397"/>
      <c r="L726" s="398"/>
      <c r="M726" s="398"/>
      <c r="N726" s="398"/>
      <c r="O726" s="398"/>
      <c r="P726" s="398"/>
      <c r="Q726" s="398"/>
      <c r="R726" s="398"/>
      <c r="S726" s="398"/>
      <c r="T726" s="398"/>
      <c r="U726" s="398"/>
      <c r="V726" s="398"/>
      <c r="W726" s="398"/>
      <c r="X726" s="398"/>
      <c r="Y726" s="398"/>
      <c r="BA726" s="398"/>
      <c r="BB726" s="398"/>
    </row>
    <row r="727" spans="1:54" ht="15.75" customHeight="1">
      <c r="A727" s="397"/>
      <c r="B727" s="398"/>
      <c r="C727" s="398"/>
      <c r="D727" s="169"/>
      <c r="E727" s="394"/>
      <c r="F727" s="394"/>
      <c r="G727" s="394"/>
      <c r="H727" s="398"/>
      <c r="I727" s="397"/>
      <c r="J727" s="397"/>
      <c r="K727" s="397"/>
      <c r="L727" s="398"/>
      <c r="M727" s="398"/>
      <c r="N727" s="398"/>
      <c r="O727" s="398"/>
      <c r="P727" s="398"/>
      <c r="Q727" s="398"/>
      <c r="R727" s="398"/>
      <c r="S727" s="398"/>
      <c r="T727" s="398"/>
      <c r="U727" s="398"/>
      <c r="V727" s="398"/>
      <c r="W727" s="398"/>
      <c r="X727" s="398"/>
      <c r="Y727" s="398"/>
      <c r="BA727" s="398"/>
      <c r="BB727" s="398"/>
    </row>
    <row r="728" spans="1:54" ht="15.75" customHeight="1">
      <c r="A728" s="397"/>
      <c r="B728" s="398"/>
      <c r="C728" s="398"/>
      <c r="D728" s="169"/>
      <c r="E728" s="394"/>
      <c r="F728" s="394"/>
      <c r="G728" s="394"/>
      <c r="H728" s="398"/>
      <c r="I728" s="397"/>
      <c r="J728" s="397"/>
      <c r="K728" s="397"/>
      <c r="L728" s="398"/>
      <c r="M728" s="398"/>
      <c r="N728" s="398"/>
      <c r="O728" s="398"/>
      <c r="P728" s="398"/>
      <c r="Q728" s="398"/>
      <c r="R728" s="398"/>
      <c r="S728" s="398"/>
      <c r="T728" s="398"/>
      <c r="U728" s="398"/>
      <c r="V728" s="398"/>
      <c r="W728" s="398"/>
      <c r="X728" s="398"/>
      <c r="Y728" s="398"/>
      <c r="BA728" s="398"/>
      <c r="BB728" s="398"/>
    </row>
    <row r="729" spans="1:54" ht="15.75" customHeight="1">
      <c r="A729" s="397"/>
      <c r="B729" s="398"/>
      <c r="C729" s="398"/>
      <c r="D729" s="169"/>
      <c r="E729" s="394"/>
      <c r="F729" s="394"/>
      <c r="G729" s="394"/>
      <c r="H729" s="398"/>
      <c r="I729" s="397"/>
      <c r="J729" s="397"/>
      <c r="K729" s="397"/>
      <c r="L729" s="398"/>
      <c r="M729" s="398"/>
      <c r="N729" s="398"/>
      <c r="O729" s="398"/>
      <c r="P729" s="398"/>
      <c r="Q729" s="398"/>
      <c r="R729" s="398"/>
      <c r="S729" s="398"/>
      <c r="T729" s="398"/>
      <c r="U729" s="398"/>
      <c r="V729" s="398"/>
      <c r="W729" s="398"/>
      <c r="X729" s="398"/>
      <c r="Y729" s="398"/>
      <c r="BA729" s="398"/>
      <c r="BB729" s="398"/>
    </row>
    <row r="730" spans="1:54" ht="15.75" customHeight="1">
      <c r="A730" s="397"/>
      <c r="B730" s="398"/>
      <c r="C730" s="398"/>
      <c r="D730" s="169"/>
      <c r="E730" s="394"/>
      <c r="F730" s="394"/>
      <c r="G730" s="394"/>
      <c r="H730" s="398"/>
      <c r="I730" s="397"/>
      <c r="J730" s="397"/>
      <c r="K730" s="397"/>
      <c r="L730" s="398"/>
      <c r="M730" s="398"/>
      <c r="N730" s="398"/>
      <c r="O730" s="398"/>
      <c r="P730" s="398"/>
      <c r="Q730" s="398"/>
      <c r="R730" s="398"/>
      <c r="S730" s="398"/>
      <c r="T730" s="398"/>
      <c r="U730" s="398"/>
      <c r="V730" s="398"/>
      <c r="W730" s="398"/>
      <c r="X730" s="398"/>
      <c r="Y730" s="398"/>
      <c r="BA730" s="398"/>
      <c r="BB730" s="398"/>
    </row>
    <row r="731" spans="1:54" ht="15.75" customHeight="1">
      <c r="A731" s="397"/>
      <c r="B731" s="398"/>
      <c r="C731" s="398"/>
      <c r="D731" s="169"/>
      <c r="E731" s="394"/>
      <c r="F731" s="394"/>
      <c r="G731" s="394"/>
      <c r="H731" s="398"/>
      <c r="I731" s="397"/>
      <c r="J731" s="397"/>
      <c r="K731" s="397"/>
      <c r="L731" s="398"/>
      <c r="M731" s="398"/>
      <c r="N731" s="398"/>
      <c r="O731" s="398"/>
      <c r="P731" s="398"/>
      <c r="Q731" s="398"/>
      <c r="R731" s="398"/>
      <c r="S731" s="398"/>
      <c r="T731" s="398"/>
      <c r="U731" s="398"/>
      <c r="V731" s="398"/>
      <c r="W731" s="398"/>
      <c r="X731" s="398"/>
      <c r="Y731" s="398"/>
      <c r="BA731" s="398"/>
      <c r="BB731" s="398"/>
    </row>
    <row r="732" spans="1:54" ht="15.75" customHeight="1">
      <c r="A732" s="397"/>
      <c r="B732" s="398"/>
      <c r="C732" s="398"/>
      <c r="D732" s="169"/>
      <c r="E732" s="394"/>
      <c r="F732" s="394"/>
      <c r="G732" s="394"/>
      <c r="H732" s="398"/>
      <c r="I732" s="397"/>
      <c r="J732" s="397"/>
      <c r="K732" s="397"/>
      <c r="L732" s="398"/>
      <c r="M732" s="398"/>
      <c r="N732" s="398"/>
      <c r="O732" s="398"/>
      <c r="P732" s="398"/>
      <c r="Q732" s="398"/>
      <c r="R732" s="398"/>
      <c r="S732" s="398"/>
      <c r="T732" s="398"/>
      <c r="U732" s="398"/>
      <c r="V732" s="398"/>
      <c r="W732" s="398"/>
      <c r="X732" s="398"/>
      <c r="Y732" s="398"/>
      <c r="BA732" s="398"/>
      <c r="BB732" s="398"/>
    </row>
    <row r="733" spans="1:54" ht="15.75" customHeight="1">
      <c r="A733" s="397"/>
      <c r="B733" s="398"/>
      <c r="C733" s="398"/>
      <c r="D733" s="169"/>
      <c r="E733" s="394"/>
      <c r="F733" s="394"/>
      <c r="G733" s="394"/>
      <c r="H733" s="398"/>
      <c r="I733" s="397"/>
      <c r="J733" s="397"/>
      <c r="K733" s="397"/>
      <c r="L733" s="398"/>
      <c r="M733" s="398"/>
      <c r="N733" s="398"/>
      <c r="O733" s="398"/>
      <c r="P733" s="398"/>
      <c r="Q733" s="398"/>
      <c r="R733" s="398"/>
      <c r="S733" s="398"/>
      <c r="T733" s="398"/>
      <c r="U733" s="398"/>
      <c r="V733" s="398"/>
      <c r="W733" s="398"/>
      <c r="X733" s="398"/>
      <c r="Y733" s="398"/>
      <c r="BA733" s="398"/>
      <c r="BB733" s="398"/>
    </row>
    <row r="734" spans="1:54" ht="15.75" customHeight="1">
      <c r="A734" s="397"/>
      <c r="B734" s="398"/>
      <c r="C734" s="398"/>
      <c r="D734" s="169"/>
      <c r="E734" s="394"/>
      <c r="F734" s="394"/>
      <c r="G734" s="394"/>
      <c r="H734" s="398"/>
      <c r="I734" s="397"/>
      <c r="J734" s="397"/>
      <c r="K734" s="397"/>
      <c r="L734" s="398"/>
      <c r="M734" s="398"/>
      <c r="N734" s="398"/>
      <c r="O734" s="398"/>
      <c r="P734" s="398"/>
      <c r="Q734" s="398"/>
      <c r="R734" s="398"/>
      <c r="S734" s="398"/>
      <c r="T734" s="398"/>
      <c r="U734" s="398"/>
      <c r="V734" s="398"/>
      <c r="W734" s="398"/>
      <c r="X734" s="398"/>
      <c r="Y734" s="398"/>
      <c r="BA734" s="398"/>
      <c r="BB734" s="398"/>
    </row>
    <row r="735" spans="1:54" ht="15.75" customHeight="1">
      <c r="A735" s="397"/>
      <c r="B735" s="398"/>
      <c r="C735" s="398"/>
      <c r="D735" s="169"/>
      <c r="E735" s="394"/>
      <c r="F735" s="394"/>
      <c r="G735" s="394"/>
      <c r="H735" s="398"/>
      <c r="I735" s="397"/>
      <c r="J735" s="397"/>
      <c r="K735" s="397"/>
      <c r="L735" s="398"/>
      <c r="M735" s="398"/>
      <c r="N735" s="398"/>
      <c r="O735" s="398"/>
      <c r="P735" s="398"/>
      <c r="Q735" s="398"/>
      <c r="R735" s="398"/>
      <c r="S735" s="398"/>
      <c r="T735" s="398"/>
      <c r="U735" s="398"/>
      <c r="V735" s="398"/>
      <c r="W735" s="398"/>
      <c r="X735" s="398"/>
      <c r="Y735" s="398"/>
      <c r="BA735" s="398"/>
      <c r="BB735" s="398"/>
    </row>
    <row r="736" spans="1:54" ht="15.75" customHeight="1">
      <c r="A736" s="397"/>
      <c r="B736" s="398"/>
      <c r="C736" s="398"/>
      <c r="D736" s="169"/>
      <c r="E736" s="394"/>
      <c r="F736" s="394"/>
      <c r="G736" s="394"/>
      <c r="H736" s="398"/>
      <c r="I736" s="397"/>
      <c r="J736" s="397"/>
      <c r="K736" s="397"/>
      <c r="L736" s="398"/>
      <c r="M736" s="398"/>
      <c r="N736" s="398"/>
      <c r="O736" s="398"/>
      <c r="P736" s="398"/>
      <c r="Q736" s="398"/>
      <c r="R736" s="398"/>
      <c r="S736" s="398"/>
      <c r="T736" s="398"/>
      <c r="U736" s="398"/>
      <c r="V736" s="398"/>
      <c r="W736" s="398"/>
      <c r="X736" s="398"/>
      <c r="Y736" s="398"/>
      <c r="BA736" s="398"/>
      <c r="BB736" s="398"/>
    </row>
    <row r="737" spans="1:54" ht="15.75" customHeight="1">
      <c r="A737" s="397"/>
      <c r="B737" s="398"/>
      <c r="C737" s="398"/>
      <c r="D737" s="169"/>
      <c r="E737" s="394"/>
      <c r="F737" s="394"/>
      <c r="G737" s="394"/>
      <c r="H737" s="398"/>
      <c r="I737" s="397"/>
      <c r="J737" s="397"/>
      <c r="K737" s="397"/>
      <c r="L737" s="398"/>
      <c r="M737" s="398"/>
      <c r="N737" s="398"/>
      <c r="O737" s="398"/>
      <c r="P737" s="398"/>
      <c r="Q737" s="398"/>
      <c r="R737" s="398"/>
      <c r="S737" s="398"/>
      <c r="T737" s="398"/>
      <c r="U737" s="398"/>
      <c r="V737" s="398"/>
      <c r="W737" s="398"/>
      <c r="X737" s="398"/>
      <c r="Y737" s="398"/>
      <c r="BA737" s="398"/>
      <c r="BB737" s="398"/>
    </row>
    <row r="738" spans="1:54" ht="15.75" customHeight="1">
      <c r="A738" s="397"/>
      <c r="B738" s="398"/>
      <c r="C738" s="398"/>
      <c r="D738" s="169"/>
      <c r="E738" s="394"/>
      <c r="F738" s="394"/>
      <c r="G738" s="394"/>
      <c r="H738" s="398"/>
      <c r="I738" s="397"/>
      <c r="J738" s="397"/>
      <c r="K738" s="397"/>
      <c r="L738" s="398"/>
      <c r="M738" s="398"/>
      <c r="N738" s="398"/>
      <c r="O738" s="398"/>
      <c r="P738" s="398"/>
      <c r="Q738" s="398"/>
      <c r="R738" s="398"/>
      <c r="S738" s="398"/>
      <c r="T738" s="398"/>
      <c r="U738" s="398"/>
      <c r="V738" s="398"/>
      <c r="W738" s="398"/>
      <c r="X738" s="398"/>
      <c r="Y738" s="398"/>
      <c r="BA738" s="398"/>
      <c r="BB738" s="398"/>
    </row>
    <row r="739" spans="1:54" ht="15.75" customHeight="1">
      <c r="A739" s="397"/>
      <c r="B739" s="398"/>
      <c r="C739" s="398"/>
      <c r="D739" s="169"/>
      <c r="E739" s="394"/>
      <c r="F739" s="394"/>
      <c r="G739" s="394"/>
      <c r="H739" s="398"/>
      <c r="I739" s="397"/>
      <c r="J739" s="397"/>
      <c r="K739" s="397"/>
      <c r="L739" s="398"/>
      <c r="M739" s="398"/>
      <c r="N739" s="398"/>
      <c r="O739" s="398"/>
      <c r="P739" s="398"/>
      <c r="Q739" s="398"/>
      <c r="R739" s="398"/>
      <c r="S739" s="398"/>
      <c r="T739" s="398"/>
      <c r="U739" s="398"/>
      <c r="V739" s="398"/>
      <c r="W739" s="398"/>
      <c r="X739" s="398"/>
      <c r="Y739" s="398"/>
      <c r="BA739" s="398"/>
      <c r="BB739" s="398"/>
    </row>
    <row r="740" spans="1:54" ht="15.75" customHeight="1">
      <c r="A740" s="397"/>
      <c r="B740" s="398"/>
      <c r="C740" s="398"/>
      <c r="D740" s="169"/>
      <c r="E740" s="394"/>
      <c r="F740" s="394"/>
      <c r="G740" s="394"/>
      <c r="H740" s="398"/>
      <c r="I740" s="397"/>
      <c r="J740" s="397"/>
      <c r="K740" s="397"/>
      <c r="L740" s="398"/>
      <c r="M740" s="398"/>
      <c r="N740" s="398"/>
      <c r="O740" s="398"/>
      <c r="P740" s="398"/>
      <c r="Q740" s="398"/>
      <c r="R740" s="398"/>
      <c r="S740" s="398"/>
      <c r="T740" s="398"/>
      <c r="U740" s="398"/>
      <c r="V740" s="398"/>
      <c r="W740" s="398"/>
      <c r="X740" s="398"/>
      <c r="Y740" s="398"/>
      <c r="BA740" s="398"/>
      <c r="BB740" s="398"/>
    </row>
    <row r="741" spans="1:54" ht="15.75" customHeight="1">
      <c r="A741" s="397"/>
      <c r="B741" s="398"/>
      <c r="C741" s="398"/>
      <c r="D741" s="169"/>
      <c r="E741" s="394"/>
      <c r="F741" s="394"/>
      <c r="G741" s="394"/>
      <c r="H741" s="398"/>
      <c r="I741" s="397"/>
      <c r="J741" s="397"/>
      <c r="K741" s="397"/>
      <c r="L741" s="398"/>
      <c r="M741" s="398"/>
      <c r="N741" s="398"/>
      <c r="O741" s="398"/>
      <c r="P741" s="398"/>
      <c r="Q741" s="398"/>
      <c r="R741" s="398"/>
      <c r="S741" s="398"/>
      <c r="T741" s="398"/>
      <c r="U741" s="398"/>
      <c r="V741" s="398"/>
      <c r="W741" s="398"/>
      <c r="X741" s="398"/>
      <c r="Y741" s="398"/>
      <c r="BA741" s="398"/>
      <c r="BB741" s="398"/>
    </row>
    <row r="742" spans="1:54" ht="15.75" customHeight="1">
      <c r="A742" s="397"/>
      <c r="B742" s="398"/>
      <c r="C742" s="398"/>
      <c r="D742" s="169"/>
      <c r="E742" s="394"/>
      <c r="F742" s="394"/>
      <c r="G742" s="394"/>
      <c r="H742" s="398"/>
      <c r="I742" s="397"/>
      <c r="J742" s="397"/>
      <c r="K742" s="397"/>
      <c r="L742" s="398"/>
      <c r="M742" s="398"/>
      <c r="N742" s="398"/>
      <c r="O742" s="398"/>
      <c r="P742" s="398"/>
      <c r="Q742" s="398"/>
      <c r="R742" s="398"/>
      <c r="S742" s="398"/>
      <c r="T742" s="398"/>
      <c r="U742" s="398"/>
      <c r="V742" s="398"/>
      <c r="W742" s="398"/>
      <c r="X742" s="398"/>
      <c r="Y742" s="398"/>
      <c r="BA742" s="398"/>
      <c r="BB742" s="398"/>
    </row>
    <row r="743" spans="1:54" ht="15.75" customHeight="1">
      <c r="A743" s="397"/>
      <c r="B743" s="398"/>
      <c r="C743" s="398"/>
      <c r="D743" s="169"/>
      <c r="E743" s="394"/>
      <c r="F743" s="394"/>
      <c r="G743" s="394"/>
      <c r="H743" s="398"/>
      <c r="I743" s="397"/>
      <c r="J743" s="397"/>
      <c r="K743" s="397"/>
      <c r="L743" s="398"/>
      <c r="M743" s="398"/>
      <c r="N743" s="398"/>
      <c r="O743" s="398"/>
      <c r="P743" s="398"/>
      <c r="Q743" s="398"/>
      <c r="R743" s="398"/>
      <c r="S743" s="398"/>
      <c r="T743" s="398"/>
      <c r="U743" s="398"/>
      <c r="V743" s="398"/>
      <c r="W743" s="398"/>
      <c r="X743" s="398"/>
      <c r="Y743" s="398"/>
      <c r="BA743" s="398"/>
      <c r="BB743" s="398"/>
    </row>
    <row r="744" spans="1:54" ht="15.75" customHeight="1">
      <c r="A744" s="397"/>
      <c r="B744" s="398"/>
      <c r="C744" s="398"/>
      <c r="D744" s="169"/>
      <c r="E744" s="394"/>
      <c r="F744" s="394"/>
      <c r="G744" s="394"/>
      <c r="H744" s="398"/>
      <c r="I744" s="397"/>
      <c r="J744" s="397"/>
      <c r="K744" s="397"/>
      <c r="L744" s="398"/>
      <c r="M744" s="398"/>
      <c r="N744" s="398"/>
      <c r="O744" s="398"/>
      <c r="P744" s="398"/>
      <c r="Q744" s="398"/>
      <c r="R744" s="398"/>
      <c r="S744" s="398"/>
      <c r="T744" s="398"/>
      <c r="U744" s="398"/>
      <c r="V744" s="398"/>
      <c r="W744" s="398"/>
      <c r="X744" s="398"/>
      <c r="Y744" s="398"/>
      <c r="BA744" s="398"/>
      <c r="BB744" s="398"/>
    </row>
    <row r="745" spans="1:54" ht="15.75" customHeight="1">
      <c r="A745" s="397"/>
      <c r="B745" s="398"/>
      <c r="C745" s="398"/>
      <c r="D745" s="169"/>
      <c r="E745" s="394"/>
      <c r="F745" s="394"/>
      <c r="G745" s="394"/>
      <c r="H745" s="398"/>
      <c r="I745" s="397"/>
      <c r="J745" s="397"/>
      <c r="K745" s="397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  <c r="BA745" s="398"/>
      <c r="BB745" s="398"/>
    </row>
    <row r="746" spans="1:54" ht="15.75" customHeight="1">
      <c r="A746" s="397"/>
      <c r="B746" s="398"/>
      <c r="C746" s="398"/>
      <c r="D746" s="169"/>
      <c r="E746" s="394"/>
      <c r="F746" s="394"/>
      <c r="G746" s="394"/>
      <c r="H746" s="398"/>
      <c r="I746" s="397"/>
      <c r="J746" s="397"/>
      <c r="K746" s="397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  <c r="BA746" s="398"/>
      <c r="BB746" s="398"/>
    </row>
    <row r="747" spans="1:54" ht="15.75" customHeight="1">
      <c r="A747" s="397"/>
      <c r="B747" s="398"/>
      <c r="C747" s="398"/>
      <c r="D747" s="169"/>
      <c r="E747" s="394"/>
      <c r="F747" s="394"/>
      <c r="G747" s="394"/>
      <c r="H747" s="398"/>
      <c r="I747" s="397"/>
      <c r="J747" s="397"/>
      <c r="K747" s="397"/>
      <c r="L747" s="398"/>
      <c r="M747" s="398"/>
      <c r="N747" s="398"/>
      <c r="O747" s="398"/>
      <c r="P747" s="398"/>
      <c r="Q747" s="398"/>
      <c r="R747" s="398"/>
      <c r="S747" s="398"/>
      <c r="T747" s="398"/>
      <c r="U747" s="398"/>
      <c r="V747" s="398"/>
      <c r="W747" s="398"/>
      <c r="X747" s="398"/>
      <c r="Y747" s="398"/>
      <c r="BA747" s="398"/>
      <c r="BB747" s="398"/>
    </row>
    <row r="748" spans="1:54" ht="15.75" customHeight="1">
      <c r="A748" s="397"/>
      <c r="B748" s="398"/>
      <c r="C748" s="398"/>
      <c r="D748" s="169"/>
      <c r="E748" s="394"/>
      <c r="F748" s="394"/>
      <c r="G748" s="394"/>
      <c r="H748" s="398"/>
      <c r="I748" s="397"/>
      <c r="J748" s="397"/>
      <c r="K748" s="397"/>
      <c r="L748" s="398"/>
      <c r="M748" s="398"/>
      <c r="N748" s="398"/>
      <c r="O748" s="398"/>
      <c r="P748" s="398"/>
      <c r="Q748" s="398"/>
      <c r="R748" s="398"/>
      <c r="S748" s="398"/>
      <c r="T748" s="398"/>
      <c r="U748" s="398"/>
      <c r="V748" s="398"/>
      <c r="W748" s="398"/>
      <c r="X748" s="398"/>
      <c r="Y748" s="398"/>
      <c r="BA748" s="398"/>
      <c r="BB748" s="398"/>
    </row>
    <row r="749" spans="1:54" ht="15.75" customHeight="1">
      <c r="A749" s="397"/>
      <c r="B749" s="398"/>
      <c r="C749" s="398"/>
      <c r="D749" s="169"/>
      <c r="E749" s="394"/>
      <c r="F749" s="394"/>
      <c r="G749" s="394"/>
      <c r="H749" s="398"/>
      <c r="I749" s="397"/>
      <c r="J749" s="397"/>
      <c r="K749" s="397"/>
      <c r="L749" s="398"/>
      <c r="M749" s="398"/>
      <c r="N749" s="398"/>
      <c r="O749" s="398"/>
      <c r="P749" s="398"/>
      <c r="Q749" s="398"/>
      <c r="R749" s="398"/>
      <c r="S749" s="398"/>
      <c r="T749" s="398"/>
      <c r="U749" s="398"/>
      <c r="V749" s="398"/>
      <c r="W749" s="398"/>
      <c r="X749" s="398"/>
      <c r="Y749" s="398"/>
      <c r="BA749" s="398"/>
      <c r="BB749" s="398"/>
    </row>
    <row r="750" spans="1:54" ht="15.75" customHeight="1">
      <c r="A750" s="397"/>
      <c r="B750" s="398"/>
      <c r="C750" s="398"/>
      <c r="D750" s="169"/>
      <c r="E750" s="394"/>
      <c r="F750" s="394"/>
      <c r="G750" s="394"/>
      <c r="H750" s="398"/>
      <c r="I750" s="397"/>
      <c r="J750" s="397"/>
      <c r="K750" s="397"/>
      <c r="L750" s="398"/>
      <c r="M750" s="398"/>
      <c r="N750" s="398"/>
      <c r="O750" s="398"/>
      <c r="P750" s="398"/>
      <c r="Q750" s="398"/>
      <c r="R750" s="398"/>
      <c r="S750" s="398"/>
      <c r="T750" s="398"/>
      <c r="U750" s="398"/>
      <c r="V750" s="398"/>
      <c r="W750" s="398"/>
      <c r="X750" s="398"/>
      <c r="Y750" s="398"/>
      <c r="BA750" s="398"/>
      <c r="BB750" s="398"/>
    </row>
    <row r="751" spans="1:54" ht="15.75" customHeight="1">
      <c r="A751" s="397"/>
      <c r="B751" s="398"/>
      <c r="C751" s="398"/>
      <c r="D751" s="169"/>
      <c r="E751" s="394"/>
      <c r="F751" s="394"/>
      <c r="G751" s="394"/>
      <c r="H751" s="398"/>
      <c r="I751" s="397"/>
      <c r="J751" s="397"/>
      <c r="K751" s="397"/>
      <c r="L751" s="398"/>
      <c r="M751" s="398"/>
      <c r="N751" s="398"/>
      <c r="O751" s="398"/>
      <c r="P751" s="398"/>
      <c r="Q751" s="398"/>
      <c r="R751" s="398"/>
      <c r="S751" s="398"/>
      <c r="T751" s="398"/>
      <c r="U751" s="398"/>
      <c r="V751" s="398"/>
      <c r="W751" s="398"/>
      <c r="X751" s="398"/>
      <c r="Y751" s="398"/>
      <c r="BA751" s="398"/>
      <c r="BB751" s="398"/>
    </row>
    <row r="752" spans="1:54" ht="15.75" customHeight="1">
      <c r="A752" s="397"/>
      <c r="B752" s="398"/>
      <c r="C752" s="398"/>
      <c r="D752" s="169"/>
      <c r="E752" s="394"/>
      <c r="F752" s="394"/>
      <c r="G752" s="394"/>
      <c r="H752" s="398"/>
      <c r="I752" s="397"/>
      <c r="J752" s="397"/>
      <c r="K752" s="397"/>
      <c r="L752" s="398"/>
      <c r="M752" s="398"/>
      <c r="N752" s="398"/>
      <c r="O752" s="398"/>
      <c r="P752" s="398"/>
      <c r="Q752" s="398"/>
      <c r="R752" s="398"/>
      <c r="S752" s="398"/>
      <c r="T752" s="398"/>
      <c r="U752" s="398"/>
      <c r="V752" s="398"/>
      <c r="W752" s="398"/>
      <c r="X752" s="398"/>
      <c r="Y752" s="398"/>
      <c r="BA752" s="398"/>
      <c r="BB752" s="398"/>
    </row>
    <row r="753" spans="1:54" ht="15.75" customHeight="1">
      <c r="A753" s="397"/>
      <c r="B753" s="398"/>
      <c r="C753" s="398"/>
      <c r="D753" s="169"/>
      <c r="E753" s="394"/>
      <c r="F753" s="394"/>
      <c r="G753" s="394"/>
      <c r="H753" s="398"/>
      <c r="I753" s="397"/>
      <c r="J753" s="397"/>
      <c r="K753" s="397"/>
      <c r="L753" s="398"/>
      <c r="M753" s="398"/>
      <c r="N753" s="398"/>
      <c r="O753" s="398"/>
      <c r="P753" s="398"/>
      <c r="Q753" s="398"/>
      <c r="R753" s="398"/>
      <c r="S753" s="398"/>
      <c r="T753" s="398"/>
      <c r="U753" s="398"/>
      <c r="V753" s="398"/>
      <c r="W753" s="398"/>
      <c r="X753" s="398"/>
      <c r="Y753" s="398"/>
      <c r="BA753" s="398"/>
      <c r="BB753" s="398"/>
    </row>
    <row r="754" spans="1:54" ht="15.75" customHeight="1">
      <c r="A754" s="397"/>
      <c r="B754" s="398"/>
      <c r="C754" s="398"/>
      <c r="D754" s="169"/>
      <c r="E754" s="394"/>
      <c r="F754" s="394"/>
      <c r="G754" s="394"/>
      <c r="H754" s="398"/>
      <c r="I754" s="397"/>
      <c r="J754" s="397"/>
      <c r="K754" s="397"/>
      <c r="L754" s="398"/>
      <c r="M754" s="398"/>
      <c r="N754" s="398"/>
      <c r="O754" s="398"/>
      <c r="P754" s="398"/>
      <c r="Q754" s="398"/>
      <c r="R754" s="398"/>
      <c r="S754" s="398"/>
      <c r="T754" s="398"/>
      <c r="U754" s="398"/>
      <c r="V754" s="398"/>
      <c r="W754" s="398"/>
      <c r="X754" s="398"/>
      <c r="Y754" s="398"/>
      <c r="BA754" s="398"/>
      <c r="BB754" s="398"/>
    </row>
    <row r="755" spans="1:54" ht="15.75" customHeight="1">
      <c r="A755" s="397"/>
      <c r="B755" s="398"/>
      <c r="C755" s="398"/>
      <c r="D755" s="169"/>
      <c r="E755" s="394"/>
      <c r="F755" s="394"/>
      <c r="G755" s="394"/>
      <c r="H755" s="398"/>
      <c r="I755" s="397"/>
      <c r="J755" s="397"/>
      <c r="K755" s="397"/>
      <c r="L755" s="398"/>
      <c r="M755" s="398"/>
      <c r="N755" s="398"/>
      <c r="O755" s="398"/>
      <c r="P755" s="398"/>
      <c r="Q755" s="398"/>
      <c r="R755" s="398"/>
      <c r="S755" s="398"/>
      <c r="T755" s="398"/>
      <c r="U755" s="398"/>
      <c r="V755" s="398"/>
      <c r="W755" s="398"/>
      <c r="X755" s="398"/>
      <c r="Y755" s="398"/>
      <c r="BA755" s="398"/>
      <c r="BB755" s="398"/>
    </row>
    <row r="756" spans="1:54" ht="15.75" customHeight="1">
      <c r="A756" s="397"/>
      <c r="B756" s="398"/>
      <c r="C756" s="398"/>
      <c r="D756" s="169"/>
      <c r="E756" s="394"/>
      <c r="F756" s="394"/>
      <c r="G756" s="394"/>
      <c r="H756" s="398"/>
      <c r="I756" s="397"/>
      <c r="J756" s="397"/>
      <c r="K756" s="397"/>
      <c r="L756" s="398"/>
      <c r="M756" s="398"/>
      <c r="N756" s="398"/>
      <c r="O756" s="398"/>
      <c r="P756" s="398"/>
      <c r="Q756" s="398"/>
      <c r="R756" s="398"/>
      <c r="S756" s="398"/>
      <c r="T756" s="398"/>
      <c r="U756" s="398"/>
      <c r="V756" s="398"/>
      <c r="W756" s="398"/>
      <c r="X756" s="398"/>
      <c r="Y756" s="398"/>
      <c r="BA756" s="398"/>
      <c r="BB756" s="398"/>
    </row>
    <row r="757" spans="1:54" ht="15.75" customHeight="1">
      <c r="A757" s="397"/>
      <c r="B757" s="398"/>
      <c r="C757" s="398"/>
      <c r="D757" s="169"/>
      <c r="E757" s="394"/>
      <c r="F757" s="394"/>
      <c r="G757" s="394"/>
      <c r="H757" s="398"/>
      <c r="I757" s="397"/>
      <c r="J757" s="397"/>
      <c r="K757" s="397"/>
      <c r="L757" s="398"/>
      <c r="M757" s="398"/>
      <c r="N757" s="398"/>
      <c r="O757" s="398"/>
      <c r="P757" s="398"/>
      <c r="Q757" s="398"/>
      <c r="R757" s="398"/>
      <c r="S757" s="398"/>
      <c r="T757" s="398"/>
      <c r="U757" s="398"/>
      <c r="V757" s="398"/>
      <c r="W757" s="398"/>
      <c r="X757" s="398"/>
      <c r="Y757" s="398"/>
      <c r="BA757" s="398"/>
      <c r="BB757" s="398"/>
    </row>
    <row r="758" spans="1:54" ht="15.75" customHeight="1">
      <c r="A758" s="397"/>
      <c r="B758" s="398"/>
      <c r="C758" s="398"/>
      <c r="D758" s="169"/>
      <c r="E758" s="394"/>
      <c r="F758" s="394"/>
      <c r="G758" s="394"/>
      <c r="H758" s="398"/>
      <c r="I758" s="397"/>
      <c r="J758" s="397"/>
      <c r="K758" s="397"/>
      <c r="L758" s="398"/>
      <c r="M758" s="398"/>
      <c r="N758" s="398"/>
      <c r="O758" s="398"/>
      <c r="P758" s="398"/>
      <c r="Q758" s="398"/>
      <c r="R758" s="398"/>
      <c r="S758" s="398"/>
      <c r="T758" s="398"/>
      <c r="U758" s="398"/>
      <c r="V758" s="398"/>
      <c r="W758" s="398"/>
      <c r="X758" s="398"/>
      <c r="Y758" s="398"/>
      <c r="BA758" s="398"/>
      <c r="BB758" s="398"/>
    </row>
    <row r="759" spans="1:54" ht="15.75" customHeight="1">
      <c r="A759" s="397"/>
      <c r="B759" s="398"/>
      <c r="C759" s="398"/>
      <c r="D759" s="169"/>
      <c r="E759" s="394"/>
      <c r="F759" s="394"/>
      <c r="G759" s="394"/>
      <c r="H759" s="398"/>
      <c r="I759" s="397"/>
      <c r="J759" s="397"/>
      <c r="K759" s="397"/>
      <c r="L759" s="398"/>
      <c r="M759" s="398"/>
      <c r="N759" s="398"/>
      <c r="O759" s="398"/>
      <c r="P759" s="398"/>
      <c r="Q759" s="398"/>
      <c r="R759" s="398"/>
      <c r="S759" s="398"/>
      <c r="T759" s="398"/>
      <c r="U759" s="398"/>
      <c r="V759" s="398"/>
      <c r="W759" s="398"/>
      <c r="X759" s="398"/>
      <c r="Y759" s="398"/>
      <c r="BA759" s="398"/>
      <c r="BB759" s="398"/>
    </row>
    <row r="760" spans="1:54" ht="15.75" customHeight="1">
      <c r="A760" s="397"/>
      <c r="B760" s="398"/>
      <c r="C760" s="398"/>
      <c r="D760" s="169"/>
      <c r="E760" s="394"/>
      <c r="F760" s="394"/>
      <c r="G760" s="394"/>
      <c r="H760" s="398"/>
      <c r="I760" s="397"/>
      <c r="J760" s="397"/>
      <c r="K760" s="397"/>
      <c r="L760" s="398"/>
      <c r="M760" s="398"/>
      <c r="N760" s="398"/>
      <c r="O760" s="398"/>
      <c r="P760" s="398"/>
      <c r="Q760" s="398"/>
      <c r="R760" s="398"/>
      <c r="S760" s="398"/>
      <c r="T760" s="398"/>
      <c r="U760" s="398"/>
      <c r="V760" s="398"/>
      <c r="W760" s="398"/>
      <c r="X760" s="398"/>
      <c r="Y760" s="398"/>
      <c r="BA760" s="398"/>
      <c r="BB760" s="398"/>
    </row>
    <row r="761" spans="1:54" ht="15.75" customHeight="1">
      <c r="A761" s="397"/>
      <c r="B761" s="398"/>
      <c r="C761" s="398"/>
      <c r="D761" s="169"/>
      <c r="E761" s="394"/>
      <c r="F761" s="394"/>
      <c r="G761" s="394"/>
      <c r="H761" s="398"/>
      <c r="I761" s="397"/>
      <c r="J761" s="397"/>
      <c r="K761" s="397"/>
      <c r="L761" s="398"/>
      <c r="M761" s="398"/>
      <c r="N761" s="398"/>
      <c r="O761" s="398"/>
      <c r="P761" s="398"/>
      <c r="Q761" s="398"/>
      <c r="R761" s="398"/>
      <c r="S761" s="398"/>
      <c r="T761" s="398"/>
      <c r="U761" s="398"/>
      <c r="V761" s="398"/>
      <c r="W761" s="398"/>
      <c r="X761" s="398"/>
      <c r="Y761" s="398"/>
      <c r="BA761" s="398"/>
      <c r="BB761" s="398"/>
    </row>
    <row r="762" spans="1:54" ht="15.75" customHeight="1">
      <c r="A762" s="397"/>
      <c r="B762" s="398"/>
      <c r="C762" s="398"/>
      <c r="D762" s="169"/>
      <c r="E762" s="394"/>
      <c r="F762" s="394"/>
      <c r="G762" s="394"/>
      <c r="H762" s="398"/>
      <c r="I762" s="397"/>
      <c r="J762" s="397"/>
      <c r="K762" s="397"/>
      <c r="L762" s="398"/>
      <c r="M762" s="398"/>
      <c r="N762" s="398"/>
      <c r="O762" s="398"/>
      <c r="P762" s="398"/>
      <c r="Q762" s="398"/>
      <c r="R762" s="398"/>
      <c r="S762" s="398"/>
      <c r="T762" s="398"/>
      <c r="U762" s="398"/>
      <c r="V762" s="398"/>
      <c r="W762" s="398"/>
      <c r="X762" s="398"/>
      <c r="Y762" s="398"/>
      <c r="BA762" s="398"/>
      <c r="BB762" s="398"/>
    </row>
    <row r="763" spans="1:54" ht="15.75" customHeight="1">
      <c r="A763" s="397"/>
      <c r="B763" s="398"/>
      <c r="C763" s="398"/>
      <c r="D763" s="169"/>
      <c r="E763" s="394"/>
      <c r="F763" s="394"/>
      <c r="G763" s="394"/>
      <c r="H763" s="398"/>
      <c r="I763" s="397"/>
      <c r="J763" s="397"/>
      <c r="K763" s="397"/>
      <c r="L763" s="398"/>
      <c r="M763" s="398"/>
      <c r="N763" s="398"/>
      <c r="O763" s="398"/>
      <c r="P763" s="398"/>
      <c r="Q763" s="398"/>
      <c r="R763" s="398"/>
      <c r="S763" s="398"/>
      <c r="T763" s="398"/>
      <c r="U763" s="398"/>
      <c r="V763" s="398"/>
      <c r="W763" s="398"/>
      <c r="X763" s="398"/>
      <c r="Y763" s="398"/>
      <c r="BA763" s="398"/>
      <c r="BB763" s="398"/>
    </row>
    <row r="764" spans="1:54" ht="15.75" customHeight="1">
      <c r="A764" s="397"/>
      <c r="B764" s="398"/>
      <c r="C764" s="398"/>
      <c r="D764" s="169"/>
      <c r="E764" s="394"/>
      <c r="F764" s="394"/>
      <c r="G764" s="394"/>
      <c r="H764" s="398"/>
      <c r="I764" s="397"/>
      <c r="J764" s="397"/>
      <c r="K764" s="397"/>
      <c r="L764" s="398"/>
      <c r="M764" s="398"/>
      <c r="N764" s="398"/>
      <c r="O764" s="398"/>
      <c r="P764" s="398"/>
      <c r="Q764" s="398"/>
      <c r="R764" s="398"/>
      <c r="S764" s="398"/>
      <c r="T764" s="398"/>
      <c r="U764" s="398"/>
      <c r="V764" s="398"/>
      <c r="W764" s="398"/>
      <c r="X764" s="398"/>
      <c r="Y764" s="398"/>
      <c r="BA764" s="398"/>
      <c r="BB764" s="398"/>
    </row>
    <row r="765" spans="1:54" ht="15.75" customHeight="1">
      <c r="A765" s="397"/>
      <c r="B765" s="398"/>
      <c r="C765" s="398"/>
      <c r="D765" s="169"/>
      <c r="E765" s="394"/>
      <c r="F765" s="394"/>
      <c r="G765" s="394"/>
      <c r="H765" s="398"/>
      <c r="I765" s="397"/>
      <c r="J765" s="397"/>
      <c r="K765" s="397"/>
      <c r="L765" s="398"/>
      <c r="M765" s="398"/>
      <c r="N765" s="398"/>
      <c r="O765" s="398"/>
      <c r="P765" s="398"/>
      <c r="Q765" s="398"/>
      <c r="R765" s="398"/>
      <c r="S765" s="398"/>
      <c r="T765" s="398"/>
      <c r="U765" s="398"/>
      <c r="V765" s="398"/>
      <c r="W765" s="398"/>
      <c r="X765" s="398"/>
      <c r="Y765" s="398"/>
      <c r="BA765" s="398"/>
      <c r="BB765" s="398"/>
    </row>
    <row r="766" spans="1:54" ht="15.75" customHeight="1">
      <c r="A766" s="397"/>
      <c r="B766" s="398"/>
      <c r="C766" s="398"/>
      <c r="D766" s="169"/>
      <c r="E766" s="394"/>
      <c r="F766" s="394"/>
      <c r="G766" s="394"/>
      <c r="H766" s="398"/>
      <c r="I766" s="397"/>
      <c r="J766" s="397"/>
      <c r="K766" s="397"/>
      <c r="L766" s="398"/>
      <c r="M766" s="398"/>
      <c r="N766" s="398"/>
      <c r="O766" s="398"/>
      <c r="P766" s="398"/>
      <c r="Q766" s="398"/>
      <c r="R766" s="398"/>
      <c r="S766" s="398"/>
      <c r="T766" s="398"/>
      <c r="U766" s="398"/>
      <c r="V766" s="398"/>
      <c r="W766" s="398"/>
      <c r="X766" s="398"/>
      <c r="Y766" s="398"/>
      <c r="BA766" s="398"/>
      <c r="BB766" s="398"/>
    </row>
    <row r="767" spans="1:54" ht="15.75" customHeight="1">
      <c r="A767" s="397"/>
      <c r="B767" s="398"/>
      <c r="C767" s="398"/>
      <c r="D767" s="169"/>
      <c r="E767" s="394"/>
      <c r="F767" s="394"/>
      <c r="G767" s="394"/>
      <c r="H767" s="398"/>
      <c r="I767" s="397"/>
      <c r="J767" s="397"/>
      <c r="K767" s="397"/>
      <c r="L767" s="398"/>
      <c r="M767" s="398"/>
      <c r="N767" s="398"/>
      <c r="O767" s="398"/>
      <c r="P767" s="398"/>
      <c r="Q767" s="398"/>
      <c r="R767" s="398"/>
      <c r="S767" s="398"/>
      <c r="T767" s="398"/>
      <c r="U767" s="398"/>
      <c r="V767" s="398"/>
      <c r="W767" s="398"/>
      <c r="X767" s="398"/>
      <c r="Y767" s="398"/>
      <c r="BA767" s="398"/>
      <c r="BB767" s="398"/>
    </row>
    <row r="768" spans="1:54" ht="15.75" customHeight="1">
      <c r="A768" s="397"/>
      <c r="B768" s="398"/>
      <c r="C768" s="398"/>
      <c r="D768" s="169"/>
      <c r="E768" s="394"/>
      <c r="F768" s="394"/>
      <c r="G768" s="394"/>
      <c r="H768" s="398"/>
      <c r="I768" s="397"/>
      <c r="J768" s="397"/>
      <c r="K768" s="397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BA768" s="398"/>
      <c r="BB768" s="398"/>
    </row>
    <row r="769" spans="1:54" ht="15.75" customHeight="1">
      <c r="A769" s="397"/>
      <c r="B769" s="398"/>
      <c r="C769" s="398"/>
      <c r="D769" s="169"/>
      <c r="E769" s="394"/>
      <c r="F769" s="394"/>
      <c r="G769" s="394"/>
      <c r="H769" s="398"/>
      <c r="I769" s="397"/>
      <c r="J769" s="397"/>
      <c r="K769" s="397"/>
      <c r="L769" s="398"/>
      <c r="M769" s="398"/>
      <c r="N769" s="398"/>
      <c r="O769" s="398"/>
      <c r="P769" s="398"/>
      <c r="Q769" s="398"/>
      <c r="R769" s="398"/>
      <c r="S769" s="398"/>
      <c r="T769" s="398"/>
      <c r="U769" s="398"/>
      <c r="V769" s="398"/>
      <c r="W769" s="398"/>
      <c r="X769" s="398"/>
      <c r="Y769" s="398"/>
      <c r="BA769" s="398"/>
      <c r="BB769" s="398"/>
    </row>
    <row r="770" spans="1:54" ht="15.75" customHeight="1">
      <c r="A770" s="397"/>
      <c r="B770" s="398"/>
      <c r="C770" s="398"/>
      <c r="D770" s="169"/>
      <c r="E770" s="394"/>
      <c r="F770" s="394"/>
      <c r="G770" s="394"/>
      <c r="H770" s="398"/>
      <c r="I770" s="397"/>
      <c r="J770" s="397"/>
      <c r="K770" s="397"/>
      <c r="L770" s="398"/>
      <c r="M770" s="398"/>
      <c r="N770" s="398"/>
      <c r="O770" s="398"/>
      <c r="P770" s="398"/>
      <c r="Q770" s="398"/>
      <c r="R770" s="398"/>
      <c r="S770" s="398"/>
      <c r="T770" s="398"/>
      <c r="U770" s="398"/>
      <c r="V770" s="398"/>
      <c r="W770" s="398"/>
      <c r="X770" s="398"/>
      <c r="Y770" s="398"/>
      <c r="BA770" s="398"/>
      <c r="BB770" s="398"/>
    </row>
    <row r="771" spans="1:54" ht="15.75" customHeight="1">
      <c r="A771" s="397"/>
      <c r="B771" s="398"/>
      <c r="C771" s="398"/>
      <c r="D771" s="169"/>
      <c r="E771" s="394"/>
      <c r="F771" s="394"/>
      <c r="G771" s="394"/>
      <c r="H771" s="398"/>
      <c r="I771" s="397"/>
      <c r="J771" s="397"/>
      <c r="K771" s="397"/>
      <c r="L771" s="398"/>
      <c r="M771" s="398"/>
      <c r="N771" s="398"/>
      <c r="O771" s="398"/>
      <c r="P771" s="398"/>
      <c r="Q771" s="398"/>
      <c r="R771" s="398"/>
      <c r="S771" s="398"/>
      <c r="T771" s="398"/>
      <c r="U771" s="398"/>
      <c r="V771" s="398"/>
      <c r="W771" s="398"/>
      <c r="X771" s="398"/>
      <c r="Y771" s="398"/>
      <c r="BA771" s="398"/>
      <c r="BB771" s="398"/>
    </row>
    <row r="772" spans="1:54" ht="15.75" customHeight="1">
      <c r="A772" s="397"/>
      <c r="B772" s="398"/>
      <c r="C772" s="398"/>
      <c r="D772" s="169"/>
      <c r="E772" s="394"/>
      <c r="F772" s="394"/>
      <c r="G772" s="394"/>
      <c r="H772" s="398"/>
      <c r="I772" s="397"/>
      <c r="J772" s="397"/>
      <c r="K772" s="397"/>
      <c r="L772" s="398"/>
      <c r="M772" s="398"/>
      <c r="N772" s="398"/>
      <c r="O772" s="398"/>
      <c r="P772" s="398"/>
      <c r="Q772" s="398"/>
      <c r="R772" s="398"/>
      <c r="S772" s="398"/>
      <c r="T772" s="398"/>
      <c r="U772" s="398"/>
      <c r="V772" s="398"/>
      <c r="W772" s="398"/>
      <c r="X772" s="398"/>
      <c r="Y772" s="398"/>
      <c r="BA772" s="398"/>
      <c r="BB772" s="398"/>
    </row>
    <row r="773" spans="1:54" ht="15.75" customHeight="1">
      <c r="A773" s="397"/>
      <c r="B773" s="398"/>
      <c r="C773" s="398"/>
      <c r="D773" s="169"/>
      <c r="E773" s="394"/>
      <c r="F773" s="394"/>
      <c r="G773" s="394"/>
      <c r="H773" s="398"/>
      <c r="I773" s="397"/>
      <c r="J773" s="397"/>
      <c r="K773" s="397"/>
      <c r="L773" s="398"/>
      <c r="M773" s="398"/>
      <c r="N773" s="398"/>
      <c r="O773" s="398"/>
      <c r="P773" s="398"/>
      <c r="Q773" s="398"/>
      <c r="R773" s="398"/>
      <c r="S773" s="398"/>
      <c r="T773" s="398"/>
      <c r="U773" s="398"/>
      <c r="V773" s="398"/>
      <c r="W773" s="398"/>
      <c r="X773" s="398"/>
      <c r="Y773" s="398"/>
      <c r="BA773" s="398"/>
      <c r="BB773" s="398"/>
    </row>
    <row r="774" spans="1:54" ht="15.75" customHeight="1">
      <c r="A774" s="397"/>
      <c r="B774" s="398"/>
      <c r="C774" s="398"/>
      <c r="D774" s="169"/>
      <c r="E774" s="394"/>
      <c r="F774" s="394"/>
      <c r="G774" s="394"/>
      <c r="H774" s="398"/>
      <c r="I774" s="397"/>
      <c r="J774" s="397"/>
      <c r="K774" s="397"/>
      <c r="L774" s="398"/>
      <c r="M774" s="398"/>
      <c r="N774" s="398"/>
      <c r="O774" s="398"/>
      <c r="P774" s="398"/>
      <c r="Q774" s="398"/>
      <c r="R774" s="398"/>
      <c r="S774" s="398"/>
      <c r="T774" s="398"/>
      <c r="U774" s="398"/>
      <c r="V774" s="398"/>
      <c r="W774" s="398"/>
      <c r="X774" s="398"/>
      <c r="Y774" s="398"/>
      <c r="BA774" s="398"/>
      <c r="BB774" s="398"/>
    </row>
    <row r="775" spans="1:54" ht="15.75" customHeight="1">
      <c r="A775" s="397"/>
      <c r="B775" s="398"/>
      <c r="C775" s="398"/>
      <c r="D775" s="169"/>
      <c r="E775" s="394"/>
      <c r="F775" s="394"/>
      <c r="G775" s="394"/>
      <c r="H775" s="398"/>
      <c r="I775" s="397"/>
      <c r="J775" s="397"/>
      <c r="K775" s="397"/>
      <c r="L775" s="398"/>
      <c r="M775" s="398"/>
      <c r="N775" s="398"/>
      <c r="O775" s="398"/>
      <c r="P775" s="398"/>
      <c r="Q775" s="398"/>
      <c r="R775" s="398"/>
      <c r="S775" s="398"/>
      <c r="T775" s="398"/>
      <c r="U775" s="398"/>
      <c r="V775" s="398"/>
      <c r="W775" s="398"/>
      <c r="X775" s="398"/>
      <c r="Y775" s="398"/>
      <c r="BA775" s="398"/>
      <c r="BB775" s="398"/>
    </row>
    <row r="776" spans="1:54" ht="15.75" customHeight="1">
      <c r="A776" s="397"/>
      <c r="B776" s="398"/>
      <c r="C776" s="398"/>
      <c r="D776" s="169"/>
      <c r="E776" s="394"/>
      <c r="F776" s="394"/>
      <c r="G776" s="394"/>
      <c r="H776" s="398"/>
      <c r="I776" s="397"/>
      <c r="J776" s="397"/>
      <c r="K776" s="397"/>
      <c r="L776" s="398"/>
      <c r="M776" s="398"/>
      <c r="N776" s="398"/>
      <c r="O776" s="398"/>
      <c r="P776" s="398"/>
      <c r="Q776" s="398"/>
      <c r="R776" s="398"/>
      <c r="S776" s="398"/>
      <c r="T776" s="398"/>
      <c r="U776" s="398"/>
      <c r="V776" s="398"/>
      <c r="W776" s="398"/>
      <c r="X776" s="398"/>
      <c r="Y776" s="398"/>
      <c r="BA776" s="398"/>
      <c r="BB776" s="398"/>
    </row>
    <row r="777" spans="1:54" ht="15.75" customHeight="1">
      <c r="A777" s="397"/>
      <c r="B777" s="398"/>
      <c r="C777" s="398"/>
      <c r="D777" s="169"/>
      <c r="E777" s="394"/>
      <c r="F777" s="394"/>
      <c r="G777" s="394"/>
      <c r="H777" s="398"/>
      <c r="I777" s="397"/>
      <c r="J777" s="397"/>
      <c r="K777" s="397"/>
      <c r="L777" s="398"/>
      <c r="M777" s="398"/>
      <c r="N777" s="398"/>
      <c r="O777" s="398"/>
      <c r="P777" s="398"/>
      <c r="Q777" s="398"/>
      <c r="R777" s="398"/>
      <c r="S777" s="398"/>
      <c r="T777" s="398"/>
      <c r="U777" s="398"/>
      <c r="V777" s="398"/>
      <c r="W777" s="398"/>
      <c r="X777" s="398"/>
      <c r="Y777" s="398"/>
      <c r="BA777" s="398"/>
      <c r="BB777" s="398"/>
    </row>
    <row r="778" spans="1:54" ht="15.75" customHeight="1">
      <c r="A778" s="397"/>
      <c r="B778" s="398"/>
      <c r="C778" s="398"/>
      <c r="D778" s="169"/>
      <c r="E778" s="394"/>
      <c r="F778" s="394"/>
      <c r="G778" s="394"/>
      <c r="H778" s="398"/>
      <c r="I778" s="397"/>
      <c r="J778" s="397"/>
      <c r="K778" s="397"/>
      <c r="L778" s="398"/>
      <c r="M778" s="398"/>
      <c r="N778" s="398"/>
      <c r="O778" s="398"/>
      <c r="P778" s="398"/>
      <c r="Q778" s="398"/>
      <c r="R778" s="398"/>
      <c r="S778" s="398"/>
      <c r="T778" s="398"/>
      <c r="U778" s="398"/>
      <c r="V778" s="398"/>
      <c r="W778" s="398"/>
      <c r="X778" s="398"/>
      <c r="Y778" s="398"/>
      <c r="BA778" s="398"/>
      <c r="BB778" s="398"/>
    </row>
    <row r="779" spans="1:54" ht="15.75" customHeight="1">
      <c r="A779" s="397"/>
      <c r="B779" s="398"/>
      <c r="C779" s="398"/>
      <c r="D779" s="169"/>
      <c r="E779" s="394"/>
      <c r="F779" s="394"/>
      <c r="G779" s="394"/>
      <c r="H779" s="398"/>
      <c r="I779" s="397"/>
      <c r="J779" s="397"/>
      <c r="K779" s="397"/>
      <c r="L779" s="398"/>
      <c r="M779" s="398"/>
      <c r="N779" s="398"/>
      <c r="O779" s="398"/>
      <c r="P779" s="398"/>
      <c r="Q779" s="398"/>
      <c r="R779" s="398"/>
      <c r="S779" s="398"/>
      <c r="T779" s="398"/>
      <c r="U779" s="398"/>
      <c r="V779" s="398"/>
      <c r="W779" s="398"/>
      <c r="X779" s="398"/>
      <c r="Y779" s="398"/>
      <c r="BA779" s="398"/>
      <c r="BB779" s="398"/>
    </row>
    <row r="780" spans="1:54" ht="15.75" customHeight="1">
      <c r="A780" s="397"/>
      <c r="B780" s="398"/>
      <c r="C780" s="398"/>
      <c r="D780" s="169"/>
      <c r="E780" s="394"/>
      <c r="F780" s="394"/>
      <c r="G780" s="394"/>
      <c r="H780" s="398"/>
      <c r="I780" s="397"/>
      <c r="J780" s="397"/>
      <c r="K780" s="397"/>
      <c r="L780" s="398"/>
      <c r="M780" s="398"/>
      <c r="N780" s="398"/>
      <c r="O780" s="398"/>
      <c r="P780" s="398"/>
      <c r="Q780" s="398"/>
      <c r="R780" s="398"/>
      <c r="S780" s="398"/>
      <c r="T780" s="398"/>
      <c r="U780" s="398"/>
      <c r="V780" s="398"/>
      <c r="W780" s="398"/>
      <c r="X780" s="398"/>
      <c r="Y780" s="398"/>
      <c r="BA780" s="398"/>
      <c r="BB780" s="398"/>
    </row>
    <row r="781" spans="1:54" ht="15.75" customHeight="1">
      <c r="A781" s="397"/>
      <c r="B781" s="398"/>
      <c r="C781" s="398"/>
      <c r="D781" s="169"/>
      <c r="E781" s="394"/>
      <c r="F781" s="394"/>
      <c r="G781" s="394"/>
      <c r="H781" s="398"/>
      <c r="I781" s="397"/>
      <c r="J781" s="397"/>
      <c r="K781" s="397"/>
      <c r="L781" s="398"/>
      <c r="M781" s="398"/>
      <c r="N781" s="398"/>
      <c r="O781" s="398"/>
      <c r="P781" s="398"/>
      <c r="Q781" s="398"/>
      <c r="R781" s="398"/>
      <c r="S781" s="398"/>
      <c r="T781" s="398"/>
      <c r="U781" s="398"/>
      <c r="V781" s="398"/>
      <c r="W781" s="398"/>
      <c r="X781" s="398"/>
      <c r="Y781" s="398"/>
      <c r="BA781" s="398"/>
      <c r="BB781" s="398"/>
    </row>
    <row r="782" spans="1:54" ht="15.75" customHeight="1">
      <c r="A782" s="397"/>
      <c r="B782" s="398"/>
      <c r="C782" s="398"/>
      <c r="D782" s="169"/>
      <c r="E782" s="394"/>
      <c r="F782" s="394"/>
      <c r="G782" s="394"/>
      <c r="H782" s="398"/>
      <c r="I782" s="397"/>
      <c r="J782" s="397"/>
      <c r="K782" s="397"/>
      <c r="L782" s="398"/>
      <c r="M782" s="398"/>
      <c r="N782" s="398"/>
      <c r="O782" s="398"/>
      <c r="P782" s="398"/>
      <c r="Q782" s="398"/>
      <c r="R782" s="398"/>
      <c r="S782" s="398"/>
      <c r="T782" s="398"/>
      <c r="U782" s="398"/>
      <c r="V782" s="398"/>
      <c r="W782" s="398"/>
      <c r="X782" s="398"/>
      <c r="Y782" s="398"/>
      <c r="BA782" s="398"/>
      <c r="BB782" s="398"/>
    </row>
    <row r="783" spans="1:54" ht="15.75" customHeight="1">
      <c r="A783" s="397"/>
      <c r="B783" s="398"/>
      <c r="C783" s="398"/>
      <c r="D783" s="169"/>
      <c r="E783" s="394"/>
      <c r="F783" s="394"/>
      <c r="G783" s="394"/>
      <c r="H783" s="398"/>
      <c r="I783" s="397"/>
      <c r="J783" s="397"/>
      <c r="K783" s="397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  <c r="BA783" s="398"/>
      <c r="BB783" s="398"/>
    </row>
    <row r="784" spans="1:54" ht="15.75" customHeight="1">
      <c r="A784" s="397"/>
      <c r="B784" s="398"/>
      <c r="C784" s="398"/>
      <c r="D784" s="169"/>
      <c r="E784" s="394"/>
      <c r="F784" s="394"/>
      <c r="G784" s="394"/>
      <c r="H784" s="398"/>
      <c r="I784" s="397"/>
      <c r="J784" s="397"/>
      <c r="K784" s="397"/>
      <c r="L784" s="398"/>
      <c r="M784" s="398"/>
      <c r="N784" s="398"/>
      <c r="O784" s="398"/>
      <c r="P784" s="398"/>
      <c r="Q784" s="398"/>
      <c r="R784" s="398"/>
      <c r="S784" s="398"/>
      <c r="T784" s="398"/>
      <c r="U784" s="398"/>
      <c r="V784" s="398"/>
      <c r="W784" s="398"/>
      <c r="X784" s="398"/>
      <c r="Y784" s="398"/>
      <c r="BA784" s="398"/>
      <c r="BB784" s="398"/>
    </row>
    <row r="785" spans="1:54" ht="15.75" customHeight="1">
      <c r="A785" s="397"/>
      <c r="B785" s="398"/>
      <c r="C785" s="398"/>
      <c r="D785" s="169"/>
      <c r="E785" s="394"/>
      <c r="F785" s="394"/>
      <c r="G785" s="394"/>
      <c r="H785" s="398"/>
      <c r="I785" s="397"/>
      <c r="J785" s="397"/>
      <c r="K785" s="397"/>
      <c r="L785" s="398"/>
      <c r="M785" s="398"/>
      <c r="N785" s="398"/>
      <c r="O785" s="398"/>
      <c r="P785" s="398"/>
      <c r="Q785" s="398"/>
      <c r="R785" s="398"/>
      <c r="S785" s="398"/>
      <c r="T785" s="398"/>
      <c r="U785" s="398"/>
      <c r="V785" s="398"/>
      <c r="W785" s="398"/>
      <c r="X785" s="398"/>
      <c r="Y785" s="398"/>
      <c r="BA785" s="398"/>
      <c r="BB785" s="398"/>
    </row>
    <row r="786" spans="1:54" ht="15.75" customHeight="1">
      <c r="A786" s="397"/>
      <c r="B786" s="398"/>
      <c r="C786" s="398"/>
      <c r="D786" s="169"/>
      <c r="E786" s="394"/>
      <c r="F786" s="394"/>
      <c r="G786" s="394"/>
      <c r="H786" s="398"/>
      <c r="I786" s="397"/>
      <c r="J786" s="397"/>
      <c r="K786" s="397"/>
      <c r="L786" s="398"/>
      <c r="M786" s="398"/>
      <c r="N786" s="398"/>
      <c r="O786" s="398"/>
      <c r="P786" s="398"/>
      <c r="Q786" s="398"/>
      <c r="R786" s="398"/>
      <c r="S786" s="398"/>
      <c r="T786" s="398"/>
      <c r="U786" s="398"/>
      <c r="V786" s="398"/>
      <c r="W786" s="398"/>
      <c r="X786" s="398"/>
      <c r="Y786" s="398"/>
      <c r="BA786" s="398"/>
      <c r="BB786" s="398"/>
    </row>
    <row r="787" spans="1:54" ht="15.75" customHeight="1">
      <c r="A787" s="397"/>
      <c r="B787" s="398"/>
      <c r="C787" s="398"/>
      <c r="D787" s="169"/>
      <c r="E787" s="394"/>
      <c r="F787" s="394"/>
      <c r="G787" s="394"/>
      <c r="H787" s="398"/>
      <c r="I787" s="397"/>
      <c r="J787" s="397"/>
      <c r="K787" s="397"/>
      <c r="L787" s="398"/>
      <c r="M787" s="398"/>
      <c r="N787" s="398"/>
      <c r="O787" s="398"/>
      <c r="P787" s="398"/>
      <c r="Q787" s="398"/>
      <c r="R787" s="398"/>
      <c r="S787" s="398"/>
      <c r="T787" s="398"/>
      <c r="U787" s="398"/>
      <c r="V787" s="398"/>
      <c r="W787" s="398"/>
      <c r="X787" s="398"/>
      <c r="Y787" s="398"/>
      <c r="BA787" s="398"/>
      <c r="BB787" s="398"/>
    </row>
    <row r="788" spans="1:54" ht="15.75" customHeight="1">
      <c r="A788" s="397"/>
      <c r="B788" s="398"/>
      <c r="C788" s="398"/>
      <c r="D788" s="169"/>
      <c r="E788" s="394"/>
      <c r="F788" s="394"/>
      <c r="G788" s="394"/>
      <c r="H788" s="398"/>
      <c r="I788" s="397"/>
      <c r="J788" s="397"/>
      <c r="K788" s="397"/>
      <c r="L788" s="398"/>
      <c r="M788" s="398"/>
      <c r="N788" s="398"/>
      <c r="O788" s="398"/>
      <c r="P788" s="398"/>
      <c r="Q788" s="398"/>
      <c r="R788" s="398"/>
      <c r="S788" s="398"/>
      <c r="T788" s="398"/>
      <c r="U788" s="398"/>
      <c r="V788" s="398"/>
      <c r="W788" s="398"/>
      <c r="X788" s="398"/>
      <c r="Y788" s="398"/>
      <c r="BA788" s="398"/>
      <c r="BB788" s="398"/>
    </row>
    <row r="789" spans="1:54" ht="15.75" customHeight="1">
      <c r="A789" s="397"/>
      <c r="B789" s="398"/>
      <c r="C789" s="398"/>
      <c r="D789" s="169"/>
      <c r="E789" s="394"/>
      <c r="F789" s="394"/>
      <c r="G789" s="394"/>
      <c r="H789" s="398"/>
      <c r="I789" s="397"/>
      <c r="J789" s="397"/>
      <c r="K789" s="397"/>
      <c r="L789" s="398"/>
      <c r="M789" s="398"/>
      <c r="N789" s="398"/>
      <c r="O789" s="398"/>
      <c r="P789" s="398"/>
      <c r="Q789" s="398"/>
      <c r="R789" s="398"/>
      <c r="S789" s="398"/>
      <c r="T789" s="398"/>
      <c r="U789" s="398"/>
      <c r="V789" s="398"/>
      <c r="W789" s="398"/>
      <c r="X789" s="398"/>
      <c r="Y789" s="398"/>
      <c r="BA789" s="398"/>
      <c r="BB789" s="398"/>
    </row>
    <row r="790" spans="1:54" ht="15.75" customHeight="1">
      <c r="A790" s="397"/>
      <c r="B790" s="398"/>
      <c r="C790" s="398"/>
      <c r="D790" s="169"/>
      <c r="E790" s="394"/>
      <c r="F790" s="394"/>
      <c r="G790" s="394"/>
      <c r="H790" s="398"/>
      <c r="I790" s="397"/>
      <c r="J790" s="397"/>
      <c r="K790" s="397"/>
      <c r="L790" s="398"/>
      <c r="M790" s="398"/>
      <c r="N790" s="398"/>
      <c r="O790" s="398"/>
      <c r="P790" s="398"/>
      <c r="Q790" s="398"/>
      <c r="R790" s="398"/>
      <c r="S790" s="398"/>
      <c r="T790" s="398"/>
      <c r="U790" s="398"/>
      <c r="V790" s="398"/>
      <c r="W790" s="398"/>
      <c r="X790" s="398"/>
      <c r="Y790" s="398"/>
      <c r="BA790" s="398"/>
      <c r="BB790" s="398"/>
    </row>
    <row r="791" spans="1:54" ht="15.75" customHeight="1">
      <c r="A791" s="397"/>
      <c r="B791" s="398"/>
      <c r="C791" s="398"/>
      <c r="D791" s="169"/>
      <c r="E791" s="394"/>
      <c r="F791" s="394"/>
      <c r="G791" s="394"/>
      <c r="H791" s="398"/>
      <c r="I791" s="397"/>
      <c r="J791" s="397"/>
      <c r="K791" s="397"/>
      <c r="L791" s="398"/>
      <c r="M791" s="398"/>
      <c r="N791" s="398"/>
      <c r="O791" s="398"/>
      <c r="P791" s="398"/>
      <c r="Q791" s="398"/>
      <c r="R791" s="398"/>
      <c r="S791" s="398"/>
      <c r="T791" s="398"/>
      <c r="U791" s="398"/>
      <c r="V791" s="398"/>
      <c r="W791" s="398"/>
      <c r="X791" s="398"/>
      <c r="Y791" s="398"/>
      <c r="BA791" s="398"/>
      <c r="BB791" s="398"/>
    </row>
    <row r="792" spans="1:54" ht="15.75" customHeight="1">
      <c r="A792" s="397"/>
      <c r="B792" s="398"/>
      <c r="C792" s="398"/>
      <c r="D792" s="169"/>
      <c r="E792" s="394"/>
      <c r="F792" s="394"/>
      <c r="G792" s="394"/>
      <c r="H792" s="398"/>
      <c r="I792" s="397"/>
      <c r="J792" s="397"/>
      <c r="K792" s="397"/>
      <c r="L792" s="398"/>
      <c r="M792" s="398"/>
      <c r="N792" s="398"/>
      <c r="O792" s="398"/>
      <c r="P792" s="398"/>
      <c r="Q792" s="398"/>
      <c r="R792" s="398"/>
      <c r="S792" s="398"/>
      <c r="T792" s="398"/>
      <c r="U792" s="398"/>
      <c r="V792" s="398"/>
      <c r="W792" s="398"/>
      <c r="X792" s="398"/>
      <c r="Y792" s="398"/>
      <c r="BA792" s="398"/>
      <c r="BB792" s="398"/>
    </row>
    <row r="793" spans="1:54" ht="15.75" customHeight="1">
      <c r="A793" s="397"/>
      <c r="B793" s="398"/>
      <c r="C793" s="398"/>
      <c r="D793" s="169"/>
      <c r="E793" s="394"/>
      <c r="F793" s="394"/>
      <c r="G793" s="394"/>
      <c r="H793" s="398"/>
      <c r="I793" s="397"/>
      <c r="J793" s="397"/>
      <c r="K793" s="397"/>
      <c r="L793" s="398"/>
      <c r="M793" s="398"/>
      <c r="N793" s="398"/>
      <c r="O793" s="398"/>
      <c r="P793" s="398"/>
      <c r="Q793" s="398"/>
      <c r="R793" s="398"/>
      <c r="S793" s="398"/>
      <c r="T793" s="398"/>
      <c r="U793" s="398"/>
      <c r="V793" s="398"/>
      <c r="W793" s="398"/>
      <c r="X793" s="398"/>
      <c r="Y793" s="398"/>
      <c r="BA793" s="398"/>
      <c r="BB793" s="398"/>
    </row>
    <row r="794" spans="1:54" ht="15.75" customHeight="1">
      <c r="A794" s="397"/>
      <c r="B794" s="398"/>
      <c r="C794" s="398"/>
      <c r="D794" s="169"/>
      <c r="E794" s="394"/>
      <c r="F794" s="394"/>
      <c r="G794" s="394"/>
      <c r="H794" s="398"/>
      <c r="I794" s="397"/>
      <c r="J794" s="397"/>
      <c r="K794" s="397"/>
      <c r="L794" s="398"/>
      <c r="M794" s="398"/>
      <c r="N794" s="398"/>
      <c r="O794" s="398"/>
      <c r="P794" s="398"/>
      <c r="Q794" s="398"/>
      <c r="R794" s="398"/>
      <c r="S794" s="398"/>
      <c r="T794" s="398"/>
      <c r="U794" s="398"/>
      <c r="V794" s="398"/>
      <c r="W794" s="398"/>
      <c r="X794" s="398"/>
      <c r="Y794" s="398"/>
      <c r="BA794" s="398"/>
      <c r="BB794" s="398"/>
    </row>
    <row r="795" spans="1:54" ht="15.75" customHeight="1">
      <c r="A795" s="397"/>
      <c r="B795" s="398"/>
      <c r="C795" s="398"/>
      <c r="D795" s="169"/>
      <c r="E795" s="394"/>
      <c r="F795" s="394"/>
      <c r="G795" s="394"/>
      <c r="H795" s="398"/>
      <c r="I795" s="397"/>
      <c r="J795" s="397"/>
      <c r="K795" s="397"/>
      <c r="L795" s="398"/>
      <c r="M795" s="398"/>
      <c r="N795" s="398"/>
      <c r="O795" s="398"/>
      <c r="P795" s="398"/>
      <c r="Q795" s="398"/>
      <c r="R795" s="398"/>
      <c r="S795" s="398"/>
      <c r="T795" s="398"/>
      <c r="U795" s="398"/>
      <c r="V795" s="398"/>
      <c r="W795" s="398"/>
      <c r="X795" s="398"/>
      <c r="Y795" s="398"/>
      <c r="BA795" s="398"/>
      <c r="BB795" s="398"/>
    </row>
    <row r="796" spans="1:54" ht="15.75" customHeight="1">
      <c r="A796" s="397"/>
      <c r="B796" s="398"/>
      <c r="C796" s="398"/>
      <c r="D796" s="169"/>
      <c r="E796" s="394"/>
      <c r="F796" s="394"/>
      <c r="G796" s="394"/>
      <c r="H796" s="398"/>
      <c r="I796" s="397"/>
      <c r="J796" s="397"/>
      <c r="K796" s="397"/>
      <c r="L796" s="398"/>
      <c r="M796" s="398"/>
      <c r="N796" s="398"/>
      <c r="O796" s="398"/>
      <c r="P796" s="398"/>
      <c r="Q796" s="398"/>
      <c r="R796" s="398"/>
      <c r="S796" s="398"/>
      <c r="T796" s="398"/>
      <c r="U796" s="398"/>
      <c r="V796" s="398"/>
      <c r="W796" s="398"/>
      <c r="X796" s="398"/>
      <c r="Y796" s="398"/>
      <c r="BA796" s="398"/>
      <c r="BB796" s="398"/>
    </row>
    <row r="797" spans="1:54" ht="15.75" customHeight="1">
      <c r="A797" s="397"/>
      <c r="B797" s="398"/>
      <c r="C797" s="398"/>
      <c r="D797" s="169"/>
      <c r="E797" s="394"/>
      <c r="F797" s="394"/>
      <c r="G797" s="394"/>
      <c r="H797" s="398"/>
      <c r="I797" s="397"/>
      <c r="J797" s="397"/>
      <c r="K797" s="397"/>
      <c r="L797" s="398"/>
      <c r="M797" s="398"/>
      <c r="N797" s="398"/>
      <c r="O797" s="398"/>
      <c r="P797" s="398"/>
      <c r="Q797" s="398"/>
      <c r="R797" s="398"/>
      <c r="S797" s="398"/>
      <c r="T797" s="398"/>
      <c r="U797" s="398"/>
      <c r="V797" s="398"/>
      <c r="W797" s="398"/>
      <c r="X797" s="398"/>
      <c r="Y797" s="398"/>
      <c r="BA797" s="398"/>
      <c r="BB797" s="398"/>
    </row>
    <row r="798" spans="1:54" ht="15.75" customHeight="1">
      <c r="A798" s="397"/>
      <c r="B798" s="398"/>
      <c r="C798" s="398"/>
      <c r="D798" s="169"/>
      <c r="E798" s="394"/>
      <c r="F798" s="394"/>
      <c r="G798" s="394"/>
      <c r="H798" s="398"/>
      <c r="I798" s="397"/>
      <c r="J798" s="397"/>
      <c r="K798" s="397"/>
      <c r="L798" s="398"/>
      <c r="M798" s="398"/>
      <c r="N798" s="398"/>
      <c r="O798" s="398"/>
      <c r="P798" s="398"/>
      <c r="Q798" s="398"/>
      <c r="R798" s="398"/>
      <c r="S798" s="398"/>
      <c r="T798" s="398"/>
      <c r="U798" s="398"/>
      <c r="V798" s="398"/>
      <c r="W798" s="398"/>
      <c r="X798" s="398"/>
      <c r="Y798" s="398"/>
      <c r="BA798" s="398"/>
      <c r="BB798" s="398"/>
    </row>
    <row r="799" spans="1:54" ht="15.75" customHeight="1">
      <c r="A799" s="397"/>
      <c r="B799" s="398"/>
      <c r="C799" s="398"/>
      <c r="D799" s="169"/>
      <c r="E799" s="394"/>
      <c r="F799" s="394"/>
      <c r="G799" s="394"/>
      <c r="H799" s="398"/>
      <c r="I799" s="397"/>
      <c r="J799" s="397"/>
      <c r="K799" s="397"/>
      <c r="L799" s="398"/>
      <c r="M799" s="398"/>
      <c r="N799" s="398"/>
      <c r="O799" s="398"/>
      <c r="P799" s="398"/>
      <c r="Q799" s="398"/>
      <c r="R799" s="398"/>
      <c r="S799" s="398"/>
      <c r="T799" s="398"/>
      <c r="U799" s="398"/>
      <c r="V799" s="398"/>
      <c r="W799" s="398"/>
      <c r="X799" s="398"/>
      <c r="Y799" s="398"/>
      <c r="BA799" s="398"/>
      <c r="BB799" s="398"/>
    </row>
    <row r="800" spans="1:54" ht="15.75" customHeight="1">
      <c r="A800" s="397"/>
      <c r="B800" s="398"/>
      <c r="C800" s="398"/>
      <c r="D800" s="169"/>
      <c r="E800" s="394"/>
      <c r="F800" s="394"/>
      <c r="G800" s="394"/>
      <c r="H800" s="398"/>
      <c r="I800" s="397"/>
      <c r="J800" s="397"/>
      <c r="K800" s="397"/>
      <c r="L800" s="398"/>
      <c r="M800" s="398"/>
      <c r="N800" s="398"/>
      <c r="O800" s="398"/>
      <c r="P800" s="398"/>
      <c r="Q800" s="398"/>
      <c r="R800" s="398"/>
      <c r="S800" s="398"/>
      <c r="T800" s="398"/>
      <c r="U800" s="398"/>
      <c r="V800" s="398"/>
      <c r="W800" s="398"/>
      <c r="X800" s="398"/>
      <c r="Y800" s="398"/>
      <c r="BA800" s="398"/>
      <c r="BB800" s="398"/>
    </row>
    <row r="801" spans="1:54" ht="15.75" customHeight="1">
      <c r="A801" s="397"/>
      <c r="B801" s="398"/>
      <c r="C801" s="398"/>
      <c r="D801" s="169"/>
      <c r="E801" s="394"/>
      <c r="F801" s="394"/>
      <c r="G801" s="394"/>
      <c r="H801" s="398"/>
      <c r="I801" s="397"/>
      <c r="J801" s="397"/>
      <c r="K801" s="397"/>
      <c r="L801" s="398"/>
      <c r="M801" s="398"/>
      <c r="N801" s="398"/>
      <c r="O801" s="398"/>
      <c r="P801" s="398"/>
      <c r="Q801" s="398"/>
      <c r="R801" s="398"/>
      <c r="S801" s="398"/>
      <c r="T801" s="398"/>
      <c r="U801" s="398"/>
      <c r="V801" s="398"/>
      <c r="W801" s="398"/>
      <c r="X801" s="398"/>
      <c r="Y801" s="398"/>
      <c r="BA801" s="398"/>
      <c r="BB801" s="398"/>
    </row>
    <row r="802" spans="1:54" ht="15.75" customHeight="1">
      <c r="A802" s="397"/>
      <c r="B802" s="398"/>
      <c r="C802" s="398"/>
      <c r="D802" s="169"/>
      <c r="E802" s="394"/>
      <c r="F802" s="394"/>
      <c r="G802" s="394"/>
      <c r="H802" s="398"/>
      <c r="I802" s="397"/>
      <c r="J802" s="397"/>
      <c r="K802" s="397"/>
      <c r="L802" s="398"/>
      <c r="M802" s="398"/>
      <c r="N802" s="398"/>
      <c r="O802" s="398"/>
      <c r="P802" s="398"/>
      <c r="Q802" s="398"/>
      <c r="R802" s="398"/>
      <c r="S802" s="398"/>
      <c r="T802" s="398"/>
      <c r="U802" s="398"/>
      <c r="V802" s="398"/>
      <c r="W802" s="398"/>
      <c r="X802" s="398"/>
      <c r="Y802" s="398"/>
      <c r="BA802" s="398"/>
      <c r="BB802" s="398"/>
    </row>
    <row r="803" spans="1:54" ht="15.75" customHeight="1">
      <c r="A803" s="397"/>
      <c r="B803" s="398"/>
      <c r="C803" s="398"/>
      <c r="D803" s="169"/>
      <c r="E803" s="394"/>
      <c r="F803" s="394"/>
      <c r="G803" s="394"/>
      <c r="H803" s="398"/>
      <c r="I803" s="397"/>
      <c r="J803" s="397"/>
      <c r="K803" s="397"/>
      <c r="L803" s="398"/>
      <c r="M803" s="398"/>
      <c r="N803" s="398"/>
      <c r="O803" s="398"/>
      <c r="P803" s="398"/>
      <c r="Q803" s="398"/>
      <c r="R803" s="398"/>
      <c r="S803" s="398"/>
      <c r="T803" s="398"/>
      <c r="U803" s="398"/>
      <c r="V803" s="398"/>
      <c r="W803" s="398"/>
      <c r="X803" s="398"/>
      <c r="Y803" s="398"/>
      <c r="BA803" s="398"/>
      <c r="BB803" s="398"/>
    </row>
    <row r="804" spans="1:54" ht="15.75" customHeight="1">
      <c r="A804" s="397"/>
      <c r="B804" s="398"/>
      <c r="C804" s="398"/>
      <c r="D804" s="169"/>
      <c r="E804" s="394"/>
      <c r="F804" s="394"/>
      <c r="G804" s="394"/>
      <c r="H804" s="398"/>
      <c r="I804" s="397"/>
      <c r="J804" s="397"/>
      <c r="K804" s="397"/>
      <c r="L804" s="398"/>
      <c r="M804" s="398"/>
      <c r="N804" s="398"/>
      <c r="O804" s="398"/>
      <c r="P804" s="398"/>
      <c r="Q804" s="398"/>
      <c r="R804" s="398"/>
      <c r="S804" s="398"/>
      <c r="T804" s="398"/>
      <c r="U804" s="398"/>
      <c r="V804" s="398"/>
      <c r="W804" s="398"/>
      <c r="X804" s="398"/>
      <c r="Y804" s="398"/>
      <c r="BA804" s="398"/>
      <c r="BB804" s="398"/>
    </row>
    <row r="805" spans="1:54" ht="15.75" customHeight="1">
      <c r="A805" s="397"/>
      <c r="B805" s="398"/>
      <c r="C805" s="398"/>
      <c r="D805" s="169"/>
      <c r="E805" s="394"/>
      <c r="F805" s="394"/>
      <c r="G805" s="394"/>
      <c r="H805" s="398"/>
      <c r="I805" s="397"/>
      <c r="J805" s="397"/>
      <c r="K805" s="397"/>
      <c r="L805" s="398"/>
      <c r="M805" s="398"/>
      <c r="N805" s="398"/>
      <c r="O805" s="398"/>
      <c r="P805" s="398"/>
      <c r="Q805" s="398"/>
      <c r="R805" s="398"/>
      <c r="S805" s="398"/>
      <c r="T805" s="398"/>
      <c r="U805" s="398"/>
      <c r="V805" s="398"/>
      <c r="W805" s="398"/>
      <c r="X805" s="398"/>
      <c r="Y805" s="398"/>
      <c r="BA805" s="398"/>
      <c r="BB805" s="398"/>
    </row>
    <row r="806" spans="1:54" ht="15.75" customHeight="1">
      <c r="A806" s="397"/>
      <c r="B806" s="398"/>
      <c r="C806" s="398"/>
      <c r="D806" s="169"/>
      <c r="E806" s="394"/>
      <c r="F806" s="394"/>
      <c r="G806" s="394"/>
      <c r="H806" s="398"/>
      <c r="I806" s="397"/>
      <c r="J806" s="397"/>
      <c r="K806" s="397"/>
      <c r="L806" s="398"/>
      <c r="M806" s="398"/>
      <c r="N806" s="398"/>
      <c r="O806" s="398"/>
      <c r="P806" s="398"/>
      <c r="Q806" s="398"/>
      <c r="R806" s="398"/>
      <c r="S806" s="398"/>
      <c r="T806" s="398"/>
      <c r="U806" s="398"/>
      <c r="V806" s="398"/>
      <c r="W806" s="398"/>
      <c r="X806" s="398"/>
      <c r="Y806" s="398"/>
      <c r="BA806" s="398"/>
      <c r="BB806" s="398"/>
    </row>
    <row r="807" spans="1:54" ht="15.75" customHeight="1">
      <c r="A807" s="397"/>
      <c r="B807" s="398"/>
      <c r="C807" s="398"/>
      <c r="D807" s="169"/>
      <c r="E807" s="394"/>
      <c r="F807" s="394"/>
      <c r="G807" s="394"/>
      <c r="H807" s="398"/>
      <c r="I807" s="397"/>
      <c r="J807" s="397"/>
      <c r="K807" s="397"/>
      <c r="L807" s="398"/>
      <c r="M807" s="398"/>
      <c r="N807" s="398"/>
      <c r="O807" s="398"/>
      <c r="P807" s="398"/>
      <c r="Q807" s="398"/>
      <c r="R807" s="398"/>
      <c r="S807" s="398"/>
      <c r="T807" s="398"/>
      <c r="U807" s="398"/>
      <c r="V807" s="398"/>
      <c r="W807" s="398"/>
      <c r="X807" s="398"/>
      <c r="Y807" s="398"/>
      <c r="BA807" s="398"/>
      <c r="BB807" s="398"/>
    </row>
    <row r="808" spans="1:54" ht="15.75" customHeight="1">
      <c r="A808" s="397"/>
      <c r="B808" s="398"/>
      <c r="C808" s="398"/>
      <c r="D808" s="169"/>
      <c r="E808" s="394"/>
      <c r="F808" s="394"/>
      <c r="G808" s="394"/>
      <c r="H808" s="398"/>
      <c r="I808" s="397"/>
      <c r="J808" s="397"/>
      <c r="K808" s="397"/>
      <c r="L808" s="398"/>
      <c r="M808" s="398"/>
      <c r="N808" s="398"/>
      <c r="O808" s="398"/>
      <c r="P808" s="398"/>
      <c r="Q808" s="398"/>
      <c r="R808" s="398"/>
      <c r="S808" s="398"/>
      <c r="T808" s="398"/>
      <c r="U808" s="398"/>
      <c r="V808" s="398"/>
      <c r="W808" s="398"/>
      <c r="X808" s="398"/>
      <c r="Y808" s="398"/>
      <c r="BA808" s="398"/>
      <c r="BB808" s="398"/>
    </row>
    <row r="809" spans="1:54" ht="15.75" customHeight="1">
      <c r="A809" s="397"/>
      <c r="B809" s="398"/>
      <c r="C809" s="398"/>
      <c r="D809" s="169"/>
      <c r="E809" s="394"/>
      <c r="F809" s="394"/>
      <c r="G809" s="394"/>
      <c r="H809" s="398"/>
      <c r="I809" s="397"/>
      <c r="J809" s="397"/>
      <c r="K809" s="397"/>
      <c r="L809" s="398"/>
      <c r="M809" s="398"/>
      <c r="N809" s="398"/>
      <c r="O809" s="398"/>
      <c r="P809" s="398"/>
      <c r="Q809" s="398"/>
      <c r="R809" s="398"/>
      <c r="S809" s="398"/>
      <c r="T809" s="398"/>
      <c r="U809" s="398"/>
      <c r="V809" s="398"/>
      <c r="W809" s="398"/>
      <c r="X809" s="398"/>
      <c r="Y809" s="398"/>
      <c r="BA809" s="398"/>
      <c r="BB809" s="398"/>
    </row>
    <row r="810" spans="1:54" ht="15.75" customHeight="1">
      <c r="A810" s="397"/>
      <c r="B810" s="398"/>
      <c r="C810" s="398"/>
      <c r="D810" s="169"/>
      <c r="E810" s="394"/>
      <c r="F810" s="394"/>
      <c r="G810" s="394"/>
      <c r="H810" s="398"/>
      <c r="I810" s="397"/>
      <c r="J810" s="397"/>
      <c r="K810" s="397"/>
      <c r="L810" s="398"/>
      <c r="M810" s="398"/>
      <c r="N810" s="398"/>
      <c r="O810" s="398"/>
      <c r="P810" s="398"/>
      <c r="Q810" s="398"/>
      <c r="R810" s="398"/>
      <c r="S810" s="398"/>
      <c r="T810" s="398"/>
      <c r="U810" s="398"/>
      <c r="V810" s="398"/>
      <c r="W810" s="398"/>
      <c r="X810" s="398"/>
      <c r="Y810" s="398"/>
      <c r="BA810" s="398"/>
      <c r="BB810" s="398"/>
    </row>
    <row r="811" spans="1:54" ht="15.75" customHeight="1">
      <c r="A811" s="397"/>
      <c r="B811" s="398"/>
      <c r="C811" s="398"/>
      <c r="D811" s="169"/>
      <c r="E811" s="394"/>
      <c r="F811" s="394"/>
      <c r="G811" s="394"/>
      <c r="H811" s="398"/>
      <c r="I811" s="397"/>
      <c r="J811" s="397"/>
      <c r="K811" s="397"/>
      <c r="L811" s="398"/>
      <c r="M811" s="398"/>
      <c r="N811" s="398"/>
      <c r="O811" s="398"/>
      <c r="P811" s="398"/>
      <c r="Q811" s="398"/>
      <c r="R811" s="398"/>
      <c r="S811" s="398"/>
      <c r="T811" s="398"/>
      <c r="U811" s="398"/>
      <c r="V811" s="398"/>
      <c r="W811" s="398"/>
      <c r="X811" s="398"/>
      <c r="Y811" s="398"/>
      <c r="BA811" s="398"/>
      <c r="BB811" s="398"/>
    </row>
    <row r="812" spans="1:54" ht="15.75" customHeight="1">
      <c r="A812" s="397"/>
      <c r="B812" s="398"/>
      <c r="C812" s="398"/>
      <c r="D812" s="169"/>
      <c r="E812" s="394"/>
      <c r="F812" s="394"/>
      <c r="G812" s="394"/>
      <c r="H812" s="398"/>
      <c r="I812" s="397"/>
      <c r="J812" s="397"/>
      <c r="K812" s="397"/>
      <c r="L812" s="398"/>
      <c r="M812" s="398"/>
      <c r="N812" s="398"/>
      <c r="O812" s="398"/>
      <c r="P812" s="398"/>
      <c r="Q812" s="398"/>
      <c r="R812" s="398"/>
      <c r="S812" s="398"/>
      <c r="T812" s="398"/>
      <c r="U812" s="398"/>
      <c r="V812" s="398"/>
      <c r="W812" s="398"/>
      <c r="X812" s="398"/>
      <c r="Y812" s="398"/>
      <c r="BA812" s="398"/>
      <c r="BB812" s="398"/>
    </row>
    <row r="813" spans="1:54" ht="15.75" customHeight="1">
      <c r="A813" s="397"/>
      <c r="B813" s="398"/>
      <c r="C813" s="398"/>
      <c r="D813" s="169"/>
      <c r="E813" s="394"/>
      <c r="F813" s="394"/>
      <c r="G813" s="394"/>
      <c r="H813" s="398"/>
      <c r="I813" s="397"/>
      <c r="J813" s="397"/>
      <c r="K813" s="397"/>
      <c r="L813" s="398"/>
      <c r="M813" s="398"/>
      <c r="N813" s="398"/>
      <c r="O813" s="398"/>
      <c r="P813" s="398"/>
      <c r="Q813" s="398"/>
      <c r="R813" s="398"/>
      <c r="S813" s="398"/>
      <c r="T813" s="398"/>
      <c r="U813" s="398"/>
      <c r="V813" s="398"/>
      <c r="W813" s="398"/>
      <c r="X813" s="398"/>
      <c r="Y813" s="398"/>
      <c r="BA813" s="398"/>
      <c r="BB813" s="398"/>
    </row>
    <row r="814" spans="1:54" ht="15.75" customHeight="1">
      <c r="A814" s="397"/>
      <c r="B814" s="398"/>
      <c r="C814" s="398"/>
      <c r="D814" s="169"/>
      <c r="E814" s="394"/>
      <c r="F814" s="394"/>
      <c r="G814" s="394"/>
      <c r="H814" s="398"/>
      <c r="I814" s="397"/>
      <c r="J814" s="397"/>
      <c r="K814" s="397"/>
      <c r="L814" s="398"/>
      <c r="M814" s="398"/>
      <c r="N814" s="398"/>
      <c r="O814" s="398"/>
      <c r="P814" s="398"/>
      <c r="Q814" s="398"/>
      <c r="R814" s="398"/>
      <c r="S814" s="398"/>
      <c r="T814" s="398"/>
      <c r="U814" s="398"/>
      <c r="V814" s="398"/>
      <c r="W814" s="398"/>
      <c r="X814" s="398"/>
      <c r="Y814" s="398"/>
      <c r="BA814" s="398"/>
      <c r="BB814" s="398"/>
    </row>
    <row r="815" spans="1:54" ht="15.75" customHeight="1">
      <c r="A815" s="397"/>
      <c r="B815" s="398"/>
      <c r="C815" s="398"/>
      <c r="D815" s="169"/>
      <c r="E815" s="394"/>
      <c r="F815" s="394"/>
      <c r="G815" s="394"/>
      <c r="H815" s="398"/>
      <c r="I815" s="397"/>
      <c r="J815" s="397"/>
      <c r="K815" s="397"/>
      <c r="L815" s="398"/>
      <c r="M815" s="398"/>
      <c r="N815" s="398"/>
      <c r="O815" s="398"/>
      <c r="P815" s="398"/>
      <c r="Q815" s="398"/>
      <c r="R815" s="398"/>
      <c r="S815" s="398"/>
      <c r="T815" s="398"/>
      <c r="U815" s="398"/>
      <c r="V815" s="398"/>
      <c r="W815" s="398"/>
      <c r="X815" s="398"/>
      <c r="Y815" s="398"/>
      <c r="BA815" s="398"/>
      <c r="BB815" s="398"/>
    </row>
    <row r="816" spans="1:54" ht="15.75" customHeight="1">
      <c r="A816" s="397"/>
      <c r="B816" s="398"/>
      <c r="C816" s="398"/>
      <c r="D816" s="169"/>
      <c r="E816" s="394"/>
      <c r="F816" s="394"/>
      <c r="G816" s="394"/>
      <c r="H816" s="398"/>
      <c r="I816" s="397"/>
      <c r="J816" s="397"/>
      <c r="K816" s="397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8"/>
      <c r="BA816" s="398"/>
      <c r="BB816" s="398"/>
    </row>
    <row r="817" spans="1:54" ht="15.75" customHeight="1">
      <c r="A817" s="397"/>
      <c r="B817" s="398"/>
      <c r="C817" s="398"/>
      <c r="D817" s="169"/>
      <c r="E817" s="394"/>
      <c r="F817" s="394"/>
      <c r="G817" s="394"/>
      <c r="H817" s="398"/>
      <c r="I817" s="397"/>
      <c r="J817" s="397"/>
      <c r="K817" s="397"/>
      <c r="L817" s="398"/>
      <c r="M817" s="398"/>
      <c r="N817" s="398"/>
      <c r="O817" s="398"/>
      <c r="P817" s="398"/>
      <c r="Q817" s="398"/>
      <c r="R817" s="398"/>
      <c r="S817" s="398"/>
      <c r="T817" s="398"/>
      <c r="U817" s="398"/>
      <c r="V817" s="398"/>
      <c r="W817" s="398"/>
      <c r="X817" s="398"/>
      <c r="Y817" s="398"/>
      <c r="BA817" s="398"/>
      <c r="BB817" s="398"/>
    </row>
    <row r="818" spans="1:54" ht="15.75" customHeight="1">
      <c r="A818" s="397"/>
      <c r="B818" s="398"/>
      <c r="C818" s="398"/>
      <c r="D818" s="169"/>
      <c r="E818" s="394"/>
      <c r="F818" s="394"/>
      <c r="G818" s="394"/>
      <c r="H818" s="398"/>
      <c r="I818" s="397"/>
      <c r="J818" s="397"/>
      <c r="K818" s="397"/>
      <c r="L818" s="398"/>
      <c r="M818" s="398"/>
      <c r="N818" s="398"/>
      <c r="O818" s="398"/>
      <c r="P818" s="398"/>
      <c r="Q818" s="398"/>
      <c r="R818" s="398"/>
      <c r="S818" s="398"/>
      <c r="T818" s="398"/>
      <c r="U818" s="398"/>
      <c r="V818" s="398"/>
      <c r="W818" s="398"/>
      <c r="X818" s="398"/>
      <c r="Y818" s="398"/>
      <c r="BA818" s="398"/>
      <c r="BB818" s="398"/>
    </row>
    <row r="819" spans="1:54" ht="15.75" customHeight="1">
      <c r="A819" s="397"/>
      <c r="B819" s="398"/>
      <c r="C819" s="398"/>
      <c r="D819" s="169"/>
      <c r="E819" s="394"/>
      <c r="F819" s="394"/>
      <c r="G819" s="394"/>
      <c r="H819" s="398"/>
      <c r="I819" s="397"/>
      <c r="J819" s="397"/>
      <c r="K819" s="397"/>
      <c r="L819" s="398"/>
      <c r="M819" s="398"/>
      <c r="N819" s="398"/>
      <c r="O819" s="398"/>
      <c r="P819" s="398"/>
      <c r="Q819" s="398"/>
      <c r="R819" s="398"/>
      <c r="S819" s="398"/>
      <c r="T819" s="398"/>
      <c r="U819" s="398"/>
      <c r="V819" s="398"/>
      <c r="W819" s="398"/>
      <c r="X819" s="398"/>
      <c r="Y819" s="398"/>
      <c r="BA819" s="398"/>
      <c r="BB819" s="398"/>
    </row>
    <row r="820" spans="1:54" ht="15.75" customHeight="1">
      <c r="A820" s="397"/>
      <c r="B820" s="398"/>
      <c r="C820" s="398"/>
      <c r="D820" s="169"/>
      <c r="E820" s="394"/>
      <c r="F820" s="394"/>
      <c r="G820" s="394"/>
      <c r="H820" s="398"/>
      <c r="I820" s="397"/>
      <c r="J820" s="397"/>
      <c r="K820" s="397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  <c r="BA820" s="398"/>
      <c r="BB820" s="398"/>
    </row>
    <row r="821" spans="1:54" ht="15.75" customHeight="1">
      <c r="A821" s="397"/>
      <c r="B821" s="398"/>
      <c r="C821" s="398"/>
      <c r="D821" s="169"/>
      <c r="E821" s="394"/>
      <c r="F821" s="394"/>
      <c r="G821" s="394"/>
      <c r="H821" s="398"/>
      <c r="I821" s="397"/>
      <c r="J821" s="397"/>
      <c r="K821" s="397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  <c r="BA821" s="398"/>
      <c r="BB821" s="398"/>
    </row>
    <row r="822" spans="1:54" ht="15.75" customHeight="1">
      <c r="A822" s="397"/>
      <c r="B822" s="398"/>
      <c r="C822" s="398"/>
      <c r="D822" s="169"/>
      <c r="E822" s="394"/>
      <c r="F822" s="394"/>
      <c r="G822" s="394"/>
      <c r="H822" s="398"/>
      <c r="I822" s="397"/>
      <c r="J822" s="397"/>
      <c r="K822" s="397"/>
      <c r="L822" s="398"/>
      <c r="M822" s="398"/>
      <c r="N822" s="398"/>
      <c r="O822" s="398"/>
      <c r="P822" s="398"/>
      <c r="Q822" s="398"/>
      <c r="R822" s="398"/>
      <c r="S822" s="398"/>
      <c r="T822" s="398"/>
      <c r="U822" s="398"/>
      <c r="V822" s="398"/>
      <c r="W822" s="398"/>
      <c r="X822" s="398"/>
      <c r="Y822" s="398"/>
      <c r="BA822" s="398"/>
      <c r="BB822" s="398"/>
    </row>
    <row r="823" spans="1:54" ht="15.75" customHeight="1">
      <c r="A823" s="397"/>
      <c r="B823" s="398"/>
      <c r="C823" s="398"/>
      <c r="D823" s="169"/>
      <c r="E823" s="394"/>
      <c r="F823" s="394"/>
      <c r="G823" s="394"/>
      <c r="H823" s="398"/>
      <c r="I823" s="397"/>
      <c r="J823" s="397"/>
      <c r="K823" s="397"/>
      <c r="L823" s="398"/>
      <c r="M823" s="398"/>
      <c r="N823" s="398"/>
      <c r="O823" s="398"/>
      <c r="P823" s="398"/>
      <c r="Q823" s="398"/>
      <c r="R823" s="398"/>
      <c r="S823" s="398"/>
      <c r="T823" s="398"/>
      <c r="U823" s="398"/>
      <c r="V823" s="398"/>
      <c r="W823" s="398"/>
      <c r="X823" s="398"/>
      <c r="Y823" s="398"/>
      <c r="BA823" s="398"/>
      <c r="BB823" s="398"/>
    </row>
    <row r="824" spans="1:54" ht="15.75" customHeight="1">
      <c r="A824" s="397"/>
      <c r="B824" s="398"/>
      <c r="C824" s="398"/>
      <c r="D824" s="169"/>
      <c r="E824" s="394"/>
      <c r="F824" s="394"/>
      <c r="G824" s="394"/>
      <c r="H824" s="398"/>
      <c r="I824" s="397"/>
      <c r="J824" s="397"/>
      <c r="K824" s="397"/>
      <c r="L824" s="398"/>
      <c r="M824" s="398"/>
      <c r="N824" s="398"/>
      <c r="O824" s="398"/>
      <c r="P824" s="398"/>
      <c r="Q824" s="398"/>
      <c r="R824" s="398"/>
      <c r="S824" s="398"/>
      <c r="T824" s="398"/>
      <c r="U824" s="398"/>
      <c r="V824" s="398"/>
      <c r="W824" s="398"/>
      <c r="X824" s="398"/>
      <c r="Y824" s="398"/>
      <c r="BA824" s="398"/>
      <c r="BB824" s="398"/>
    </row>
    <row r="825" spans="1:54" ht="15.75" customHeight="1">
      <c r="A825" s="397"/>
      <c r="B825" s="398"/>
      <c r="C825" s="398"/>
      <c r="D825" s="169"/>
      <c r="E825" s="394"/>
      <c r="F825" s="394"/>
      <c r="G825" s="394"/>
      <c r="H825" s="398"/>
      <c r="I825" s="397"/>
      <c r="J825" s="397"/>
      <c r="K825" s="397"/>
      <c r="L825" s="398"/>
      <c r="M825" s="398"/>
      <c r="N825" s="398"/>
      <c r="O825" s="398"/>
      <c r="P825" s="398"/>
      <c r="Q825" s="398"/>
      <c r="R825" s="398"/>
      <c r="S825" s="398"/>
      <c r="T825" s="398"/>
      <c r="U825" s="398"/>
      <c r="V825" s="398"/>
      <c r="W825" s="398"/>
      <c r="X825" s="398"/>
      <c r="Y825" s="398"/>
      <c r="BA825" s="398"/>
      <c r="BB825" s="398"/>
    </row>
    <row r="826" spans="1:54" ht="15.75" customHeight="1">
      <c r="A826" s="397"/>
      <c r="B826" s="398"/>
      <c r="C826" s="398"/>
      <c r="D826" s="169"/>
      <c r="E826" s="394"/>
      <c r="F826" s="394"/>
      <c r="G826" s="394"/>
      <c r="H826" s="398"/>
      <c r="I826" s="397"/>
      <c r="J826" s="397"/>
      <c r="K826" s="397"/>
      <c r="L826" s="398"/>
      <c r="M826" s="398"/>
      <c r="N826" s="398"/>
      <c r="O826" s="398"/>
      <c r="P826" s="398"/>
      <c r="Q826" s="398"/>
      <c r="R826" s="398"/>
      <c r="S826" s="398"/>
      <c r="T826" s="398"/>
      <c r="U826" s="398"/>
      <c r="V826" s="398"/>
      <c r="W826" s="398"/>
      <c r="X826" s="398"/>
      <c r="Y826" s="398"/>
      <c r="BA826" s="398"/>
      <c r="BB826" s="398"/>
    </row>
    <row r="827" spans="1:54" ht="15.75" customHeight="1">
      <c r="A827" s="397"/>
      <c r="B827" s="398"/>
      <c r="C827" s="398"/>
      <c r="D827" s="169"/>
      <c r="E827" s="394"/>
      <c r="F827" s="394"/>
      <c r="G827" s="394"/>
      <c r="H827" s="398"/>
      <c r="I827" s="397"/>
      <c r="J827" s="397"/>
      <c r="K827" s="397"/>
      <c r="L827" s="398"/>
      <c r="M827" s="398"/>
      <c r="N827" s="398"/>
      <c r="O827" s="398"/>
      <c r="P827" s="398"/>
      <c r="Q827" s="398"/>
      <c r="R827" s="398"/>
      <c r="S827" s="398"/>
      <c r="T827" s="398"/>
      <c r="U827" s="398"/>
      <c r="V827" s="398"/>
      <c r="W827" s="398"/>
      <c r="X827" s="398"/>
      <c r="Y827" s="398"/>
      <c r="BA827" s="398"/>
      <c r="BB827" s="398"/>
    </row>
    <row r="828" spans="1:54" ht="15.75" customHeight="1">
      <c r="A828" s="397"/>
      <c r="B828" s="398"/>
      <c r="C828" s="398"/>
      <c r="D828" s="169"/>
      <c r="E828" s="394"/>
      <c r="F828" s="394"/>
      <c r="G828" s="394"/>
      <c r="H828" s="398"/>
      <c r="I828" s="397"/>
      <c r="J828" s="397"/>
      <c r="K828" s="397"/>
      <c r="L828" s="398"/>
      <c r="M828" s="398"/>
      <c r="N828" s="398"/>
      <c r="O828" s="398"/>
      <c r="P828" s="398"/>
      <c r="Q828" s="398"/>
      <c r="R828" s="398"/>
      <c r="S828" s="398"/>
      <c r="T828" s="398"/>
      <c r="U828" s="398"/>
      <c r="V828" s="398"/>
      <c r="W828" s="398"/>
      <c r="X828" s="398"/>
      <c r="Y828" s="398"/>
      <c r="BA828" s="398"/>
      <c r="BB828" s="398"/>
    </row>
    <row r="829" spans="1:54" ht="15.75" customHeight="1">
      <c r="A829" s="397"/>
      <c r="B829" s="398"/>
      <c r="C829" s="398"/>
      <c r="D829" s="169"/>
      <c r="E829" s="394"/>
      <c r="F829" s="394"/>
      <c r="G829" s="394"/>
      <c r="H829" s="398"/>
      <c r="I829" s="397"/>
      <c r="J829" s="397"/>
      <c r="K829" s="397"/>
      <c r="L829" s="398"/>
      <c r="M829" s="398"/>
      <c r="N829" s="398"/>
      <c r="O829" s="398"/>
      <c r="P829" s="398"/>
      <c r="Q829" s="398"/>
      <c r="R829" s="398"/>
      <c r="S829" s="398"/>
      <c r="T829" s="398"/>
      <c r="U829" s="398"/>
      <c r="V829" s="398"/>
      <c r="W829" s="398"/>
      <c r="X829" s="398"/>
      <c r="Y829" s="398"/>
      <c r="BA829" s="398"/>
      <c r="BB829" s="398"/>
    </row>
    <row r="830" spans="1:54" ht="15.75" customHeight="1">
      <c r="A830" s="397"/>
      <c r="B830" s="398"/>
      <c r="C830" s="398"/>
      <c r="D830" s="169"/>
      <c r="E830" s="394"/>
      <c r="F830" s="394"/>
      <c r="G830" s="394"/>
      <c r="H830" s="398"/>
      <c r="I830" s="397"/>
      <c r="J830" s="397"/>
      <c r="K830" s="397"/>
      <c r="L830" s="398"/>
      <c r="M830" s="398"/>
      <c r="N830" s="398"/>
      <c r="O830" s="398"/>
      <c r="P830" s="398"/>
      <c r="Q830" s="398"/>
      <c r="R830" s="398"/>
      <c r="S830" s="398"/>
      <c r="T830" s="398"/>
      <c r="U830" s="398"/>
      <c r="V830" s="398"/>
      <c r="W830" s="398"/>
      <c r="X830" s="398"/>
      <c r="Y830" s="398"/>
      <c r="BA830" s="398"/>
      <c r="BB830" s="398"/>
    </row>
    <row r="831" spans="1:54" ht="15.75" customHeight="1">
      <c r="A831" s="397"/>
      <c r="B831" s="398"/>
      <c r="C831" s="398"/>
      <c r="D831" s="169"/>
      <c r="E831" s="394"/>
      <c r="F831" s="394"/>
      <c r="G831" s="394"/>
      <c r="H831" s="398"/>
      <c r="I831" s="397"/>
      <c r="J831" s="397"/>
      <c r="K831" s="397"/>
      <c r="L831" s="398"/>
      <c r="M831" s="398"/>
      <c r="N831" s="398"/>
      <c r="O831" s="398"/>
      <c r="P831" s="398"/>
      <c r="Q831" s="398"/>
      <c r="R831" s="398"/>
      <c r="S831" s="398"/>
      <c r="T831" s="398"/>
      <c r="U831" s="398"/>
      <c r="V831" s="398"/>
      <c r="W831" s="398"/>
      <c r="X831" s="398"/>
      <c r="Y831" s="398"/>
      <c r="BA831" s="398"/>
      <c r="BB831" s="398"/>
    </row>
    <row r="832" spans="1:54" ht="15.75" customHeight="1">
      <c r="A832" s="397"/>
      <c r="B832" s="398"/>
      <c r="C832" s="398"/>
      <c r="D832" s="169"/>
      <c r="E832" s="394"/>
      <c r="F832" s="394"/>
      <c r="G832" s="394"/>
      <c r="H832" s="398"/>
      <c r="I832" s="397"/>
      <c r="J832" s="397"/>
      <c r="K832" s="397"/>
      <c r="L832" s="398"/>
      <c r="M832" s="398"/>
      <c r="N832" s="398"/>
      <c r="O832" s="398"/>
      <c r="P832" s="398"/>
      <c r="Q832" s="398"/>
      <c r="R832" s="398"/>
      <c r="S832" s="398"/>
      <c r="T832" s="398"/>
      <c r="U832" s="398"/>
      <c r="V832" s="398"/>
      <c r="W832" s="398"/>
      <c r="X832" s="398"/>
      <c r="Y832" s="398"/>
      <c r="BA832" s="398"/>
      <c r="BB832" s="398"/>
    </row>
    <row r="833" spans="1:54" ht="15.75" customHeight="1">
      <c r="A833" s="397"/>
      <c r="B833" s="398"/>
      <c r="C833" s="398"/>
      <c r="D833" s="169"/>
      <c r="E833" s="394"/>
      <c r="F833" s="394"/>
      <c r="G833" s="394"/>
      <c r="H833" s="398"/>
      <c r="I833" s="397"/>
      <c r="J833" s="397"/>
      <c r="K833" s="397"/>
      <c r="L833" s="398"/>
      <c r="M833" s="398"/>
      <c r="N833" s="398"/>
      <c r="O833" s="398"/>
      <c r="P833" s="398"/>
      <c r="Q833" s="398"/>
      <c r="R833" s="398"/>
      <c r="S833" s="398"/>
      <c r="T833" s="398"/>
      <c r="U833" s="398"/>
      <c r="V833" s="398"/>
      <c r="W833" s="398"/>
      <c r="X833" s="398"/>
      <c r="Y833" s="398"/>
      <c r="BA833" s="398"/>
      <c r="BB833" s="398"/>
    </row>
    <row r="834" spans="1:54" ht="15.75" customHeight="1">
      <c r="A834" s="397"/>
      <c r="B834" s="398"/>
      <c r="C834" s="398"/>
      <c r="D834" s="169"/>
      <c r="E834" s="394"/>
      <c r="F834" s="394"/>
      <c r="G834" s="394"/>
      <c r="H834" s="398"/>
      <c r="I834" s="397"/>
      <c r="J834" s="397"/>
      <c r="K834" s="397"/>
      <c r="L834" s="398"/>
      <c r="M834" s="398"/>
      <c r="N834" s="398"/>
      <c r="O834" s="398"/>
      <c r="P834" s="398"/>
      <c r="Q834" s="398"/>
      <c r="R834" s="398"/>
      <c r="S834" s="398"/>
      <c r="T834" s="398"/>
      <c r="U834" s="398"/>
      <c r="V834" s="398"/>
      <c r="W834" s="398"/>
      <c r="X834" s="398"/>
      <c r="Y834" s="398"/>
      <c r="BA834" s="398"/>
      <c r="BB834" s="398"/>
    </row>
    <row r="835" spans="1:54" ht="15.75" customHeight="1">
      <c r="A835" s="397"/>
      <c r="B835" s="398"/>
      <c r="C835" s="398"/>
      <c r="D835" s="169"/>
      <c r="E835" s="394"/>
      <c r="F835" s="394"/>
      <c r="G835" s="394"/>
      <c r="H835" s="398"/>
      <c r="I835" s="397"/>
      <c r="J835" s="397"/>
      <c r="K835" s="397"/>
      <c r="L835" s="398"/>
      <c r="M835" s="398"/>
      <c r="N835" s="398"/>
      <c r="O835" s="398"/>
      <c r="P835" s="398"/>
      <c r="Q835" s="398"/>
      <c r="R835" s="398"/>
      <c r="S835" s="398"/>
      <c r="T835" s="398"/>
      <c r="U835" s="398"/>
      <c r="V835" s="398"/>
      <c r="W835" s="398"/>
      <c r="X835" s="398"/>
      <c r="Y835" s="398"/>
      <c r="BA835" s="398"/>
      <c r="BB835" s="398"/>
    </row>
    <row r="836" spans="1:54" ht="15.75" customHeight="1">
      <c r="A836" s="397"/>
      <c r="B836" s="398"/>
      <c r="C836" s="398"/>
      <c r="D836" s="169"/>
      <c r="E836" s="394"/>
      <c r="F836" s="394"/>
      <c r="G836" s="394"/>
      <c r="H836" s="398"/>
      <c r="I836" s="397"/>
      <c r="J836" s="397"/>
      <c r="K836" s="397"/>
      <c r="L836" s="398"/>
      <c r="M836" s="398"/>
      <c r="N836" s="398"/>
      <c r="O836" s="398"/>
      <c r="P836" s="398"/>
      <c r="Q836" s="398"/>
      <c r="R836" s="398"/>
      <c r="S836" s="398"/>
      <c r="T836" s="398"/>
      <c r="U836" s="398"/>
      <c r="V836" s="398"/>
      <c r="W836" s="398"/>
      <c r="X836" s="398"/>
      <c r="Y836" s="398"/>
      <c r="BA836" s="398"/>
      <c r="BB836" s="398"/>
    </row>
    <row r="837" spans="1:54" ht="15.75" customHeight="1">
      <c r="A837" s="397"/>
      <c r="B837" s="398"/>
      <c r="C837" s="398"/>
      <c r="D837" s="169"/>
      <c r="E837" s="394"/>
      <c r="F837" s="394"/>
      <c r="G837" s="394"/>
      <c r="H837" s="398"/>
      <c r="I837" s="397"/>
      <c r="J837" s="397"/>
      <c r="K837" s="397"/>
      <c r="L837" s="398"/>
      <c r="M837" s="398"/>
      <c r="N837" s="398"/>
      <c r="O837" s="398"/>
      <c r="P837" s="398"/>
      <c r="Q837" s="398"/>
      <c r="R837" s="398"/>
      <c r="S837" s="398"/>
      <c r="T837" s="398"/>
      <c r="U837" s="398"/>
      <c r="V837" s="398"/>
      <c r="W837" s="398"/>
      <c r="X837" s="398"/>
      <c r="Y837" s="398"/>
      <c r="BA837" s="398"/>
      <c r="BB837" s="398"/>
    </row>
    <row r="838" spans="1:54" ht="15.75" customHeight="1">
      <c r="A838" s="397"/>
      <c r="B838" s="398"/>
      <c r="C838" s="398"/>
      <c r="D838" s="169"/>
      <c r="E838" s="394"/>
      <c r="F838" s="394"/>
      <c r="G838" s="394"/>
      <c r="H838" s="398"/>
      <c r="I838" s="397"/>
      <c r="J838" s="397"/>
      <c r="K838" s="397"/>
      <c r="L838" s="398"/>
      <c r="M838" s="398"/>
      <c r="N838" s="398"/>
      <c r="O838" s="398"/>
      <c r="P838" s="398"/>
      <c r="Q838" s="398"/>
      <c r="R838" s="398"/>
      <c r="S838" s="398"/>
      <c r="T838" s="398"/>
      <c r="U838" s="398"/>
      <c r="V838" s="398"/>
      <c r="W838" s="398"/>
      <c r="X838" s="398"/>
      <c r="Y838" s="398"/>
      <c r="BA838" s="398"/>
      <c r="BB838" s="398"/>
    </row>
    <row r="839" spans="1:54" ht="15.75" customHeight="1">
      <c r="A839" s="397"/>
      <c r="B839" s="398"/>
      <c r="C839" s="398"/>
      <c r="D839" s="169"/>
      <c r="E839" s="394"/>
      <c r="F839" s="394"/>
      <c r="G839" s="394"/>
      <c r="H839" s="398"/>
      <c r="I839" s="397"/>
      <c r="J839" s="397"/>
      <c r="K839" s="397"/>
      <c r="L839" s="398"/>
      <c r="M839" s="398"/>
      <c r="N839" s="398"/>
      <c r="O839" s="398"/>
      <c r="P839" s="398"/>
      <c r="Q839" s="398"/>
      <c r="R839" s="398"/>
      <c r="S839" s="398"/>
      <c r="T839" s="398"/>
      <c r="U839" s="398"/>
      <c r="V839" s="398"/>
      <c r="W839" s="398"/>
      <c r="X839" s="398"/>
      <c r="Y839" s="398"/>
      <c r="BA839" s="398"/>
      <c r="BB839" s="398"/>
    </row>
    <row r="840" spans="1:54" ht="15.75" customHeight="1">
      <c r="A840" s="397"/>
      <c r="B840" s="398"/>
      <c r="C840" s="398"/>
      <c r="D840" s="169"/>
      <c r="E840" s="394"/>
      <c r="F840" s="394"/>
      <c r="G840" s="394"/>
      <c r="H840" s="398"/>
      <c r="I840" s="397"/>
      <c r="J840" s="397"/>
      <c r="K840" s="397"/>
      <c r="L840" s="398"/>
      <c r="M840" s="398"/>
      <c r="N840" s="398"/>
      <c r="O840" s="398"/>
      <c r="P840" s="398"/>
      <c r="Q840" s="398"/>
      <c r="R840" s="398"/>
      <c r="S840" s="398"/>
      <c r="T840" s="398"/>
      <c r="U840" s="398"/>
      <c r="V840" s="398"/>
      <c r="W840" s="398"/>
      <c r="X840" s="398"/>
      <c r="Y840" s="398"/>
      <c r="BA840" s="398"/>
      <c r="BB840" s="398"/>
    </row>
    <row r="841" spans="1:54" ht="15.75" customHeight="1">
      <c r="A841" s="397"/>
      <c r="B841" s="398"/>
      <c r="C841" s="398"/>
      <c r="D841" s="169"/>
      <c r="E841" s="394"/>
      <c r="F841" s="394"/>
      <c r="G841" s="394"/>
      <c r="H841" s="398"/>
      <c r="I841" s="397"/>
      <c r="J841" s="397"/>
      <c r="K841" s="397"/>
      <c r="L841" s="398"/>
      <c r="M841" s="398"/>
      <c r="N841" s="398"/>
      <c r="O841" s="398"/>
      <c r="P841" s="398"/>
      <c r="Q841" s="398"/>
      <c r="R841" s="398"/>
      <c r="S841" s="398"/>
      <c r="T841" s="398"/>
      <c r="U841" s="398"/>
      <c r="V841" s="398"/>
      <c r="W841" s="398"/>
      <c r="X841" s="398"/>
      <c r="Y841" s="398"/>
      <c r="BA841" s="398"/>
      <c r="BB841" s="398"/>
    </row>
    <row r="842" spans="1:54" ht="15.75" customHeight="1">
      <c r="A842" s="397"/>
      <c r="B842" s="398"/>
      <c r="C842" s="398"/>
      <c r="D842" s="169"/>
      <c r="E842" s="394"/>
      <c r="F842" s="394"/>
      <c r="G842" s="394"/>
      <c r="H842" s="398"/>
      <c r="I842" s="397"/>
      <c r="J842" s="397"/>
      <c r="K842" s="397"/>
      <c r="L842" s="398"/>
      <c r="M842" s="398"/>
      <c r="N842" s="398"/>
      <c r="O842" s="398"/>
      <c r="P842" s="398"/>
      <c r="Q842" s="398"/>
      <c r="R842" s="398"/>
      <c r="S842" s="398"/>
      <c r="T842" s="398"/>
      <c r="U842" s="398"/>
      <c r="V842" s="398"/>
      <c r="W842" s="398"/>
      <c r="X842" s="398"/>
      <c r="Y842" s="398"/>
      <c r="BA842" s="398"/>
      <c r="BB842" s="398"/>
    </row>
    <row r="843" spans="1:54" ht="15.75" customHeight="1">
      <c r="A843" s="397"/>
      <c r="B843" s="398"/>
      <c r="C843" s="398"/>
      <c r="D843" s="169"/>
      <c r="E843" s="394"/>
      <c r="F843" s="394"/>
      <c r="G843" s="394"/>
      <c r="H843" s="398"/>
      <c r="I843" s="397"/>
      <c r="J843" s="397"/>
      <c r="K843" s="397"/>
      <c r="L843" s="398"/>
      <c r="M843" s="398"/>
      <c r="N843" s="398"/>
      <c r="O843" s="398"/>
      <c r="P843" s="398"/>
      <c r="Q843" s="398"/>
      <c r="R843" s="398"/>
      <c r="S843" s="398"/>
      <c r="T843" s="398"/>
      <c r="U843" s="398"/>
      <c r="V843" s="398"/>
      <c r="W843" s="398"/>
      <c r="X843" s="398"/>
      <c r="Y843" s="398"/>
      <c r="BA843" s="398"/>
      <c r="BB843" s="398"/>
    </row>
    <row r="844" spans="1:54" ht="15.75" customHeight="1">
      <c r="A844" s="397"/>
      <c r="B844" s="398"/>
      <c r="C844" s="398"/>
      <c r="D844" s="169"/>
      <c r="E844" s="394"/>
      <c r="F844" s="394"/>
      <c r="G844" s="394"/>
      <c r="H844" s="398"/>
      <c r="I844" s="397"/>
      <c r="J844" s="397"/>
      <c r="K844" s="397"/>
      <c r="L844" s="398"/>
      <c r="M844" s="398"/>
      <c r="N844" s="398"/>
      <c r="O844" s="398"/>
      <c r="P844" s="398"/>
      <c r="Q844" s="398"/>
      <c r="R844" s="398"/>
      <c r="S844" s="398"/>
      <c r="T844" s="398"/>
      <c r="U844" s="398"/>
      <c r="V844" s="398"/>
      <c r="W844" s="398"/>
      <c r="X844" s="398"/>
      <c r="Y844" s="398"/>
      <c r="BA844" s="398"/>
      <c r="BB844" s="398"/>
    </row>
    <row r="845" spans="1:54" ht="15.75" customHeight="1">
      <c r="A845" s="397"/>
      <c r="B845" s="398"/>
      <c r="C845" s="398"/>
      <c r="D845" s="169"/>
      <c r="E845" s="394"/>
      <c r="F845" s="394"/>
      <c r="G845" s="394"/>
      <c r="H845" s="398"/>
      <c r="I845" s="397"/>
      <c r="J845" s="397"/>
      <c r="K845" s="397"/>
      <c r="L845" s="398"/>
      <c r="M845" s="398"/>
      <c r="N845" s="398"/>
      <c r="O845" s="398"/>
      <c r="P845" s="398"/>
      <c r="Q845" s="398"/>
      <c r="R845" s="398"/>
      <c r="S845" s="398"/>
      <c r="T845" s="398"/>
      <c r="U845" s="398"/>
      <c r="V845" s="398"/>
      <c r="W845" s="398"/>
      <c r="X845" s="398"/>
      <c r="Y845" s="398"/>
      <c r="BA845" s="398"/>
      <c r="BB845" s="398"/>
    </row>
    <row r="846" spans="1:54" ht="15.75" customHeight="1">
      <c r="A846" s="397"/>
      <c r="B846" s="398"/>
      <c r="C846" s="398"/>
      <c r="D846" s="169"/>
      <c r="E846" s="394"/>
      <c r="F846" s="394"/>
      <c r="G846" s="394"/>
      <c r="H846" s="398"/>
      <c r="I846" s="397"/>
      <c r="J846" s="397"/>
      <c r="K846" s="397"/>
      <c r="L846" s="398"/>
      <c r="M846" s="398"/>
      <c r="N846" s="398"/>
      <c r="O846" s="398"/>
      <c r="P846" s="398"/>
      <c r="Q846" s="398"/>
      <c r="R846" s="398"/>
      <c r="S846" s="398"/>
      <c r="T846" s="398"/>
      <c r="U846" s="398"/>
      <c r="V846" s="398"/>
      <c r="W846" s="398"/>
      <c r="X846" s="398"/>
      <c r="Y846" s="398"/>
      <c r="BA846" s="398"/>
      <c r="BB846" s="398"/>
    </row>
    <row r="847" spans="1:54" ht="15.75" customHeight="1">
      <c r="A847" s="397"/>
      <c r="B847" s="398"/>
      <c r="C847" s="398"/>
      <c r="D847" s="169"/>
      <c r="E847" s="394"/>
      <c r="F847" s="394"/>
      <c r="G847" s="394"/>
      <c r="H847" s="398"/>
      <c r="I847" s="397"/>
      <c r="J847" s="397"/>
      <c r="K847" s="397"/>
      <c r="L847" s="398"/>
      <c r="M847" s="398"/>
      <c r="N847" s="398"/>
      <c r="O847" s="398"/>
      <c r="P847" s="398"/>
      <c r="Q847" s="398"/>
      <c r="R847" s="398"/>
      <c r="S847" s="398"/>
      <c r="T847" s="398"/>
      <c r="U847" s="398"/>
      <c r="V847" s="398"/>
      <c r="W847" s="398"/>
      <c r="X847" s="398"/>
      <c r="Y847" s="398"/>
      <c r="BA847" s="398"/>
      <c r="BB847" s="398"/>
    </row>
    <row r="848" spans="1:54" ht="15.75" customHeight="1">
      <c r="A848" s="397"/>
      <c r="B848" s="398"/>
      <c r="C848" s="398"/>
      <c r="D848" s="169"/>
      <c r="E848" s="394"/>
      <c r="F848" s="394"/>
      <c r="G848" s="394"/>
      <c r="H848" s="398"/>
      <c r="I848" s="397"/>
      <c r="J848" s="397"/>
      <c r="K848" s="397"/>
      <c r="L848" s="398"/>
      <c r="M848" s="398"/>
      <c r="N848" s="398"/>
      <c r="O848" s="398"/>
      <c r="P848" s="398"/>
      <c r="Q848" s="398"/>
      <c r="R848" s="398"/>
      <c r="S848" s="398"/>
      <c r="T848" s="398"/>
      <c r="U848" s="398"/>
      <c r="V848" s="398"/>
      <c r="W848" s="398"/>
      <c r="X848" s="398"/>
      <c r="Y848" s="398"/>
      <c r="BA848" s="398"/>
      <c r="BB848" s="398"/>
    </row>
    <row r="849" spans="1:54" ht="15.75" customHeight="1">
      <c r="A849" s="397"/>
      <c r="B849" s="398"/>
      <c r="C849" s="398"/>
      <c r="D849" s="169"/>
      <c r="E849" s="394"/>
      <c r="F849" s="394"/>
      <c r="G849" s="394"/>
      <c r="H849" s="398"/>
      <c r="I849" s="397"/>
      <c r="J849" s="397"/>
      <c r="K849" s="397"/>
      <c r="L849" s="398"/>
      <c r="M849" s="398"/>
      <c r="N849" s="398"/>
      <c r="O849" s="398"/>
      <c r="P849" s="398"/>
      <c r="Q849" s="398"/>
      <c r="R849" s="398"/>
      <c r="S849" s="398"/>
      <c r="T849" s="398"/>
      <c r="U849" s="398"/>
      <c r="V849" s="398"/>
      <c r="W849" s="398"/>
      <c r="X849" s="398"/>
      <c r="Y849" s="398"/>
      <c r="BA849" s="398"/>
      <c r="BB849" s="398"/>
    </row>
    <row r="850" spans="1:54" ht="15.75" customHeight="1">
      <c r="A850" s="397"/>
      <c r="B850" s="398"/>
      <c r="C850" s="398"/>
      <c r="D850" s="169"/>
      <c r="E850" s="394"/>
      <c r="F850" s="394"/>
      <c r="G850" s="394"/>
      <c r="H850" s="398"/>
      <c r="I850" s="397"/>
      <c r="J850" s="397"/>
      <c r="K850" s="397"/>
      <c r="L850" s="398"/>
      <c r="M850" s="398"/>
      <c r="N850" s="398"/>
      <c r="O850" s="398"/>
      <c r="P850" s="398"/>
      <c r="Q850" s="398"/>
      <c r="R850" s="398"/>
      <c r="S850" s="398"/>
      <c r="T850" s="398"/>
      <c r="U850" s="398"/>
      <c r="V850" s="398"/>
      <c r="W850" s="398"/>
      <c r="X850" s="398"/>
      <c r="Y850" s="398"/>
      <c r="BA850" s="398"/>
      <c r="BB850" s="398"/>
    </row>
    <row r="851" spans="1:54" ht="15.75" customHeight="1">
      <c r="A851" s="397"/>
      <c r="B851" s="398"/>
      <c r="C851" s="398"/>
      <c r="D851" s="169"/>
      <c r="E851" s="394"/>
      <c r="F851" s="394"/>
      <c r="G851" s="394"/>
      <c r="H851" s="398"/>
      <c r="I851" s="397"/>
      <c r="J851" s="397"/>
      <c r="K851" s="397"/>
      <c r="L851" s="398"/>
      <c r="M851" s="398"/>
      <c r="N851" s="398"/>
      <c r="O851" s="398"/>
      <c r="P851" s="398"/>
      <c r="Q851" s="398"/>
      <c r="R851" s="398"/>
      <c r="S851" s="398"/>
      <c r="T851" s="398"/>
      <c r="U851" s="398"/>
      <c r="V851" s="398"/>
      <c r="W851" s="398"/>
      <c r="X851" s="398"/>
      <c r="Y851" s="398"/>
      <c r="BA851" s="398"/>
      <c r="BB851" s="398"/>
    </row>
    <row r="852" spans="1:54" ht="15.75" customHeight="1">
      <c r="A852" s="397"/>
      <c r="B852" s="398"/>
      <c r="C852" s="398"/>
      <c r="D852" s="169"/>
      <c r="E852" s="394"/>
      <c r="F852" s="394"/>
      <c r="G852" s="394"/>
      <c r="H852" s="398"/>
      <c r="I852" s="397"/>
      <c r="J852" s="397"/>
      <c r="K852" s="397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8"/>
      <c r="BA852" s="398"/>
      <c r="BB852" s="398"/>
    </row>
    <row r="853" spans="1:54" ht="15.75" customHeight="1">
      <c r="A853" s="397"/>
      <c r="B853" s="398"/>
      <c r="C853" s="398"/>
      <c r="D853" s="169"/>
      <c r="E853" s="394"/>
      <c r="F853" s="394"/>
      <c r="G853" s="394"/>
      <c r="H853" s="398"/>
      <c r="I853" s="397"/>
      <c r="J853" s="397"/>
      <c r="K853" s="397"/>
      <c r="L853" s="398"/>
      <c r="M853" s="398"/>
      <c r="N853" s="398"/>
      <c r="O853" s="398"/>
      <c r="P853" s="398"/>
      <c r="Q853" s="398"/>
      <c r="R853" s="398"/>
      <c r="S853" s="398"/>
      <c r="T853" s="398"/>
      <c r="U853" s="398"/>
      <c r="V853" s="398"/>
      <c r="W853" s="398"/>
      <c r="X853" s="398"/>
      <c r="Y853" s="398"/>
      <c r="BA853" s="398"/>
      <c r="BB853" s="398"/>
    </row>
    <row r="854" spans="1:54" ht="15.75" customHeight="1">
      <c r="A854" s="397"/>
      <c r="B854" s="398"/>
      <c r="C854" s="398"/>
      <c r="D854" s="169"/>
      <c r="E854" s="394"/>
      <c r="F854" s="394"/>
      <c r="G854" s="394"/>
      <c r="H854" s="398"/>
      <c r="I854" s="397"/>
      <c r="J854" s="397"/>
      <c r="K854" s="397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  <c r="BA854" s="398"/>
      <c r="BB854" s="398"/>
    </row>
    <row r="855" spans="1:54" ht="15.75" customHeight="1">
      <c r="A855" s="397"/>
      <c r="B855" s="398"/>
      <c r="C855" s="398"/>
      <c r="D855" s="169"/>
      <c r="E855" s="394"/>
      <c r="F855" s="394"/>
      <c r="G855" s="394"/>
      <c r="H855" s="398"/>
      <c r="I855" s="397"/>
      <c r="J855" s="397"/>
      <c r="K855" s="397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  <c r="BA855" s="398"/>
      <c r="BB855" s="398"/>
    </row>
    <row r="856" spans="1:54" ht="15.75" customHeight="1">
      <c r="A856" s="397"/>
      <c r="B856" s="398"/>
      <c r="C856" s="398"/>
      <c r="D856" s="169"/>
      <c r="E856" s="394"/>
      <c r="F856" s="394"/>
      <c r="G856" s="394"/>
      <c r="H856" s="398"/>
      <c r="I856" s="397"/>
      <c r="J856" s="397"/>
      <c r="K856" s="397"/>
      <c r="L856" s="398"/>
      <c r="M856" s="398"/>
      <c r="N856" s="398"/>
      <c r="O856" s="398"/>
      <c r="P856" s="398"/>
      <c r="Q856" s="398"/>
      <c r="R856" s="398"/>
      <c r="S856" s="398"/>
      <c r="T856" s="398"/>
      <c r="U856" s="398"/>
      <c r="V856" s="398"/>
      <c r="W856" s="398"/>
      <c r="X856" s="398"/>
      <c r="Y856" s="398"/>
      <c r="BA856" s="398"/>
      <c r="BB856" s="398"/>
    </row>
    <row r="857" spans="1:54" ht="15.75" customHeight="1">
      <c r="A857" s="397"/>
      <c r="B857" s="398"/>
      <c r="C857" s="398"/>
      <c r="D857" s="169"/>
      <c r="E857" s="394"/>
      <c r="F857" s="394"/>
      <c r="G857" s="394"/>
      <c r="H857" s="398"/>
      <c r="I857" s="397"/>
      <c r="J857" s="397"/>
      <c r="K857" s="397"/>
      <c r="L857" s="398"/>
      <c r="M857" s="398"/>
      <c r="N857" s="398"/>
      <c r="O857" s="398"/>
      <c r="P857" s="398"/>
      <c r="Q857" s="398"/>
      <c r="R857" s="398"/>
      <c r="S857" s="398"/>
      <c r="T857" s="398"/>
      <c r="U857" s="398"/>
      <c r="V857" s="398"/>
      <c r="W857" s="398"/>
      <c r="X857" s="398"/>
      <c r="Y857" s="398"/>
      <c r="BA857" s="398"/>
      <c r="BB857" s="398"/>
    </row>
    <row r="858" spans="1:54" ht="15.75" customHeight="1">
      <c r="A858" s="397"/>
      <c r="B858" s="398"/>
      <c r="C858" s="398"/>
      <c r="D858" s="169"/>
      <c r="E858" s="394"/>
      <c r="F858" s="394"/>
      <c r="G858" s="394"/>
      <c r="H858" s="398"/>
      <c r="I858" s="397"/>
      <c r="J858" s="397"/>
      <c r="K858" s="397"/>
      <c r="L858" s="398"/>
      <c r="M858" s="398"/>
      <c r="N858" s="398"/>
      <c r="O858" s="398"/>
      <c r="P858" s="398"/>
      <c r="Q858" s="398"/>
      <c r="R858" s="398"/>
      <c r="S858" s="398"/>
      <c r="T858" s="398"/>
      <c r="U858" s="398"/>
      <c r="V858" s="398"/>
      <c r="W858" s="398"/>
      <c r="X858" s="398"/>
      <c r="Y858" s="398"/>
      <c r="BA858" s="398"/>
      <c r="BB858" s="398"/>
    </row>
    <row r="859" spans="1:54" ht="15.75" customHeight="1">
      <c r="A859" s="397"/>
      <c r="B859" s="398"/>
      <c r="C859" s="398"/>
      <c r="D859" s="169"/>
      <c r="E859" s="394"/>
      <c r="F859" s="394"/>
      <c r="G859" s="394"/>
      <c r="H859" s="398"/>
      <c r="I859" s="397"/>
      <c r="J859" s="397"/>
      <c r="K859" s="397"/>
      <c r="L859" s="398"/>
      <c r="M859" s="398"/>
      <c r="N859" s="398"/>
      <c r="O859" s="398"/>
      <c r="P859" s="398"/>
      <c r="Q859" s="398"/>
      <c r="R859" s="398"/>
      <c r="S859" s="398"/>
      <c r="T859" s="398"/>
      <c r="U859" s="398"/>
      <c r="V859" s="398"/>
      <c r="W859" s="398"/>
      <c r="X859" s="398"/>
      <c r="Y859" s="398"/>
      <c r="BA859" s="398"/>
      <c r="BB859" s="398"/>
    </row>
    <row r="860" spans="1:54" ht="15.75" customHeight="1">
      <c r="A860" s="397"/>
      <c r="B860" s="398"/>
      <c r="C860" s="398"/>
      <c r="D860" s="169"/>
      <c r="E860" s="394"/>
      <c r="F860" s="394"/>
      <c r="G860" s="394"/>
      <c r="H860" s="398"/>
      <c r="I860" s="397"/>
      <c r="J860" s="397"/>
      <c r="K860" s="397"/>
      <c r="L860" s="398"/>
      <c r="M860" s="398"/>
      <c r="N860" s="398"/>
      <c r="O860" s="398"/>
      <c r="P860" s="398"/>
      <c r="Q860" s="398"/>
      <c r="R860" s="398"/>
      <c r="S860" s="398"/>
      <c r="T860" s="398"/>
      <c r="U860" s="398"/>
      <c r="V860" s="398"/>
      <c r="W860" s="398"/>
      <c r="X860" s="398"/>
      <c r="Y860" s="398"/>
      <c r="BA860" s="398"/>
      <c r="BB860" s="398"/>
    </row>
    <row r="861" spans="1:54" ht="15.75" customHeight="1">
      <c r="A861" s="397"/>
      <c r="B861" s="398"/>
      <c r="C861" s="398"/>
      <c r="D861" s="169"/>
      <c r="E861" s="394"/>
      <c r="F861" s="394"/>
      <c r="G861" s="394"/>
      <c r="H861" s="398"/>
      <c r="I861" s="397"/>
      <c r="J861" s="397"/>
      <c r="K861" s="397"/>
      <c r="L861" s="398"/>
      <c r="M861" s="398"/>
      <c r="N861" s="398"/>
      <c r="O861" s="398"/>
      <c r="P861" s="398"/>
      <c r="Q861" s="398"/>
      <c r="R861" s="398"/>
      <c r="S861" s="398"/>
      <c r="T861" s="398"/>
      <c r="U861" s="398"/>
      <c r="V861" s="398"/>
      <c r="W861" s="398"/>
      <c r="X861" s="398"/>
      <c r="Y861" s="398"/>
      <c r="BA861" s="398"/>
      <c r="BB861" s="398"/>
    </row>
    <row r="862" spans="1:54" ht="15.75" customHeight="1">
      <c r="A862" s="397"/>
      <c r="B862" s="398"/>
      <c r="C862" s="398"/>
      <c r="D862" s="169"/>
      <c r="E862" s="394"/>
      <c r="F862" s="394"/>
      <c r="G862" s="394"/>
      <c r="H862" s="398"/>
      <c r="I862" s="397"/>
      <c r="J862" s="397"/>
      <c r="K862" s="397"/>
      <c r="L862" s="398"/>
      <c r="M862" s="398"/>
      <c r="N862" s="398"/>
      <c r="O862" s="398"/>
      <c r="P862" s="398"/>
      <c r="Q862" s="398"/>
      <c r="R862" s="398"/>
      <c r="S862" s="398"/>
      <c r="T862" s="398"/>
      <c r="U862" s="398"/>
      <c r="V862" s="398"/>
      <c r="W862" s="398"/>
      <c r="X862" s="398"/>
      <c r="Y862" s="398"/>
      <c r="BA862" s="398"/>
      <c r="BB862" s="398"/>
    </row>
    <row r="863" spans="1:54" ht="15.75" customHeight="1">
      <c r="A863" s="397"/>
      <c r="B863" s="398"/>
      <c r="C863" s="398"/>
      <c r="D863" s="169"/>
      <c r="E863" s="394"/>
      <c r="F863" s="394"/>
      <c r="G863" s="394"/>
      <c r="H863" s="398"/>
      <c r="I863" s="397"/>
      <c r="J863" s="397"/>
      <c r="K863" s="397"/>
      <c r="L863" s="398"/>
      <c r="M863" s="398"/>
      <c r="N863" s="398"/>
      <c r="O863" s="398"/>
      <c r="P863" s="398"/>
      <c r="Q863" s="398"/>
      <c r="R863" s="398"/>
      <c r="S863" s="398"/>
      <c r="T863" s="398"/>
      <c r="U863" s="398"/>
      <c r="V863" s="398"/>
      <c r="W863" s="398"/>
      <c r="X863" s="398"/>
      <c r="Y863" s="398"/>
      <c r="BA863" s="398"/>
      <c r="BB863" s="398"/>
    </row>
    <row r="864" spans="1:54" ht="15.75" customHeight="1">
      <c r="A864" s="397"/>
      <c r="B864" s="398"/>
      <c r="C864" s="398"/>
      <c r="D864" s="169"/>
      <c r="E864" s="394"/>
      <c r="F864" s="394"/>
      <c r="G864" s="394"/>
      <c r="H864" s="398"/>
      <c r="I864" s="397"/>
      <c r="J864" s="397"/>
      <c r="K864" s="397"/>
      <c r="L864" s="398"/>
      <c r="M864" s="398"/>
      <c r="N864" s="398"/>
      <c r="O864" s="398"/>
      <c r="P864" s="398"/>
      <c r="Q864" s="398"/>
      <c r="R864" s="398"/>
      <c r="S864" s="398"/>
      <c r="T864" s="398"/>
      <c r="U864" s="398"/>
      <c r="V864" s="398"/>
      <c r="W864" s="398"/>
      <c r="X864" s="398"/>
      <c r="Y864" s="398"/>
      <c r="BA864" s="398"/>
      <c r="BB864" s="398"/>
    </row>
    <row r="865" spans="1:54" ht="15.75" customHeight="1">
      <c r="A865" s="397"/>
      <c r="B865" s="398"/>
      <c r="C865" s="398"/>
      <c r="D865" s="169"/>
      <c r="E865" s="394"/>
      <c r="F865" s="394"/>
      <c r="G865" s="394"/>
      <c r="H865" s="398"/>
      <c r="I865" s="397"/>
      <c r="J865" s="397"/>
      <c r="K865" s="397"/>
      <c r="L865" s="398"/>
      <c r="M865" s="398"/>
      <c r="N865" s="398"/>
      <c r="O865" s="398"/>
      <c r="P865" s="398"/>
      <c r="Q865" s="398"/>
      <c r="R865" s="398"/>
      <c r="S865" s="398"/>
      <c r="T865" s="398"/>
      <c r="U865" s="398"/>
      <c r="V865" s="398"/>
      <c r="W865" s="398"/>
      <c r="X865" s="398"/>
      <c r="Y865" s="398"/>
      <c r="BA865" s="398"/>
      <c r="BB865" s="398"/>
    </row>
    <row r="866" spans="1:54" ht="15.75" customHeight="1">
      <c r="A866" s="397"/>
      <c r="B866" s="398"/>
      <c r="C866" s="398"/>
      <c r="D866" s="169"/>
      <c r="E866" s="394"/>
      <c r="F866" s="394"/>
      <c r="G866" s="394"/>
      <c r="H866" s="398"/>
      <c r="I866" s="397"/>
      <c r="J866" s="397"/>
      <c r="K866" s="397"/>
      <c r="L866" s="398"/>
      <c r="M866" s="398"/>
      <c r="N866" s="398"/>
      <c r="O866" s="398"/>
      <c r="P866" s="398"/>
      <c r="Q866" s="398"/>
      <c r="R866" s="398"/>
      <c r="S866" s="398"/>
      <c r="T866" s="398"/>
      <c r="U866" s="398"/>
      <c r="V866" s="398"/>
      <c r="W866" s="398"/>
      <c r="X866" s="398"/>
      <c r="Y866" s="398"/>
      <c r="BA866" s="398"/>
      <c r="BB866" s="398"/>
    </row>
    <row r="867" spans="1:54" ht="15.75" customHeight="1">
      <c r="A867" s="397"/>
      <c r="B867" s="398"/>
      <c r="C867" s="398"/>
      <c r="D867" s="169"/>
      <c r="E867" s="394"/>
      <c r="F867" s="394"/>
      <c r="G867" s="394"/>
      <c r="H867" s="398"/>
      <c r="I867" s="397"/>
      <c r="J867" s="397"/>
      <c r="K867" s="397"/>
      <c r="L867" s="398"/>
      <c r="M867" s="398"/>
      <c r="N867" s="398"/>
      <c r="O867" s="398"/>
      <c r="P867" s="398"/>
      <c r="Q867" s="398"/>
      <c r="R867" s="398"/>
      <c r="S867" s="398"/>
      <c r="T867" s="398"/>
      <c r="U867" s="398"/>
      <c r="V867" s="398"/>
      <c r="W867" s="398"/>
      <c r="X867" s="398"/>
      <c r="Y867" s="398"/>
      <c r="BA867" s="398"/>
      <c r="BB867" s="398"/>
    </row>
    <row r="868" spans="1:54" ht="15.75" customHeight="1">
      <c r="A868" s="397"/>
      <c r="B868" s="398"/>
      <c r="C868" s="398"/>
      <c r="D868" s="169"/>
      <c r="E868" s="394"/>
      <c r="F868" s="394"/>
      <c r="G868" s="394"/>
      <c r="H868" s="398"/>
      <c r="I868" s="397"/>
      <c r="J868" s="397"/>
      <c r="K868" s="397"/>
      <c r="L868" s="398"/>
      <c r="M868" s="398"/>
      <c r="N868" s="398"/>
      <c r="O868" s="398"/>
      <c r="P868" s="398"/>
      <c r="Q868" s="398"/>
      <c r="R868" s="398"/>
      <c r="S868" s="398"/>
      <c r="T868" s="398"/>
      <c r="U868" s="398"/>
      <c r="V868" s="398"/>
      <c r="W868" s="398"/>
      <c r="X868" s="398"/>
      <c r="Y868" s="398"/>
      <c r="BA868" s="398"/>
      <c r="BB868" s="398"/>
    </row>
    <row r="869" spans="1:54" ht="15.75" customHeight="1">
      <c r="A869" s="397"/>
      <c r="B869" s="398"/>
      <c r="C869" s="398"/>
      <c r="D869" s="169"/>
      <c r="E869" s="394"/>
      <c r="F869" s="394"/>
      <c r="G869" s="394"/>
      <c r="H869" s="398"/>
      <c r="I869" s="397"/>
      <c r="J869" s="397"/>
      <c r="K869" s="397"/>
      <c r="L869" s="398"/>
      <c r="M869" s="398"/>
      <c r="N869" s="398"/>
      <c r="O869" s="398"/>
      <c r="P869" s="398"/>
      <c r="Q869" s="398"/>
      <c r="R869" s="398"/>
      <c r="S869" s="398"/>
      <c r="T869" s="398"/>
      <c r="U869" s="398"/>
      <c r="V869" s="398"/>
      <c r="W869" s="398"/>
      <c r="X869" s="398"/>
      <c r="Y869" s="398"/>
      <c r="BA869" s="398"/>
      <c r="BB869" s="398"/>
    </row>
    <row r="870" spans="1:54" ht="15.75" customHeight="1">
      <c r="A870" s="397"/>
      <c r="B870" s="398"/>
      <c r="C870" s="398"/>
      <c r="D870" s="169"/>
      <c r="E870" s="394"/>
      <c r="F870" s="394"/>
      <c r="G870" s="394"/>
      <c r="H870" s="398"/>
      <c r="I870" s="397"/>
      <c r="J870" s="397"/>
      <c r="K870" s="397"/>
      <c r="L870" s="398"/>
      <c r="M870" s="398"/>
      <c r="N870" s="398"/>
      <c r="O870" s="398"/>
      <c r="P870" s="398"/>
      <c r="Q870" s="398"/>
      <c r="R870" s="398"/>
      <c r="S870" s="398"/>
      <c r="T870" s="398"/>
      <c r="U870" s="398"/>
      <c r="V870" s="398"/>
      <c r="W870" s="398"/>
      <c r="X870" s="398"/>
      <c r="Y870" s="398"/>
      <c r="BA870" s="398"/>
      <c r="BB870" s="398"/>
    </row>
    <row r="871" spans="1:54" ht="15.75" customHeight="1">
      <c r="A871" s="397"/>
      <c r="B871" s="398"/>
      <c r="C871" s="398"/>
      <c r="D871" s="169"/>
      <c r="E871" s="394"/>
      <c r="F871" s="394"/>
      <c r="G871" s="394"/>
      <c r="H871" s="398"/>
      <c r="I871" s="397"/>
      <c r="J871" s="397"/>
      <c r="K871" s="397"/>
      <c r="L871" s="398"/>
      <c r="M871" s="398"/>
      <c r="N871" s="398"/>
      <c r="O871" s="398"/>
      <c r="P871" s="398"/>
      <c r="Q871" s="398"/>
      <c r="R871" s="398"/>
      <c r="S871" s="398"/>
      <c r="T871" s="398"/>
      <c r="U871" s="398"/>
      <c r="V871" s="398"/>
      <c r="W871" s="398"/>
      <c r="X871" s="398"/>
      <c r="Y871" s="398"/>
      <c r="BA871" s="398"/>
      <c r="BB871" s="398"/>
    </row>
    <row r="872" spans="1:54" ht="15.75" customHeight="1">
      <c r="A872" s="397"/>
      <c r="B872" s="398"/>
      <c r="C872" s="398"/>
      <c r="D872" s="169"/>
      <c r="E872" s="394"/>
      <c r="F872" s="394"/>
      <c r="G872" s="394"/>
      <c r="H872" s="398"/>
      <c r="I872" s="397"/>
      <c r="J872" s="397"/>
      <c r="K872" s="397"/>
      <c r="L872" s="398"/>
      <c r="M872" s="398"/>
      <c r="N872" s="398"/>
      <c r="O872" s="398"/>
      <c r="P872" s="398"/>
      <c r="Q872" s="398"/>
      <c r="R872" s="398"/>
      <c r="S872" s="398"/>
      <c r="T872" s="398"/>
      <c r="U872" s="398"/>
      <c r="V872" s="398"/>
      <c r="W872" s="398"/>
      <c r="X872" s="398"/>
      <c r="Y872" s="398"/>
      <c r="BA872" s="398"/>
      <c r="BB872" s="398"/>
    </row>
    <row r="873" spans="1:54" ht="15.75" customHeight="1">
      <c r="A873" s="397"/>
      <c r="B873" s="398"/>
      <c r="C873" s="398"/>
      <c r="D873" s="169"/>
      <c r="E873" s="394"/>
      <c r="F873" s="394"/>
      <c r="G873" s="394"/>
      <c r="H873" s="398"/>
      <c r="I873" s="397"/>
      <c r="J873" s="397"/>
      <c r="K873" s="397"/>
      <c r="L873" s="398"/>
      <c r="M873" s="398"/>
      <c r="N873" s="398"/>
      <c r="O873" s="398"/>
      <c r="P873" s="398"/>
      <c r="Q873" s="398"/>
      <c r="R873" s="398"/>
      <c r="S873" s="398"/>
      <c r="T873" s="398"/>
      <c r="U873" s="398"/>
      <c r="V873" s="398"/>
      <c r="W873" s="398"/>
      <c r="X873" s="398"/>
      <c r="Y873" s="398"/>
      <c r="BA873" s="398"/>
      <c r="BB873" s="398"/>
    </row>
    <row r="874" spans="1:54" ht="15.75" customHeight="1">
      <c r="A874" s="397"/>
      <c r="B874" s="398"/>
      <c r="C874" s="398"/>
      <c r="D874" s="169"/>
      <c r="E874" s="394"/>
      <c r="F874" s="394"/>
      <c r="G874" s="394"/>
      <c r="H874" s="398"/>
      <c r="I874" s="397"/>
      <c r="J874" s="397"/>
      <c r="K874" s="397"/>
      <c r="L874" s="398"/>
      <c r="M874" s="398"/>
      <c r="N874" s="398"/>
      <c r="O874" s="398"/>
      <c r="P874" s="398"/>
      <c r="Q874" s="398"/>
      <c r="R874" s="398"/>
      <c r="S874" s="398"/>
      <c r="T874" s="398"/>
      <c r="U874" s="398"/>
      <c r="V874" s="398"/>
      <c r="W874" s="398"/>
      <c r="X874" s="398"/>
      <c r="Y874" s="398"/>
      <c r="BA874" s="398"/>
      <c r="BB874" s="398"/>
    </row>
    <row r="875" spans="1:54" ht="15.75" customHeight="1">
      <c r="A875" s="397"/>
      <c r="B875" s="398"/>
      <c r="C875" s="398"/>
      <c r="D875" s="169"/>
      <c r="E875" s="394"/>
      <c r="F875" s="394"/>
      <c r="G875" s="394"/>
      <c r="H875" s="398"/>
      <c r="I875" s="397"/>
      <c r="J875" s="397"/>
      <c r="K875" s="397"/>
      <c r="L875" s="398"/>
      <c r="M875" s="398"/>
      <c r="N875" s="398"/>
      <c r="O875" s="398"/>
      <c r="P875" s="398"/>
      <c r="Q875" s="398"/>
      <c r="R875" s="398"/>
      <c r="S875" s="398"/>
      <c r="T875" s="398"/>
      <c r="U875" s="398"/>
      <c r="V875" s="398"/>
      <c r="W875" s="398"/>
      <c r="X875" s="398"/>
      <c r="Y875" s="398"/>
      <c r="BA875" s="398"/>
      <c r="BB875" s="398"/>
    </row>
    <row r="876" spans="1:54" ht="15.75" customHeight="1">
      <c r="A876" s="397"/>
      <c r="B876" s="398"/>
      <c r="C876" s="398"/>
      <c r="D876" s="169"/>
      <c r="E876" s="394"/>
      <c r="F876" s="394"/>
      <c r="G876" s="394"/>
      <c r="H876" s="398"/>
      <c r="I876" s="397"/>
      <c r="J876" s="397"/>
      <c r="K876" s="397"/>
      <c r="L876" s="398"/>
      <c r="M876" s="398"/>
      <c r="N876" s="398"/>
      <c r="O876" s="398"/>
      <c r="P876" s="398"/>
      <c r="Q876" s="398"/>
      <c r="R876" s="398"/>
      <c r="S876" s="398"/>
      <c r="T876" s="398"/>
      <c r="U876" s="398"/>
      <c r="V876" s="398"/>
      <c r="W876" s="398"/>
      <c r="X876" s="398"/>
      <c r="Y876" s="398"/>
      <c r="BA876" s="398"/>
      <c r="BB876" s="398"/>
    </row>
    <row r="877" spans="1:54" ht="15.75" customHeight="1">
      <c r="A877" s="397"/>
      <c r="B877" s="398"/>
      <c r="C877" s="398"/>
      <c r="D877" s="169"/>
      <c r="E877" s="394"/>
      <c r="F877" s="394"/>
      <c r="G877" s="394"/>
      <c r="H877" s="398"/>
      <c r="I877" s="397"/>
      <c r="J877" s="397"/>
      <c r="K877" s="397"/>
      <c r="L877" s="398"/>
      <c r="M877" s="398"/>
      <c r="N877" s="398"/>
      <c r="O877" s="398"/>
      <c r="P877" s="398"/>
      <c r="Q877" s="398"/>
      <c r="R877" s="398"/>
      <c r="S877" s="398"/>
      <c r="T877" s="398"/>
      <c r="U877" s="398"/>
      <c r="V877" s="398"/>
      <c r="W877" s="398"/>
      <c r="X877" s="398"/>
      <c r="Y877" s="398"/>
      <c r="BA877" s="398"/>
      <c r="BB877" s="398"/>
    </row>
    <row r="878" spans="1:54" ht="15.75" customHeight="1">
      <c r="A878" s="397"/>
      <c r="B878" s="398"/>
      <c r="C878" s="398"/>
      <c r="D878" s="169"/>
      <c r="E878" s="394"/>
      <c r="F878" s="394"/>
      <c r="G878" s="394"/>
      <c r="H878" s="398"/>
      <c r="I878" s="397"/>
      <c r="J878" s="397"/>
      <c r="K878" s="397"/>
      <c r="L878" s="398"/>
      <c r="M878" s="398"/>
      <c r="N878" s="398"/>
      <c r="O878" s="398"/>
      <c r="P878" s="398"/>
      <c r="Q878" s="398"/>
      <c r="R878" s="398"/>
      <c r="S878" s="398"/>
      <c r="T878" s="398"/>
      <c r="U878" s="398"/>
      <c r="V878" s="398"/>
      <c r="W878" s="398"/>
      <c r="X878" s="398"/>
      <c r="Y878" s="398"/>
      <c r="BA878" s="398"/>
      <c r="BB878" s="398"/>
    </row>
    <row r="879" spans="1:54" ht="15.75" customHeight="1">
      <c r="A879" s="397"/>
      <c r="B879" s="398"/>
      <c r="C879" s="398"/>
      <c r="D879" s="169"/>
      <c r="E879" s="394"/>
      <c r="F879" s="394"/>
      <c r="G879" s="394"/>
      <c r="H879" s="398"/>
      <c r="I879" s="397"/>
      <c r="J879" s="397"/>
      <c r="K879" s="397"/>
      <c r="L879" s="398"/>
      <c r="M879" s="398"/>
      <c r="N879" s="398"/>
      <c r="O879" s="398"/>
      <c r="P879" s="398"/>
      <c r="Q879" s="398"/>
      <c r="R879" s="398"/>
      <c r="S879" s="398"/>
      <c r="T879" s="398"/>
      <c r="U879" s="398"/>
      <c r="V879" s="398"/>
      <c r="W879" s="398"/>
      <c r="X879" s="398"/>
      <c r="Y879" s="398"/>
      <c r="BA879" s="398"/>
      <c r="BB879" s="398"/>
    </row>
    <row r="880" spans="1:54" ht="15.75" customHeight="1">
      <c r="A880" s="397"/>
      <c r="B880" s="398"/>
      <c r="C880" s="398"/>
      <c r="D880" s="169"/>
      <c r="E880" s="394"/>
      <c r="F880" s="394"/>
      <c r="G880" s="394"/>
      <c r="H880" s="398"/>
      <c r="I880" s="397"/>
      <c r="J880" s="397"/>
      <c r="K880" s="397"/>
      <c r="L880" s="398"/>
      <c r="M880" s="398"/>
      <c r="N880" s="398"/>
      <c r="O880" s="398"/>
      <c r="P880" s="398"/>
      <c r="Q880" s="398"/>
      <c r="R880" s="398"/>
      <c r="S880" s="398"/>
      <c r="T880" s="398"/>
      <c r="U880" s="398"/>
      <c r="V880" s="398"/>
      <c r="W880" s="398"/>
      <c r="X880" s="398"/>
      <c r="Y880" s="398"/>
      <c r="BA880" s="398"/>
      <c r="BB880" s="398"/>
    </row>
    <row r="881" spans="1:54" ht="15.75" customHeight="1">
      <c r="A881" s="397"/>
      <c r="B881" s="398"/>
      <c r="C881" s="398"/>
      <c r="D881" s="169"/>
      <c r="E881" s="394"/>
      <c r="F881" s="394"/>
      <c r="G881" s="394"/>
      <c r="H881" s="398"/>
      <c r="I881" s="397"/>
      <c r="J881" s="397"/>
      <c r="K881" s="397"/>
      <c r="L881" s="398"/>
      <c r="M881" s="398"/>
      <c r="N881" s="398"/>
      <c r="O881" s="398"/>
      <c r="P881" s="398"/>
      <c r="Q881" s="398"/>
      <c r="R881" s="398"/>
      <c r="S881" s="398"/>
      <c r="T881" s="398"/>
      <c r="U881" s="398"/>
      <c r="V881" s="398"/>
      <c r="W881" s="398"/>
      <c r="X881" s="398"/>
      <c r="Y881" s="398"/>
      <c r="BA881" s="398"/>
      <c r="BB881" s="398"/>
    </row>
    <row r="882" spans="1:54" ht="15.75" customHeight="1">
      <c r="A882" s="397"/>
      <c r="B882" s="398"/>
      <c r="C882" s="398"/>
      <c r="D882" s="169"/>
      <c r="E882" s="394"/>
      <c r="F882" s="394"/>
      <c r="G882" s="394"/>
      <c r="H882" s="398"/>
      <c r="I882" s="397"/>
      <c r="J882" s="397"/>
      <c r="K882" s="397"/>
      <c r="L882" s="398"/>
      <c r="M882" s="398"/>
      <c r="N882" s="398"/>
      <c r="O882" s="398"/>
      <c r="P882" s="398"/>
      <c r="Q882" s="398"/>
      <c r="R882" s="398"/>
      <c r="S882" s="398"/>
      <c r="T882" s="398"/>
      <c r="U882" s="398"/>
      <c r="V882" s="398"/>
      <c r="W882" s="398"/>
      <c r="X882" s="398"/>
      <c r="Y882" s="398"/>
      <c r="BA882" s="398"/>
      <c r="BB882" s="398"/>
    </row>
    <row r="883" spans="1:54" ht="15.75" customHeight="1">
      <c r="A883" s="397"/>
      <c r="B883" s="398"/>
      <c r="C883" s="398"/>
      <c r="D883" s="169"/>
      <c r="E883" s="394"/>
      <c r="F883" s="394"/>
      <c r="G883" s="394"/>
      <c r="H883" s="398"/>
      <c r="I883" s="397"/>
      <c r="J883" s="397"/>
      <c r="K883" s="397"/>
      <c r="L883" s="398"/>
      <c r="M883" s="398"/>
      <c r="N883" s="398"/>
      <c r="O883" s="398"/>
      <c r="P883" s="398"/>
      <c r="Q883" s="398"/>
      <c r="R883" s="398"/>
      <c r="S883" s="398"/>
      <c r="T883" s="398"/>
      <c r="U883" s="398"/>
      <c r="V883" s="398"/>
      <c r="W883" s="398"/>
      <c r="X883" s="398"/>
      <c r="Y883" s="398"/>
      <c r="BA883" s="398"/>
      <c r="BB883" s="398"/>
    </row>
    <row r="884" spans="1:54" ht="15.75" customHeight="1">
      <c r="A884" s="397"/>
      <c r="B884" s="398"/>
      <c r="C884" s="398"/>
      <c r="D884" s="169"/>
      <c r="E884" s="394"/>
      <c r="F884" s="394"/>
      <c r="G884" s="394"/>
      <c r="H884" s="398"/>
      <c r="I884" s="397"/>
      <c r="J884" s="397"/>
      <c r="K884" s="397"/>
      <c r="L884" s="398"/>
      <c r="M884" s="398"/>
      <c r="N884" s="398"/>
      <c r="O884" s="398"/>
      <c r="P884" s="398"/>
      <c r="Q884" s="398"/>
      <c r="R884" s="398"/>
      <c r="S884" s="398"/>
      <c r="T884" s="398"/>
      <c r="U884" s="398"/>
      <c r="V884" s="398"/>
      <c r="W884" s="398"/>
      <c r="X884" s="398"/>
      <c r="Y884" s="398"/>
      <c r="BA884" s="398"/>
      <c r="BB884" s="398"/>
    </row>
    <row r="885" spans="1:54" ht="15.75" customHeight="1">
      <c r="A885" s="397"/>
      <c r="B885" s="398"/>
      <c r="C885" s="398"/>
      <c r="D885" s="169"/>
      <c r="E885" s="394"/>
      <c r="F885" s="394"/>
      <c r="G885" s="394"/>
      <c r="H885" s="398"/>
      <c r="I885" s="397"/>
      <c r="J885" s="397"/>
      <c r="K885" s="397"/>
      <c r="L885" s="398"/>
      <c r="M885" s="398"/>
      <c r="N885" s="398"/>
      <c r="O885" s="398"/>
      <c r="P885" s="398"/>
      <c r="Q885" s="398"/>
      <c r="R885" s="398"/>
      <c r="S885" s="398"/>
      <c r="T885" s="398"/>
      <c r="U885" s="398"/>
      <c r="V885" s="398"/>
      <c r="W885" s="398"/>
      <c r="X885" s="398"/>
      <c r="Y885" s="398"/>
      <c r="BA885" s="398"/>
      <c r="BB885" s="398"/>
    </row>
    <row r="886" spans="1:54" ht="15.75" customHeight="1">
      <c r="A886" s="397"/>
      <c r="B886" s="398"/>
      <c r="C886" s="398"/>
      <c r="D886" s="169"/>
      <c r="E886" s="394"/>
      <c r="F886" s="394"/>
      <c r="G886" s="394"/>
      <c r="H886" s="398"/>
      <c r="I886" s="397"/>
      <c r="J886" s="397"/>
      <c r="K886" s="397"/>
      <c r="L886" s="398"/>
      <c r="M886" s="398"/>
      <c r="N886" s="398"/>
      <c r="O886" s="398"/>
      <c r="P886" s="398"/>
      <c r="Q886" s="398"/>
      <c r="R886" s="398"/>
      <c r="S886" s="398"/>
      <c r="T886" s="398"/>
      <c r="U886" s="398"/>
      <c r="V886" s="398"/>
      <c r="W886" s="398"/>
      <c r="X886" s="398"/>
      <c r="Y886" s="398"/>
      <c r="BA886" s="398"/>
      <c r="BB886" s="398"/>
    </row>
    <row r="887" spans="1:54" ht="15.75" customHeight="1">
      <c r="A887" s="397"/>
      <c r="B887" s="398"/>
      <c r="C887" s="398"/>
      <c r="D887" s="169"/>
      <c r="E887" s="394"/>
      <c r="F887" s="394"/>
      <c r="G887" s="394"/>
      <c r="H887" s="398"/>
      <c r="I887" s="397"/>
      <c r="J887" s="397"/>
      <c r="K887" s="397"/>
      <c r="L887" s="398"/>
      <c r="M887" s="398"/>
      <c r="N887" s="398"/>
      <c r="O887" s="398"/>
      <c r="P887" s="398"/>
      <c r="Q887" s="398"/>
      <c r="R887" s="398"/>
      <c r="S887" s="398"/>
      <c r="T887" s="398"/>
      <c r="U887" s="398"/>
      <c r="V887" s="398"/>
      <c r="W887" s="398"/>
      <c r="X887" s="398"/>
      <c r="Y887" s="398"/>
      <c r="BA887" s="398"/>
      <c r="BB887" s="398"/>
    </row>
    <row r="888" spans="1:54" ht="15.75" customHeight="1">
      <c r="A888" s="397"/>
      <c r="B888" s="398"/>
      <c r="C888" s="398"/>
      <c r="D888" s="169"/>
      <c r="E888" s="394"/>
      <c r="F888" s="394"/>
      <c r="G888" s="394"/>
      <c r="H888" s="398"/>
      <c r="I888" s="397"/>
      <c r="J888" s="397"/>
      <c r="K888" s="397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  <c r="BA888" s="398"/>
      <c r="BB888" s="398"/>
    </row>
    <row r="889" spans="1:54" ht="15.75" customHeight="1">
      <c r="A889" s="397"/>
      <c r="B889" s="398"/>
      <c r="C889" s="398"/>
      <c r="D889" s="169"/>
      <c r="E889" s="394"/>
      <c r="F889" s="394"/>
      <c r="G889" s="394"/>
      <c r="H889" s="398"/>
      <c r="I889" s="397"/>
      <c r="J889" s="397"/>
      <c r="K889" s="397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  <c r="BA889" s="398"/>
      <c r="BB889" s="398"/>
    </row>
    <row r="890" spans="1:54" ht="15.75" customHeight="1">
      <c r="A890" s="397"/>
      <c r="B890" s="398"/>
      <c r="C890" s="398"/>
      <c r="D890" s="169"/>
      <c r="E890" s="394"/>
      <c r="F890" s="394"/>
      <c r="G890" s="394"/>
      <c r="H890" s="398"/>
      <c r="I890" s="397"/>
      <c r="J890" s="397"/>
      <c r="K890" s="397"/>
      <c r="L890" s="398"/>
      <c r="M890" s="398"/>
      <c r="N890" s="398"/>
      <c r="O890" s="398"/>
      <c r="P890" s="398"/>
      <c r="Q890" s="398"/>
      <c r="R890" s="398"/>
      <c r="S890" s="398"/>
      <c r="T890" s="398"/>
      <c r="U890" s="398"/>
      <c r="V890" s="398"/>
      <c r="W890" s="398"/>
      <c r="X890" s="398"/>
      <c r="Y890" s="398"/>
      <c r="BA890" s="398"/>
      <c r="BB890" s="398"/>
    </row>
    <row r="891" spans="1:54" ht="15.75" customHeight="1">
      <c r="A891" s="397"/>
      <c r="B891" s="398"/>
      <c r="C891" s="398"/>
      <c r="D891" s="169"/>
      <c r="E891" s="394"/>
      <c r="F891" s="394"/>
      <c r="G891" s="394"/>
      <c r="H891" s="398"/>
      <c r="I891" s="397"/>
      <c r="J891" s="397"/>
      <c r="K891" s="397"/>
      <c r="L891" s="398"/>
      <c r="M891" s="398"/>
      <c r="N891" s="398"/>
      <c r="O891" s="398"/>
      <c r="P891" s="398"/>
      <c r="Q891" s="398"/>
      <c r="R891" s="398"/>
      <c r="S891" s="398"/>
      <c r="T891" s="398"/>
      <c r="U891" s="398"/>
      <c r="V891" s="398"/>
      <c r="W891" s="398"/>
      <c r="X891" s="398"/>
      <c r="Y891" s="398"/>
      <c r="BA891" s="398"/>
      <c r="BB891" s="398"/>
    </row>
    <row r="892" spans="1:54" ht="15.75" customHeight="1">
      <c r="A892" s="397"/>
      <c r="B892" s="398"/>
      <c r="C892" s="398"/>
      <c r="D892" s="169"/>
      <c r="E892" s="394"/>
      <c r="F892" s="394"/>
      <c r="G892" s="394"/>
      <c r="H892" s="398"/>
      <c r="I892" s="397"/>
      <c r="J892" s="397"/>
      <c r="K892" s="397"/>
      <c r="L892" s="398"/>
      <c r="M892" s="398"/>
      <c r="N892" s="398"/>
      <c r="O892" s="398"/>
      <c r="P892" s="398"/>
      <c r="Q892" s="398"/>
      <c r="R892" s="398"/>
      <c r="S892" s="398"/>
      <c r="T892" s="398"/>
      <c r="U892" s="398"/>
      <c r="V892" s="398"/>
      <c r="W892" s="398"/>
      <c r="X892" s="398"/>
      <c r="Y892" s="398"/>
      <c r="BA892" s="398"/>
      <c r="BB892" s="398"/>
    </row>
    <row r="893" spans="1:54" ht="15.75" customHeight="1">
      <c r="A893" s="397"/>
      <c r="B893" s="398"/>
      <c r="C893" s="398"/>
      <c r="D893" s="169"/>
      <c r="E893" s="394"/>
      <c r="F893" s="394"/>
      <c r="G893" s="394"/>
      <c r="H893" s="398"/>
      <c r="I893" s="397"/>
      <c r="J893" s="397"/>
      <c r="K893" s="397"/>
      <c r="L893" s="398"/>
      <c r="M893" s="398"/>
      <c r="N893" s="398"/>
      <c r="O893" s="398"/>
      <c r="P893" s="398"/>
      <c r="Q893" s="398"/>
      <c r="R893" s="398"/>
      <c r="S893" s="398"/>
      <c r="T893" s="398"/>
      <c r="U893" s="398"/>
      <c r="V893" s="398"/>
      <c r="W893" s="398"/>
      <c r="X893" s="398"/>
      <c r="Y893" s="398"/>
      <c r="BA893" s="398"/>
      <c r="BB893" s="398"/>
    </row>
    <row r="894" spans="1:54" ht="15.75" customHeight="1">
      <c r="A894" s="397"/>
      <c r="B894" s="398"/>
      <c r="C894" s="398"/>
      <c r="D894" s="169"/>
      <c r="E894" s="394"/>
      <c r="F894" s="394"/>
      <c r="G894" s="394"/>
      <c r="H894" s="398"/>
      <c r="I894" s="397"/>
      <c r="J894" s="397"/>
      <c r="K894" s="397"/>
      <c r="L894" s="398"/>
      <c r="M894" s="398"/>
      <c r="N894" s="398"/>
      <c r="O894" s="398"/>
      <c r="P894" s="398"/>
      <c r="Q894" s="398"/>
      <c r="R894" s="398"/>
      <c r="S894" s="398"/>
      <c r="T894" s="398"/>
      <c r="U894" s="398"/>
      <c r="V894" s="398"/>
      <c r="W894" s="398"/>
      <c r="X894" s="398"/>
      <c r="Y894" s="398"/>
      <c r="BA894" s="398"/>
      <c r="BB894" s="398"/>
    </row>
    <row r="895" spans="1:54" ht="15.75" customHeight="1">
      <c r="A895" s="397"/>
      <c r="B895" s="398"/>
      <c r="C895" s="398"/>
      <c r="D895" s="169"/>
      <c r="E895" s="394"/>
      <c r="F895" s="394"/>
      <c r="G895" s="394"/>
      <c r="H895" s="398"/>
      <c r="I895" s="397"/>
      <c r="J895" s="397"/>
      <c r="K895" s="397"/>
      <c r="L895" s="398"/>
      <c r="M895" s="398"/>
      <c r="N895" s="398"/>
      <c r="O895" s="398"/>
      <c r="P895" s="398"/>
      <c r="Q895" s="398"/>
      <c r="R895" s="398"/>
      <c r="S895" s="398"/>
      <c r="T895" s="398"/>
      <c r="U895" s="398"/>
      <c r="V895" s="398"/>
      <c r="W895" s="398"/>
      <c r="X895" s="398"/>
      <c r="Y895" s="398"/>
      <c r="BA895" s="398"/>
      <c r="BB895" s="398"/>
    </row>
    <row r="896" spans="1:54" ht="15.75" customHeight="1">
      <c r="A896" s="397"/>
      <c r="B896" s="398"/>
      <c r="C896" s="398"/>
      <c r="D896" s="169"/>
      <c r="E896" s="394"/>
      <c r="F896" s="394"/>
      <c r="G896" s="394"/>
      <c r="H896" s="398"/>
      <c r="I896" s="397"/>
      <c r="J896" s="397"/>
      <c r="K896" s="397"/>
      <c r="L896" s="398"/>
      <c r="M896" s="398"/>
      <c r="N896" s="398"/>
      <c r="O896" s="398"/>
      <c r="P896" s="398"/>
      <c r="Q896" s="398"/>
      <c r="R896" s="398"/>
      <c r="S896" s="398"/>
      <c r="T896" s="398"/>
      <c r="U896" s="398"/>
      <c r="V896" s="398"/>
      <c r="W896" s="398"/>
      <c r="X896" s="398"/>
      <c r="Y896" s="398"/>
      <c r="BA896" s="398"/>
      <c r="BB896" s="398"/>
    </row>
    <row r="897" spans="1:54" ht="15.75" customHeight="1">
      <c r="A897" s="397"/>
      <c r="B897" s="398"/>
      <c r="C897" s="398"/>
      <c r="D897" s="169"/>
      <c r="E897" s="394"/>
      <c r="F897" s="394"/>
      <c r="G897" s="394"/>
      <c r="H897" s="398"/>
      <c r="I897" s="397"/>
      <c r="J897" s="397"/>
      <c r="K897" s="397"/>
      <c r="L897" s="398"/>
      <c r="M897" s="398"/>
      <c r="N897" s="398"/>
      <c r="O897" s="398"/>
      <c r="P897" s="398"/>
      <c r="Q897" s="398"/>
      <c r="R897" s="398"/>
      <c r="S897" s="398"/>
      <c r="T897" s="398"/>
      <c r="U897" s="398"/>
      <c r="V897" s="398"/>
      <c r="W897" s="398"/>
      <c r="X897" s="398"/>
      <c r="Y897" s="398"/>
      <c r="BA897" s="398"/>
      <c r="BB897" s="398"/>
    </row>
    <row r="898" spans="1:54" ht="15.75" customHeight="1">
      <c r="A898" s="397"/>
      <c r="B898" s="398"/>
      <c r="C898" s="398"/>
      <c r="D898" s="169"/>
      <c r="E898" s="394"/>
      <c r="F898" s="394"/>
      <c r="G898" s="394"/>
      <c r="H898" s="398"/>
      <c r="I898" s="397"/>
      <c r="J898" s="397"/>
      <c r="K898" s="397"/>
      <c r="L898" s="398"/>
      <c r="M898" s="398"/>
      <c r="N898" s="398"/>
      <c r="O898" s="398"/>
      <c r="P898" s="398"/>
      <c r="Q898" s="398"/>
      <c r="R898" s="398"/>
      <c r="S898" s="398"/>
      <c r="T898" s="398"/>
      <c r="U898" s="398"/>
      <c r="V898" s="398"/>
      <c r="W898" s="398"/>
      <c r="X898" s="398"/>
      <c r="Y898" s="398"/>
      <c r="BA898" s="398"/>
      <c r="BB898" s="398"/>
    </row>
    <row r="899" spans="1:54" ht="15.75" customHeight="1">
      <c r="A899" s="397"/>
      <c r="B899" s="398"/>
      <c r="C899" s="398"/>
      <c r="D899" s="169"/>
      <c r="E899" s="394"/>
      <c r="F899" s="394"/>
      <c r="G899" s="394"/>
      <c r="H899" s="398"/>
      <c r="I899" s="397"/>
      <c r="J899" s="397"/>
      <c r="K899" s="397"/>
      <c r="L899" s="398"/>
      <c r="M899" s="398"/>
      <c r="N899" s="398"/>
      <c r="O899" s="398"/>
      <c r="P899" s="398"/>
      <c r="Q899" s="398"/>
      <c r="R899" s="398"/>
      <c r="S899" s="398"/>
      <c r="T899" s="398"/>
      <c r="U899" s="398"/>
      <c r="V899" s="398"/>
      <c r="W899" s="398"/>
      <c r="X899" s="398"/>
      <c r="Y899" s="398"/>
      <c r="BA899" s="398"/>
      <c r="BB899" s="398"/>
    </row>
    <row r="900" spans="1:54" ht="15.75" customHeight="1">
      <c r="A900" s="397"/>
      <c r="B900" s="398"/>
      <c r="C900" s="398"/>
      <c r="D900" s="169"/>
      <c r="E900" s="394"/>
      <c r="F900" s="394"/>
      <c r="G900" s="394"/>
      <c r="H900" s="398"/>
      <c r="I900" s="397"/>
      <c r="J900" s="397"/>
      <c r="K900" s="397"/>
      <c r="L900" s="398"/>
      <c r="M900" s="398"/>
      <c r="N900" s="398"/>
      <c r="O900" s="398"/>
      <c r="P900" s="398"/>
      <c r="Q900" s="398"/>
      <c r="R900" s="398"/>
      <c r="S900" s="398"/>
      <c r="T900" s="398"/>
      <c r="U900" s="398"/>
      <c r="V900" s="398"/>
      <c r="W900" s="398"/>
      <c r="X900" s="398"/>
      <c r="Y900" s="398"/>
      <c r="BA900" s="398"/>
      <c r="BB900" s="398"/>
    </row>
    <row r="901" spans="1:54" ht="15.75" customHeight="1">
      <c r="A901" s="397"/>
      <c r="B901" s="398"/>
      <c r="C901" s="398"/>
      <c r="D901" s="169"/>
      <c r="E901" s="394"/>
      <c r="F901" s="394"/>
      <c r="G901" s="394"/>
      <c r="H901" s="398"/>
      <c r="I901" s="397"/>
      <c r="J901" s="397"/>
      <c r="K901" s="397"/>
      <c r="L901" s="398"/>
      <c r="M901" s="398"/>
      <c r="N901" s="398"/>
      <c r="O901" s="398"/>
      <c r="P901" s="398"/>
      <c r="Q901" s="398"/>
      <c r="R901" s="398"/>
      <c r="S901" s="398"/>
      <c r="T901" s="398"/>
      <c r="U901" s="398"/>
      <c r="V901" s="398"/>
      <c r="W901" s="398"/>
      <c r="X901" s="398"/>
      <c r="Y901" s="398"/>
      <c r="BA901" s="398"/>
      <c r="BB901" s="398"/>
    </row>
    <row r="902" spans="1:54" ht="15.75" customHeight="1">
      <c r="A902" s="397"/>
      <c r="B902" s="398"/>
      <c r="C902" s="398"/>
      <c r="D902" s="169"/>
      <c r="E902" s="394"/>
      <c r="F902" s="394"/>
      <c r="G902" s="394"/>
      <c r="H902" s="398"/>
      <c r="I902" s="397"/>
      <c r="J902" s="397"/>
      <c r="K902" s="397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BA902" s="398"/>
      <c r="BB902" s="398"/>
    </row>
    <row r="903" spans="1:54" ht="15.75" customHeight="1">
      <c r="A903" s="397"/>
      <c r="B903" s="398"/>
      <c r="C903" s="398"/>
      <c r="D903" s="169"/>
      <c r="E903" s="394"/>
      <c r="F903" s="394"/>
      <c r="G903" s="394"/>
      <c r="H903" s="398"/>
      <c r="I903" s="397"/>
      <c r="J903" s="397"/>
      <c r="K903" s="397"/>
      <c r="L903" s="398"/>
      <c r="M903" s="398"/>
      <c r="N903" s="398"/>
      <c r="O903" s="398"/>
      <c r="P903" s="398"/>
      <c r="Q903" s="398"/>
      <c r="R903" s="398"/>
      <c r="S903" s="398"/>
      <c r="T903" s="398"/>
      <c r="U903" s="398"/>
      <c r="V903" s="398"/>
      <c r="W903" s="398"/>
      <c r="X903" s="398"/>
      <c r="Y903" s="398"/>
      <c r="BA903" s="398"/>
      <c r="BB903" s="398"/>
    </row>
    <row r="904" spans="1:54" ht="15.75" customHeight="1">
      <c r="A904" s="397"/>
      <c r="B904" s="398"/>
      <c r="C904" s="398"/>
      <c r="D904" s="169"/>
      <c r="E904" s="394"/>
      <c r="F904" s="394"/>
      <c r="G904" s="394"/>
      <c r="H904" s="398"/>
      <c r="I904" s="397"/>
      <c r="J904" s="397"/>
      <c r="K904" s="397"/>
      <c r="L904" s="398"/>
      <c r="M904" s="398"/>
      <c r="N904" s="398"/>
      <c r="O904" s="398"/>
      <c r="P904" s="398"/>
      <c r="Q904" s="398"/>
      <c r="R904" s="398"/>
      <c r="S904" s="398"/>
      <c r="T904" s="398"/>
      <c r="U904" s="398"/>
      <c r="V904" s="398"/>
      <c r="W904" s="398"/>
      <c r="X904" s="398"/>
      <c r="Y904" s="398"/>
      <c r="BA904" s="398"/>
      <c r="BB904" s="398"/>
    </row>
    <row r="905" spans="1:54" ht="15.75" customHeight="1">
      <c r="A905" s="397"/>
      <c r="B905" s="398"/>
      <c r="C905" s="398"/>
      <c r="D905" s="169"/>
      <c r="E905" s="394"/>
      <c r="F905" s="394"/>
      <c r="G905" s="394"/>
      <c r="H905" s="398"/>
      <c r="I905" s="397"/>
      <c r="J905" s="397"/>
      <c r="K905" s="397"/>
      <c r="L905" s="398"/>
      <c r="M905" s="398"/>
      <c r="N905" s="398"/>
      <c r="O905" s="398"/>
      <c r="P905" s="398"/>
      <c r="Q905" s="398"/>
      <c r="R905" s="398"/>
      <c r="S905" s="398"/>
      <c r="T905" s="398"/>
      <c r="U905" s="398"/>
      <c r="V905" s="398"/>
      <c r="W905" s="398"/>
      <c r="X905" s="398"/>
      <c r="Y905" s="398"/>
      <c r="BA905" s="398"/>
      <c r="BB905" s="398"/>
    </row>
    <row r="906" spans="1:54" ht="15.75" customHeight="1">
      <c r="A906" s="397"/>
      <c r="B906" s="398"/>
      <c r="C906" s="398"/>
      <c r="D906" s="169"/>
      <c r="E906" s="394"/>
      <c r="F906" s="394"/>
      <c r="G906" s="394"/>
      <c r="H906" s="398"/>
      <c r="I906" s="397"/>
      <c r="J906" s="397"/>
      <c r="K906" s="397"/>
      <c r="L906" s="398"/>
      <c r="M906" s="398"/>
      <c r="N906" s="398"/>
      <c r="O906" s="398"/>
      <c r="P906" s="398"/>
      <c r="Q906" s="398"/>
      <c r="R906" s="398"/>
      <c r="S906" s="398"/>
      <c r="T906" s="398"/>
      <c r="U906" s="398"/>
      <c r="V906" s="398"/>
      <c r="W906" s="398"/>
      <c r="X906" s="398"/>
      <c r="Y906" s="398"/>
      <c r="BA906" s="398"/>
      <c r="BB906" s="398"/>
    </row>
    <row r="907" spans="1:54" ht="15.75" customHeight="1">
      <c r="A907" s="397"/>
      <c r="B907" s="398"/>
      <c r="C907" s="398"/>
      <c r="D907" s="169"/>
      <c r="E907" s="394"/>
      <c r="F907" s="394"/>
      <c r="G907" s="394"/>
      <c r="H907" s="398"/>
      <c r="I907" s="397"/>
      <c r="J907" s="397"/>
      <c r="K907" s="397"/>
      <c r="L907" s="398"/>
      <c r="M907" s="398"/>
      <c r="N907" s="398"/>
      <c r="O907" s="398"/>
      <c r="P907" s="398"/>
      <c r="Q907" s="398"/>
      <c r="R907" s="398"/>
      <c r="S907" s="398"/>
      <c r="T907" s="398"/>
      <c r="U907" s="398"/>
      <c r="V907" s="398"/>
      <c r="W907" s="398"/>
      <c r="X907" s="398"/>
      <c r="Y907" s="398"/>
      <c r="BA907" s="398"/>
      <c r="BB907" s="398"/>
    </row>
    <row r="908" spans="1:54" ht="15.75" customHeight="1">
      <c r="A908" s="397"/>
      <c r="B908" s="398"/>
      <c r="C908" s="398"/>
      <c r="D908" s="169"/>
      <c r="E908" s="394"/>
      <c r="F908" s="394"/>
      <c r="G908" s="394"/>
      <c r="H908" s="398"/>
      <c r="I908" s="397"/>
      <c r="J908" s="397"/>
      <c r="K908" s="397"/>
      <c r="L908" s="398"/>
      <c r="M908" s="398"/>
      <c r="N908" s="398"/>
      <c r="O908" s="398"/>
      <c r="P908" s="398"/>
      <c r="Q908" s="398"/>
      <c r="R908" s="398"/>
      <c r="S908" s="398"/>
      <c r="T908" s="398"/>
      <c r="U908" s="398"/>
      <c r="V908" s="398"/>
      <c r="W908" s="398"/>
      <c r="X908" s="398"/>
      <c r="Y908" s="398"/>
      <c r="BA908" s="398"/>
      <c r="BB908" s="398"/>
    </row>
    <row r="909" spans="1:54" ht="15.75" customHeight="1">
      <c r="A909" s="397"/>
      <c r="B909" s="398"/>
      <c r="C909" s="398"/>
      <c r="D909" s="169"/>
      <c r="E909" s="394"/>
      <c r="F909" s="394"/>
      <c r="G909" s="394"/>
      <c r="H909" s="398"/>
      <c r="I909" s="397"/>
      <c r="J909" s="397"/>
      <c r="K909" s="397"/>
      <c r="L909" s="398"/>
      <c r="M909" s="398"/>
      <c r="N909" s="398"/>
      <c r="O909" s="398"/>
      <c r="P909" s="398"/>
      <c r="Q909" s="398"/>
      <c r="R909" s="398"/>
      <c r="S909" s="398"/>
      <c r="T909" s="398"/>
      <c r="U909" s="398"/>
      <c r="V909" s="398"/>
      <c r="W909" s="398"/>
      <c r="X909" s="398"/>
      <c r="Y909" s="398"/>
      <c r="BA909" s="398"/>
      <c r="BB909" s="398"/>
    </row>
    <row r="910" spans="1:54" ht="15.75" customHeight="1">
      <c r="A910" s="397"/>
      <c r="B910" s="398"/>
      <c r="C910" s="398"/>
      <c r="D910" s="169"/>
      <c r="E910" s="394"/>
      <c r="F910" s="394"/>
      <c r="G910" s="394"/>
      <c r="H910" s="398"/>
      <c r="I910" s="397"/>
      <c r="J910" s="397"/>
      <c r="K910" s="397"/>
      <c r="L910" s="398"/>
      <c r="M910" s="398"/>
      <c r="N910" s="398"/>
      <c r="O910" s="398"/>
      <c r="P910" s="398"/>
      <c r="Q910" s="398"/>
      <c r="R910" s="398"/>
      <c r="S910" s="398"/>
      <c r="T910" s="398"/>
      <c r="U910" s="398"/>
      <c r="V910" s="398"/>
      <c r="W910" s="398"/>
      <c r="X910" s="398"/>
      <c r="Y910" s="398"/>
      <c r="BA910" s="398"/>
      <c r="BB910" s="398"/>
    </row>
    <row r="911" spans="1:54" ht="15.75" customHeight="1">
      <c r="A911" s="397"/>
      <c r="B911" s="398"/>
      <c r="C911" s="398"/>
      <c r="D911" s="169"/>
      <c r="E911" s="394"/>
      <c r="F911" s="394"/>
      <c r="G911" s="394"/>
      <c r="H911" s="398"/>
      <c r="I911" s="397"/>
      <c r="J911" s="397"/>
      <c r="K911" s="397"/>
      <c r="L911" s="398"/>
      <c r="M911" s="398"/>
      <c r="N911" s="398"/>
      <c r="O911" s="398"/>
      <c r="P911" s="398"/>
      <c r="Q911" s="398"/>
      <c r="R911" s="398"/>
      <c r="S911" s="398"/>
      <c r="T911" s="398"/>
      <c r="U911" s="398"/>
      <c r="V911" s="398"/>
      <c r="W911" s="398"/>
      <c r="X911" s="398"/>
      <c r="Y911" s="398"/>
      <c r="BA911" s="398"/>
      <c r="BB911" s="398"/>
    </row>
    <row r="912" spans="1:54" ht="15.75" customHeight="1">
      <c r="A912" s="397"/>
      <c r="B912" s="398"/>
      <c r="C912" s="398"/>
      <c r="D912" s="169"/>
      <c r="E912" s="394"/>
      <c r="F912" s="394"/>
      <c r="G912" s="394"/>
      <c r="H912" s="398"/>
      <c r="I912" s="397"/>
      <c r="J912" s="397"/>
      <c r="K912" s="397"/>
      <c r="L912" s="398"/>
      <c r="M912" s="398"/>
      <c r="N912" s="398"/>
      <c r="O912" s="398"/>
      <c r="P912" s="398"/>
      <c r="Q912" s="398"/>
      <c r="R912" s="398"/>
      <c r="S912" s="398"/>
      <c r="T912" s="398"/>
      <c r="U912" s="398"/>
      <c r="V912" s="398"/>
      <c r="W912" s="398"/>
      <c r="X912" s="398"/>
      <c r="Y912" s="398"/>
      <c r="BA912" s="398"/>
      <c r="BB912" s="398"/>
    </row>
    <row r="913" spans="1:54" ht="15.75" customHeight="1">
      <c r="A913" s="397"/>
      <c r="B913" s="398"/>
      <c r="C913" s="398"/>
      <c r="D913" s="169"/>
      <c r="E913" s="394"/>
      <c r="F913" s="394"/>
      <c r="G913" s="394"/>
      <c r="H913" s="398"/>
      <c r="I913" s="397"/>
      <c r="J913" s="397"/>
      <c r="K913" s="397"/>
      <c r="L913" s="398"/>
      <c r="M913" s="398"/>
      <c r="N913" s="398"/>
      <c r="O913" s="398"/>
      <c r="P913" s="398"/>
      <c r="Q913" s="398"/>
      <c r="R913" s="398"/>
      <c r="S913" s="398"/>
      <c r="T913" s="398"/>
      <c r="U913" s="398"/>
      <c r="V913" s="398"/>
      <c r="W913" s="398"/>
      <c r="X913" s="398"/>
      <c r="Y913" s="398"/>
      <c r="BA913" s="398"/>
      <c r="BB913" s="398"/>
    </row>
    <row r="914" spans="1:54" ht="15.75" customHeight="1">
      <c r="A914" s="397"/>
      <c r="B914" s="398"/>
      <c r="C914" s="398"/>
      <c r="D914" s="169"/>
      <c r="E914" s="394"/>
      <c r="F914" s="394"/>
      <c r="G914" s="394"/>
      <c r="H914" s="398"/>
      <c r="I914" s="397"/>
      <c r="J914" s="397"/>
      <c r="K914" s="397"/>
      <c r="L914" s="398"/>
      <c r="M914" s="398"/>
      <c r="N914" s="398"/>
      <c r="O914" s="398"/>
      <c r="P914" s="398"/>
      <c r="Q914" s="398"/>
      <c r="R914" s="398"/>
      <c r="S914" s="398"/>
      <c r="T914" s="398"/>
      <c r="U914" s="398"/>
      <c r="V914" s="398"/>
      <c r="W914" s="398"/>
      <c r="X914" s="398"/>
      <c r="Y914" s="398"/>
      <c r="BA914" s="398"/>
      <c r="BB914" s="398"/>
    </row>
    <row r="915" spans="1:54" ht="15.75" customHeight="1">
      <c r="A915" s="397"/>
      <c r="B915" s="398"/>
      <c r="C915" s="398"/>
      <c r="D915" s="169"/>
      <c r="E915" s="394"/>
      <c r="F915" s="394"/>
      <c r="G915" s="394"/>
      <c r="H915" s="398"/>
      <c r="I915" s="397"/>
      <c r="J915" s="397"/>
      <c r="K915" s="397"/>
      <c r="L915" s="398"/>
      <c r="M915" s="398"/>
      <c r="N915" s="398"/>
      <c r="O915" s="398"/>
      <c r="P915" s="398"/>
      <c r="Q915" s="398"/>
      <c r="R915" s="398"/>
      <c r="S915" s="398"/>
      <c r="T915" s="398"/>
      <c r="U915" s="398"/>
      <c r="V915" s="398"/>
      <c r="W915" s="398"/>
      <c r="X915" s="398"/>
      <c r="Y915" s="398"/>
      <c r="BA915" s="398"/>
      <c r="BB915" s="398"/>
    </row>
    <row r="916" spans="1:54" ht="15.75" customHeight="1">
      <c r="A916" s="397"/>
      <c r="B916" s="398"/>
      <c r="C916" s="398"/>
      <c r="D916" s="169"/>
      <c r="E916" s="394"/>
      <c r="F916" s="394"/>
      <c r="G916" s="394"/>
      <c r="H916" s="398"/>
      <c r="I916" s="397"/>
      <c r="J916" s="397"/>
      <c r="K916" s="397"/>
      <c r="L916" s="398"/>
      <c r="M916" s="398"/>
      <c r="N916" s="398"/>
      <c r="O916" s="398"/>
      <c r="P916" s="398"/>
      <c r="Q916" s="398"/>
      <c r="R916" s="398"/>
      <c r="S916" s="398"/>
      <c r="T916" s="398"/>
      <c r="U916" s="398"/>
      <c r="V916" s="398"/>
      <c r="W916" s="398"/>
      <c r="X916" s="398"/>
      <c r="Y916" s="398"/>
      <c r="BA916" s="398"/>
      <c r="BB916" s="398"/>
    </row>
    <row r="917" spans="1:54" ht="15.75" customHeight="1">
      <c r="A917" s="397"/>
      <c r="B917" s="398"/>
      <c r="C917" s="398"/>
      <c r="D917" s="169"/>
      <c r="E917" s="394"/>
      <c r="F917" s="394"/>
      <c r="G917" s="394"/>
      <c r="H917" s="398"/>
      <c r="I917" s="397"/>
      <c r="J917" s="397"/>
      <c r="K917" s="397"/>
      <c r="L917" s="398"/>
      <c r="M917" s="398"/>
      <c r="N917" s="398"/>
      <c r="O917" s="398"/>
      <c r="P917" s="398"/>
      <c r="Q917" s="398"/>
      <c r="R917" s="398"/>
      <c r="S917" s="398"/>
      <c r="T917" s="398"/>
      <c r="U917" s="398"/>
      <c r="V917" s="398"/>
      <c r="W917" s="398"/>
      <c r="X917" s="398"/>
      <c r="Y917" s="398"/>
      <c r="BA917" s="398"/>
      <c r="BB917" s="398"/>
    </row>
    <row r="918" spans="1:54" ht="15.75" customHeight="1">
      <c r="A918" s="397"/>
      <c r="B918" s="398"/>
      <c r="C918" s="398"/>
      <c r="D918" s="169"/>
      <c r="E918" s="394"/>
      <c r="F918" s="394"/>
      <c r="G918" s="394"/>
      <c r="H918" s="398"/>
      <c r="I918" s="397"/>
      <c r="J918" s="397"/>
      <c r="K918" s="397"/>
      <c r="L918" s="398"/>
      <c r="M918" s="398"/>
      <c r="N918" s="398"/>
      <c r="O918" s="398"/>
      <c r="P918" s="398"/>
      <c r="Q918" s="398"/>
      <c r="R918" s="398"/>
      <c r="S918" s="398"/>
      <c r="T918" s="398"/>
      <c r="U918" s="398"/>
      <c r="V918" s="398"/>
      <c r="W918" s="398"/>
      <c r="X918" s="398"/>
      <c r="Y918" s="398"/>
      <c r="BA918" s="398"/>
      <c r="BB918" s="398"/>
    </row>
    <row r="919" spans="1:54" ht="15.75" customHeight="1">
      <c r="A919" s="397"/>
      <c r="B919" s="398"/>
      <c r="C919" s="398"/>
      <c r="D919" s="169"/>
      <c r="E919" s="394"/>
      <c r="F919" s="394"/>
      <c r="G919" s="394"/>
      <c r="H919" s="398"/>
      <c r="I919" s="397"/>
      <c r="J919" s="397"/>
      <c r="K919" s="397"/>
      <c r="L919" s="398"/>
      <c r="M919" s="398"/>
      <c r="N919" s="398"/>
      <c r="O919" s="398"/>
      <c r="P919" s="398"/>
      <c r="Q919" s="398"/>
      <c r="R919" s="398"/>
      <c r="S919" s="398"/>
      <c r="T919" s="398"/>
      <c r="U919" s="398"/>
      <c r="V919" s="398"/>
      <c r="W919" s="398"/>
      <c r="X919" s="398"/>
      <c r="Y919" s="398"/>
      <c r="BA919" s="398"/>
      <c r="BB919" s="398"/>
    </row>
    <row r="920" spans="1:54" ht="15.75" customHeight="1">
      <c r="A920" s="397"/>
      <c r="B920" s="398"/>
      <c r="C920" s="398"/>
      <c r="D920" s="169"/>
      <c r="E920" s="394"/>
      <c r="F920" s="394"/>
      <c r="G920" s="394"/>
      <c r="H920" s="398"/>
      <c r="I920" s="397"/>
      <c r="J920" s="397"/>
      <c r="K920" s="397"/>
      <c r="L920" s="398"/>
      <c r="M920" s="398"/>
      <c r="N920" s="398"/>
      <c r="O920" s="398"/>
      <c r="P920" s="398"/>
      <c r="Q920" s="398"/>
      <c r="R920" s="398"/>
      <c r="S920" s="398"/>
      <c r="T920" s="398"/>
      <c r="U920" s="398"/>
      <c r="V920" s="398"/>
      <c r="W920" s="398"/>
      <c r="X920" s="398"/>
      <c r="Y920" s="398"/>
      <c r="BA920" s="398"/>
      <c r="BB920" s="398"/>
    </row>
    <row r="921" spans="1:54" ht="15.75" customHeight="1">
      <c r="A921" s="397"/>
      <c r="B921" s="398"/>
      <c r="C921" s="398"/>
      <c r="D921" s="169"/>
      <c r="E921" s="394"/>
      <c r="F921" s="394"/>
      <c r="G921" s="394"/>
      <c r="H921" s="398"/>
      <c r="I921" s="397"/>
      <c r="J921" s="397"/>
      <c r="K921" s="397"/>
      <c r="L921" s="398"/>
      <c r="M921" s="398"/>
      <c r="N921" s="398"/>
      <c r="O921" s="398"/>
      <c r="P921" s="398"/>
      <c r="Q921" s="398"/>
      <c r="R921" s="398"/>
      <c r="S921" s="398"/>
      <c r="T921" s="398"/>
      <c r="U921" s="398"/>
      <c r="V921" s="398"/>
      <c r="W921" s="398"/>
      <c r="X921" s="398"/>
      <c r="Y921" s="398"/>
      <c r="BA921" s="398"/>
      <c r="BB921" s="398"/>
    </row>
    <row r="922" spans="1:54" ht="15.75" customHeight="1">
      <c r="A922" s="397"/>
      <c r="B922" s="398"/>
      <c r="C922" s="398"/>
      <c r="D922" s="169"/>
      <c r="E922" s="394"/>
      <c r="F922" s="394"/>
      <c r="G922" s="394"/>
      <c r="H922" s="398"/>
      <c r="I922" s="397"/>
      <c r="J922" s="397"/>
      <c r="K922" s="397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  <c r="BA922" s="398"/>
      <c r="BB922" s="398"/>
    </row>
    <row r="923" spans="1:54" ht="15.75" customHeight="1">
      <c r="A923" s="397"/>
      <c r="B923" s="398"/>
      <c r="C923" s="398"/>
      <c r="D923" s="169"/>
      <c r="E923" s="394"/>
      <c r="F923" s="394"/>
      <c r="G923" s="394"/>
      <c r="H923" s="398"/>
      <c r="I923" s="397"/>
      <c r="J923" s="397"/>
      <c r="K923" s="397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BA923" s="398"/>
      <c r="BB923" s="398"/>
    </row>
    <row r="924" spans="1:54" ht="15.75" customHeight="1">
      <c r="A924" s="397"/>
      <c r="B924" s="398"/>
      <c r="C924" s="398"/>
      <c r="D924" s="169"/>
      <c r="E924" s="394"/>
      <c r="F924" s="394"/>
      <c r="G924" s="394"/>
      <c r="H924" s="398"/>
      <c r="I924" s="397"/>
      <c r="J924" s="397"/>
      <c r="K924" s="397"/>
      <c r="L924" s="398"/>
      <c r="M924" s="398"/>
      <c r="N924" s="398"/>
      <c r="O924" s="398"/>
      <c r="P924" s="398"/>
      <c r="Q924" s="398"/>
      <c r="R924" s="398"/>
      <c r="S924" s="398"/>
      <c r="T924" s="398"/>
      <c r="U924" s="398"/>
      <c r="V924" s="398"/>
      <c r="W924" s="398"/>
      <c r="X924" s="398"/>
      <c r="Y924" s="398"/>
      <c r="BA924" s="398"/>
      <c r="BB924" s="398"/>
    </row>
    <row r="925" spans="1:54" ht="15.75" customHeight="1">
      <c r="A925" s="397"/>
      <c r="B925" s="398"/>
      <c r="C925" s="398"/>
      <c r="D925" s="169"/>
      <c r="E925" s="394"/>
      <c r="F925" s="394"/>
      <c r="G925" s="394"/>
      <c r="H925" s="398"/>
      <c r="I925" s="397"/>
      <c r="J925" s="397"/>
      <c r="K925" s="397"/>
      <c r="L925" s="398"/>
      <c r="M925" s="398"/>
      <c r="N925" s="398"/>
      <c r="O925" s="398"/>
      <c r="P925" s="398"/>
      <c r="Q925" s="398"/>
      <c r="R925" s="398"/>
      <c r="S925" s="398"/>
      <c r="T925" s="398"/>
      <c r="U925" s="398"/>
      <c r="V925" s="398"/>
      <c r="W925" s="398"/>
      <c r="X925" s="398"/>
      <c r="Y925" s="398"/>
      <c r="BA925" s="398"/>
      <c r="BB925" s="398"/>
    </row>
    <row r="926" spans="1:54" ht="15.75" customHeight="1">
      <c r="A926" s="397"/>
      <c r="B926" s="398"/>
      <c r="C926" s="398"/>
      <c r="D926" s="169"/>
      <c r="E926" s="394"/>
      <c r="F926" s="394"/>
      <c r="G926" s="394"/>
      <c r="H926" s="398"/>
      <c r="I926" s="397"/>
      <c r="J926" s="397"/>
      <c r="K926" s="397"/>
      <c r="L926" s="398"/>
      <c r="M926" s="398"/>
      <c r="N926" s="398"/>
      <c r="O926" s="398"/>
      <c r="P926" s="398"/>
      <c r="Q926" s="398"/>
      <c r="R926" s="398"/>
      <c r="S926" s="398"/>
      <c r="T926" s="398"/>
      <c r="U926" s="398"/>
      <c r="V926" s="398"/>
      <c r="W926" s="398"/>
      <c r="X926" s="398"/>
      <c r="Y926" s="398"/>
      <c r="BA926" s="398"/>
      <c r="BB926" s="398"/>
    </row>
    <row r="927" spans="1:54" ht="15.75" customHeight="1">
      <c r="A927" s="397"/>
      <c r="B927" s="398"/>
      <c r="C927" s="398"/>
      <c r="D927" s="169"/>
      <c r="E927" s="394"/>
      <c r="F927" s="394"/>
      <c r="G927" s="394"/>
      <c r="H927" s="398"/>
      <c r="I927" s="397"/>
      <c r="J927" s="397"/>
      <c r="K927" s="397"/>
      <c r="L927" s="398"/>
      <c r="M927" s="398"/>
      <c r="N927" s="398"/>
      <c r="O927" s="398"/>
      <c r="P927" s="398"/>
      <c r="Q927" s="398"/>
      <c r="R927" s="398"/>
      <c r="S927" s="398"/>
      <c r="T927" s="398"/>
      <c r="U927" s="398"/>
      <c r="V927" s="398"/>
      <c r="W927" s="398"/>
      <c r="X927" s="398"/>
      <c r="Y927" s="398"/>
      <c r="BA927" s="398"/>
      <c r="BB927" s="398"/>
    </row>
    <row r="928" spans="1:54" ht="15.75" customHeight="1">
      <c r="A928" s="397"/>
      <c r="B928" s="398"/>
      <c r="C928" s="398"/>
      <c r="D928" s="169"/>
      <c r="E928" s="394"/>
      <c r="F928" s="394"/>
      <c r="G928" s="394"/>
      <c r="H928" s="398"/>
      <c r="I928" s="397"/>
      <c r="J928" s="397"/>
      <c r="K928" s="397"/>
      <c r="L928" s="398"/>
      <c r="M928" s="398"/>
      <c r="N928" s="398"/>
      <c r="O928" s="398"/>
      <c r="P928" s="398"/>
      <c r="Q928" s="398"/>
      <c r="R928" s="398"/>
      <c r="S928" s="398"/>
      <c r="T928" s="398"/>
      <c r="U928" s="398"/>
      <c r="V928" s="398"/>
      <c r="W928" s="398"/>
      <c r="X928" s="398"/>
      <c r="Y928" s="398"/>
      <c r="BA928" s="398"/>
      <c r="BB928" s="398"/>
    </row>
    <row r="929" spans="1:54" ht="15.75" customHeight="1">
      <c r="A929" s="397"/>
      <c r="B929" s="398"/>
      <c r="C929" s="398"/>
      <c r="D929" s="169"/>
      <c r="E929" s="394"/>
      <c r="F929" s="394"/>
      <c r="G929" s="394"/>
      <c r="H929" s="398"/>
      <c r="I929" s="397"/>
      <c r="J929" s="397"/>
      <c r="K929" s="397"/>
      <c r="L929" s="398"/>
      <c r="M929" s="398"/>
      <c r="N929" s="398"/>
      <c r="O929" s="398"/>
      <c r="P929" s="398"/>
      <c r="Q929" s="398"/>
      <c r="R929" s="398"/>
      <c r="S929" s="398"/>
      <c r="T929" s="398"/>
      <c r="U929" s="398"/>
      <c r="V929" s="398"/>
      <c r="W929" s="398"/>
      <c r="X929" s="398"/>
      <c r="Y929" s="398"/>
      <c r="BA929" s="398"/>
      <c r="BB929" s="398"/>
    </row>
    <row r="930" spans="1:54" ht="15.75" customHeight="1">
      <c r="A930" s="397"/>
      <c r="B930" s="398"/>
      <c r="C930" s="398"/>
      <c r="D930" s="169"/>
      <c r="E930" s="394"/>
      <c r="F930" s="394"/>
      <c r="G930" s="394"/>
      <c r="H930" s="398"/>
      <c r="I930" s="397"/>
      <c r="J930" s="397"/>
      <c r="K930" s="397"/>
      <c r="L930" s="398"/>
      <c r="M930" s="398"/>
      <c r="N930" s="398"/>
      <c r="O930" s="398"/>
      <c r="P930" s="398"/>
      <c r="Q930" s="398"/>
      <c r="R930" s="398"/>
      <c r="S930" s="398"/>
      <c r="T930" s="398"/>
      <c r="U930" s="398"/>
      <c r="V930" s="398"/>
      <c r="W930" s="398"/>
      <c r="X930" s="398"/>
      <c r="Y930" s="398"/>
      <c r="BA930" s="398"/>
      <c r="BB930" s="398"/>
    </row>
    <row r="931" spans="1:54" ht="15.75" customHeight="1">
      <c r="A931" s="397"/>
      <c r="B931" s="398"/>
      <c r="C931" s="398"/>
      <c r="D931" s="169"/>
      <c r="E931" s="394"/>
      <c r="F931" s="394"/>
      <c r="G931" s="394"/>
      <c r="H931" s="398"/>
      <c r="I931" s="397"/>
      <c r="J931" s="397"/>
      <c r="K931" s="397"/>
      <c r="L931" s="398"/>
      <c r="M931" s="398"/>
      <c r="N931" s="398"/>
      <c r="O931" s="398"/>
      <c r="P931" s="398"/>
      <c r="Q931" s="398"/>
      <c r="R931" s="398"/>
      <c r="S931" s="398"/>
      <c r="T931" s="398"/>
      <c r="U931" s="398"/>
      <c r="V931" s="398"/>
      <c r="W931" s="398"/>
      <c r="X931" s="398"/>
      <c r="Y931" s="398"/>
      <c r="BA931" s="398"/>
      <c r="BB931" s="398"/>
    </row>
    <row r="932" spans="1:54" ht="15.75" customHeight="1">
      <c r="A932" s="397"/>
      <c r="B932" s="398"/>
      <c r="C932" s="398"/>
      <c r="D932" s="169"/>
      <c r="E932" s="394"/>
      <c r="F932" s="394"/>
      <c r="G932" s="394"/>
      <c r="H932" s="398"/>
      <c r="I932" s="397"/>
      <c r="J932" s="397"/>
      <c r="K932" s="397"/>
      <c r="L932" s="398"/>
      <c r="M932" s="398"/>
      <c r="N932" s="398"/>
      <c r="O932" s="398"/>
      <c r="P932" s="398"/>
      <c r="Q932" s="398"/>
      <c r="R932" s="398"/>
      <c r="S932" s="398"/>
      <c r="T932" s="398"/>
      <c r="U932" s="398"/>
      <c r="V932" s="398"/>
      <c r="W932" s="398"/>
      <c r="X932" s="398"/>
      <c r="Y932" s="398"/>
      <c r="BA932" s="398"/>
      <c r="BB932" s="398"/>
    </row>
    <row r="933" spans="1:54" ht="15.75" customHeight="1">
      <c r="A933" s="397"/>
      <c r="B933" s="398"/>
      <c r="C933" s="398"/>
      <c r="D933" s="169"/>
      <c r="E933" s="394"/>
      <c r="F933" s="394"/>
      <c r="G933" s="394"/>
      <c r="H933" s="398"/>
      <c r="I933" s="397"/>
      <c r="J933" s="397"/>
      <c r="K933" s="397"/>
      <c r="L933" s="398"/>
      <c r="M933" s="398"/>
      <c r="N933" s="398"/>
      <c r="O933" s="398"/>
      <c r="P933" s="398"/>
      <c r="Q933" s="398"/>
      <c r="R933" s="398"/>
      <c r="S933" s="398"/>
      <c r="T933" s="398"/>
      <c r="U933" s="398"/>
      <c r="V933" s="398"/>
      <c r="W933" s="398"/>
      <c r="X933" s="398"/>
      <c r="Y933" s="398"/>
      <c r="BA933" s="398"/>
      <c r="BB933" s="398"/>
    </row>
    <row r="934" spans="1:54" ht="15.75" customHeight="1">
      <c r="A934" s="397"/>
      <c r="B934" s="398"/>
      <c r="C934" s="398"/>
      <c r="D934" s="169"/>
      <c r="E934" s="394"/>
      <c r="F934" s="394"/>
      <c r="G934" s="394"/>
      <c r="H934" s="398"/>
      <c r="I934" s="397"/>
      <c r="J934" s="397"/>
      <c r="K934" s="397"/>
      <c r="L934" s="398"/>
      <c r="M934" s="398"/>
      <c r="N934" s="398"/>
      <c r="O934" s="398"/>
      <c r="P934" s="398"/>
      <c r="Q934" s="398"/>
      <c r="R934" s="398"/>
      <c r="S934" s="398"/>
      <c r="T934" s="398"/>
      <c r="U934" s="398"/>
      <c r="V934" s="398"/>
      <c r="W934" s="398"/>
      <c r="X934" s="398"/>
      <c r="Y934" s="398"/>
      <c r="BA934" s="398"/>
      <c r="BB934" s="398"/>
    </row>
    <row r="935" spans="1:54" ht="15.75" customHeight="1">
      <c r="A935" s="397"/>
      <c r="B935" s="398"/>
      <c r="C935" s="398"/>
      <c r="D935" s="169"/>
      <c r="E935" s="394"/>
      <c r="F935" s="394"/>
      <c r="G935" s="394"/>
      <c r="H935" s="398"/>
      <c r="I935" s="397"/>
      <c r="J935" s="397"/>
      <c r="K935" s="397"/>
      <c r="L935" s="398"/>
      <c r="M935" s="398"/>
      <c r="N935" s="398"/>
      <c r="O935" s="398"/>
      <c r="P935" s="398"/>
      <c r="Q935" s="398"/>
      <c r="R935" s="398"/>
      <c r="S935" s="398"/>
      <c r="T935" s="398"/>
      <c r="U935" s="398"/>
      <c r="V935" s="398"/>
      <c r="W935" s="398"/>
      <c r="X935" s="398"/>
      <c r="Y935" s="398"/>
      <c r="BA935" s="398"/>
      <c r="BB935" s="398"/>
    </row>
    <row r="936" spans="1:54" ht="15.75" customHeight="1">
      <c r="A936" s="397"/>
      <c r="B936" s="398"/>
      <c r="C936" s="398"/>
      <c r="D936" s="169"/>
      <c r="E936" s="394"/>
      <c r="F936" s="394"/>
      <c r="G936" s="394"/>
      <c r="H936" s="398"/>
      <c r="I936" s="397"/>
      <c r="J936" s="397"/>
      <c r="K936" s="397"/>
      <c r="L936" s="398"/>
      <c r="M936" s="398"/>
      <c r="N936" s="398"/>
      <c r="O936" s="398"/>
      <c r="P936" s="398"/>
      <c r="Q936" s="398"/>
      <c r="R936" s="398"/>
      <c r="S936" s="398"/>
      <c r="T936" s="398"/>
      <c r="U936" s="398"/>
      <c r="V936" s="398"/>
      <c r="W936" s="398"/>
      <c r="X936" s="398"/>
      <c r="Y936" s="398"/>
      <c r="BA936" s="398"/>
      <c r="BB936" s="398"/>
    </row>
    <row r="937" spans="1:54" ht="15.75" customHeight="1">
      <c r="A937" s="397"/>
      <c r="B937" s="398"/>
      <c r="C937" s="398"/>
      <c r="D937" s="169"/>
      <c r="E937" s="394"/>
      <c r="F937" s="394"/>
      <c r="G937" s="394"/>
      <c r="H937" s="398"/>
      <c r="I937" s="397"/>
      <c r="J937" s="397"/>
      <c r="K937" s="397"/>
      <c r="L937" s="398"/>
      <c r="M937" s="398"/>
      <c r="N937" s="398"/>
      <c r="O937" s="398"/>
      <c r="P937" s="398"/>
      <c r="Q937" s="398"/>
      <c r="R937" s="398"/>
      <c r="S937" s="398"/>
      <c r="T937" s="398"/>
      <c r="U937" s="398"/>
      <c r="V937" s="398"/>
      <c r="W937" s="398"/>
      <c r="X937" s="398"/>
      <c r="Y937" s="398"/>
      <c r="BA937" s="398"/>
      <c r="BB937" s="398"/>
    </row>
    <row r="938" spans="1:54" ht="15.75" customHeight="1">
      <c r="A938" s="397"/>
      <c r="B938" s="398"/>
      <c r="C938" s="398"/>
      <c r="D938" s="169"/>
      <c r="E938" s="394"/>
      <c r="F938" s="394"/>
      <c r="G938" s="394"/>
      <c r="H938" s="398"/>
      <c r="I938" s="397"/>
      <c r="J938" s="397"/>
      <c r="K938" s="397"/>
      <c r="L938" s="398"/>
      <c r="M938" s="398"/>
      <c r="N938" s="398"/>
      <c r="O938" s="398"/>
      <c r="P938" s="398"/>
      <c r="Q938" s="398"/>
      <c r="R938" s="398"/>
      <c r="S938" s="398"/>
      <c r="T938" s="398"/>
      <c r="U938" s="398"/>
      <c r="V938" s="398"/>
      <c r="W938" s="398"/>
      <c r="X938" s="398"/>
      <c r="Y938" s="398"/>
      <c r="BA938" s="398"/>
      <c r="BB938" s="398"/>
    </row>
    <row r="939" spans="1:54" ht="15.75" customHeight="1">
      <c r="A939" s="397"/>
      <c r="B939" s="398"/>
      <c r="C939" s="398"/>
      <c r="D939" s="169"/>
      <c r="E939" s="394"/>
      <c r="F939" s="394"/>
      <c r="G939" s="394"/>
      <c r="H939" s="398"/>
      <c r="I939" s="397"/>
      <c r="J939" s="397"/>
      <c r="K939" s="397"/>
      <c r="L939" s="398"/>
      <c r="M939" s="398"/>
      <c r="N939" s="398"/>
      <c r="O939" s="398"/>
      <c r="P939" s="398"/>
      <c r="Q939" s="398"/>
      <c r="R939" s="398"/>
      <c r="S939" s="398"/>
      <c r="T939" s="398"/>
      <c r="U939" s="398"/>
      <c r="V939" s="398"/>
      <c r="W939" s="398"/>
      <c r="X939" s="398"/>
      <c r="Y939" s="398"/>
      <c r="BA939" s="398"/>
      <c r="BB939" s="398"/>
    </row>
    <row r="940" spans="1:54" ht="15.75" customHeight="1">
      <c r="A940" s="397"/>
      <c r="B940" s="398"/>
      <c r="C940" s="398"/>
      <c r="D940" s="169"/>
      <c r="E940" s="394"/>
      <c r="F940" s="394"/>
      <c r="G940" s="394"/>
      <c r="H940" s="398"/>
      <c r="I940" s="397"/>
      <c r="J940" s="397"/>
      <c r="K940" s="397"/>
      <c r="L940" s="398"/>
      <c r="M940" s="398"/>
      <c r="N940" s="398"/>
      <c r="O940" s="398"/>
      <c r="P940" s="398"/>
      <c r="Q940" s="398"/>
      <c r="R940" s="398"/>
      <c r="S940" s="398"/>
      <c r="T940" s="398"/>
      <c r="U940" s="398"/>
      <c r="V940" s="398"/>
      <c r="W940" s="398"/>
      <c r="X940" s="398"/>
      <c r="Y940" s="398"/>
      <c r="BA940" s="398"/>
      <c r="BB940" s="398"/>
    </row>
    <row r="941" spans="1:54" ht="15.75" customHeight="1">
      <c r="A941" s="397"/>
      <c r="B941" s="398"/>
      <c r="C941" s="398"/>
      <c r="D941" s="169"/>
      <c r="E941" s="394"/>
      <c r="F941" s="394"/>
      <c r="G941" s="394"/>
      <c r="H941" s="398"/>
      <c r="I941" s="397"/>
      <c r="J941" s="397"/>
      <c r="K941" s="397"/>
      <c r="L941" s="398"/>
      <c r="M941" s="398"/>
      <c r="N941" s="398"/>
      <c r="O941" s="398"/>
      <c r="P941" s="398"/>
      <c r="Q941" s="398"/>
      <c r="R941" s="398"/>
      <c r="S941" s="398"/>
      <c r="T941" s="398"/>
      <c r="U941" s="398"/>
      <c r="V941" s="398"/>
      <c r="W941" s="398"/>
      <c r="X941" s="398"/>
      <c r="Y941" s="398"/>
      <c r="BA941" s="398"/>
      <c r="BB941" s="398"/>
    </row>
    <row r="942" spans="1:54" ht="15.75" customHeight="1">
      <c r="A942" s="397"/>
      <c r="B942" s="398"/>
      <c r="C942" s="398"/>
      <c r="D942" s="169"/>
      <c r="E942" s="394"/>
      <c r="F942" s="394"/>
      <c r="G942" s="394"/>
      <c r="H942" s="398"/>
      <c r="I942" s="397"/>
      <c r="J942" s="397"/>
      <c r="K942" s="397"/>
      <c r="L942" s="398"/>
      <c r="M942" s="398"/>
      <c r="N942" s="398"/>
      <c r="O942" s="398"/>
      <c r="P942" s="398"/>
      <c r="Q942" s="398"/>
      <c r="R942" s="398"/>
      <c r="S942" s="398"/>
      <c r="T942" s="398"/>
      <c r="U942" s="398"/>
      <c r="V942" s="398"/>
      <c r="W942" s="398"/>
      <c r="X942" s="398"/>
      <c r="Y942" s="398"/>
      <c r="BA942" s="398"/>
      <c r="BB942" s="398"/>
    </row>
    <row r="943" spans="1:54" ht="15.75" customHeight="1">
      <c r="A943" s="397"/>
      <c r="B943" s="398"/>
      <c r="C943" s="398"/>
      <c r="D943" s="169"/>
      <c r="E943" s="394"/>
      <c r="F943" s="394"/>
      <c r="G943" s="394"/>
      <c r="H943" s="398"/>
      <c r="I943" s="397"/>
      <c r="J943" s="397"/>
      <c r="K943" s="397"/>
      <c r="L943" s="398"/>
      <c r="M943" s="398"/>
      <c r="N943" s="398"/>
      <c r="O943" s="398"/>
      <c r="P943" s="398"/>
      <c r="Q943" s="398"/>
      <c r="R943" s="398"/>
      <c r="S943" s="398"/>
      <c r="T943" s="398"/>
      <c r="U943" s="398"/>
      <c r="V943" s="398"/>
      <c r="W943" s="398"/>
      <c r="X943" s="398"/>
      <c r="Y943" s="398"/>
      <c r="BA943" s="398"/>
      <c r="BB943" s="398"/>
    </row>
    <row r="944" spans="1:54" ht="15.75" customHeight="1">
      <c r="A944" s="397"/>
      <c r="B944" s="398"/>
      <c r="C944" s="398"/>
      <c r="D944" s="169"/>
      <c r="E944" s="394"/>
      <c r="F944" s="394"/>
      <c r="G944" s="394"/>
      <c r="H944" s="398"/>
      <c r="I944" s="397"/>
      <c r="J944" s="397"/>
      <c r="K944" s="397"/>
      <c r="L944" s="398"/>
      <c r="M944" s="398"/>
      <c r="N944" s="398"/>
      <c r="O944" s="398"/>
      <c r="P944" s="398"/>
      <c r="Q944" s="398"/>
      <c r="R944" s="398"/>
      <c r="S944" s="398"/>
      <c r="T944" s="398"/>
      <c r="U944" s="398"/>
      <c r="V944" s="398"/>
      <c r="W944" s="398"/>
      <c r="X944" s="398"/>
      <c r="Y944" s="398"/>
      <c r="BA944" s="398"/>
      <c r="BB944" s="398"/>
    </row>
    <row r="945" spans="1:54" ht="15.75" customHeight="1">
      <c r="A945" s="397"/>
      <c r="B945" s="398"/>
      <c r="C945" s="398"/>
      <c r="D945" s="169"/>
      <c r="E945" s="394"/>
      <c r="F945" s="394"/>
      <c r="G945" s="394"/>
      <c r="H945" s="398"/>
      <c r="I945" s="397"/>
      <c r="J945" s="397"/>
      <c r="K945" s="397"/>
      <c r="L945" s="398"/>
      <c r="M945" s="398"/>
      <c r="N945" s="398"/>
      <c r="O945" s="398"/>
      <c r="P945" s="398"/>
      <c r="Q945" s="398"/>
      <c r="R945" s="398"/>
      <c r="S945" s="398"/>
      <c r="T945" s="398"/>
      <c r="U945" s="398"/>
      <c r="V945" s="398"/>
      <c r="W945" s="398"/>
      <c r="X945" s="398"/>
      <c r="Y945" s="398"/>
      <c r="BA945" s="398"/>
      <c r="BB945" s="398"/>
    </row>
    <row r="946" spans="1:54" ht="15.75" customHeight="1">
      <c r="A946" s="397"/>
      <c r="B946" s="398"/>
      <c r="C946" s="398"/>
      <c r="D946" s="169"/>
      <c r="E946" s="394"/>
      <c r="F946" s="394"/>
      <c r="G946" s="394"/>
      <c r="H946" s="398"/>
      <c r="I946" s="397"/>
      <c r="J946" s="397"/>
      <c r="K946" s="397"/>
      <c r="L946" s="398"/>
      <c r="M946" s="398"/>
      <c r="N946" s="398"/>
      <c r="O946" s="398"/>
      <c r="P946" s="398"/>
      <c r="Q946" s="398"/>
      <c r="R946" s="398"/>
      <c r="S946" s="398"/>
      <c r="T946" s="398"/>
      <c r="U946" s="398"/>
      <c r="V946" s="398"/>
      <c r="W946" s="398"/>
      <c r="X946" s="398"/>
      <c r="Y946" s="398"/>
      <c r="BA946" s="398"/>
      <c r="BB946" s="398"/>
    </row>
    <row r="947" spans="1:54" ht="15.75" customHeight="1">
      <c r="A947" s="397"/>
      <c r="B947" s="398"/>
      <c r="C947" s="398"/>
      <c r="D947" s="169"/>
      <c r="E947" s="394"/>
      <c r="F947" s="394"/>
      <c r="G947" s="394"/>
      <c r="H947" s="398"/>
      <c r="I947" s="397"/>
      <c r="J947" s="397"/>
      <c r="K947" s="397"/>
      <c r="L947" s="398"/>
      <c r="M947" s="398"/>
      <c r="N947" s="398"/>
      <c r="O947" s="398"/>
      <c r="P947" s="398"/>
      <c r="Q947" s="398"/>
      <c r="R947" s="398"/>
      <c r="S947" s="398"/>
      <c r="T947" s="398"/>
      <c r="U947" s="398"/>
      <c r="V947" s="398"/>
      <c r="W947" s="398"/>
      <c r="X947" s="398"/>
      <c r="Y947" s="398"/>
      <c r="BA947" s="398"/>
      <c r="BB947" s="398"/>
    </row>
    <row r="948" spans="1:54" ht="15.75" customHeight="1">
      <c r="A948" s="397"/>
      <c r="B948" s="398"/>
      <c r="C948" s="398"/>
      <c r="D948" s="169"/>
      <c r="E948" s="394"/>
      <c r="F948" s="394"/>
      <c r="G948" s="394"/>
      <c r="H948" s="398"/>
      <c r="I948" s="397"/>
      <c r="J948" s="397"/>
      <c r="K948" s="397"/>
      <c r="L948" s="398"/>
      <c r="M948" s="398"/>
      <c r="N948" s="398"/>
      <c r="O948" s="398"/>
      <c r="P948" s="398"/>
      <c r="Q948" s="398"/>
      <c r="R948" s="398"/>
      <c r="S948" s="398"/>
      <c r="T948" s="398"/>
      <c r="U948" s="398"/>
      <c r="V948" s="398"/>
      <c r="W948" s="398"/>
      <c r="X948" s="398"/>
      <c r="Y948" s="398"/>
      <c r="BA948" s="398"/>
      <c r="BB948" s="398"/>
    </row>
    <row r="949" spans="1:54" ht="15.75" customHeight="1">
      <c r="A949" s="397"/>
      <c r="B949" s="398"/>
      <c r="C949" s="398"/>
      <c r="D949" s="169"/>
      <c r="E949" s="394"/>
      <c r="F949" s="394"/>
      <c r="G949" s="394"/>
      <c r="H949" s="398"/>
      <c r="I949" s="397"/>
      <c r="J949" s="397"/>
      <c r="K949" s="397"/>
      <c r="L949" s="398"/>
      <c r="M949" s="398"/>
      <c r="N949" s="398"/>
      <c r="O949" s="398"/>
      <c r="P949" s="398"/>
      <c r="Q949" s="398"/>
      <c r="R949" s="398"/>
      <c r="S949" s="398"/>
      <c r="T949" s="398"/>
      <c r="U949" s="398"/>
      <c r="V949" s="398"/>
      <c r="W949" s="398"/>
      <c r="X949" s="398"/>
      <c r="Y949" s="398"/>
      <c r="BA949" s="398"/>
      <c r="BB949" s="398"/>
    </row>
    <row r="950" spans="1:54" ht="15.75" customHeight="1">
      <c r="A950" s="397"/>
      <c r="B950" s="398"/>
      <c r="C950" s="398"/>
      <c r="D950" s="169"/>
      <c r="E950" s="394"/>
      <c r="F950" s="394"/>
      <c r="G950" s="394"/>
      <c r="H950" s="398"/>
      <c r="I950" s="397"/>
      <c r="J950" s="397"/>
      <c r="K950" s="397"/>
      <c r="L950" s="398"/>
      <c r="M950" s="398"/>
      <c r="N950" s="398"/>
      <c r="O950" s="398"/>
      <c r="P950" s="398"/>
      <c r="Q950" s="398"/>
      <c r="R950" s="398"/>
      <c r="S950" s="398"/>
      <c r="T950" s="398"/>
      <c r="U950" s="398"/>
      <c r="V950" s="398"/>
      <c r="W950" s="398"/>
      <c r="X950" s="398"/>
      <c r="Y950" s="398"/>
      <c r="BA950" s="398"/>
      <c r="BB950" s="398"/>
    </row>
    <row r="951" spans="1:54" ht="15.75" customHeight="1">
      <c r="A951" s="397"/>
      <c r="B951" s="398"/>
      <c r="C951" s="398"/>
      <c r="D951" s="169"/>
      <c r="E951" s="394"/>
      <c r="F951" s="394"/>
      <c r="G951" s="394"/>
      <c r="H951" s="398"/>
      <c r="I951" s="397"/>
      <c r="J951" s="397"/>
      <c r="K951" s="397"/>
      <c r="L951" s="398"/>
      <c r="M951" s="398"/>
      <c r="N951" s="398"/>
      <c r="O951" s="398"/>
      <c r="P951" s="398"/>
      <c r="Q951" s="398"/>
      <c r="R951" s="398"/>
      <c r="S951" s="398"/>
      <c r="T951" s="398"/>
      <c r="U951" s="398"/>
      <c r="V951" s="398"/>
      <c r="W951" s="398"/>
      <c r="X951" s="398"/>
      <c r="Y951" s="398"/>
      <c r="BA951" s="398"/>
      <c r="BB951" s="398"/>
    </row>
    <row r="952" spans="1:54" ht="15.75" customHeight="1">
      <c r="A952" s="397"/>
      <c r="B952" s="398"/>
      <c r="C952" s="398"/>
      <c r="D952" s="169"/>
      <c r="E952" s="394"/>
      <c r="F952" s="394"/>
      <c r="G952" s="394"/>
      <c r="H952" s="398"/>
      <c r="I952" s="397"/>
      <c r="J952" s="397"/>
      <c r="K952" s="397"/>
      <c r="L952" s="398"/>
      <c r="M952" s="398"/>
      <c r="N952" s="398"/>
      <c r="O952" s="398"/>
      <c r="P952" s="398"/>
      <c r="Q952" s="398"/>
      <c r="R952" s="398"/>
      <c r="S952" s="398"/>
      <c r="T952" s="398"/>
      <c r="U952" s="398"/>
      <c r="V952" s="398"/>
      <c r="W952" s="398"/>
      <c r="X952" s="398"/>
      <c r="Y952" s="398"/>
      <c r="BA952" s="398"/>
      <c r="BB952" s="398"/>
    </row>
    <row r="953" spans="1:54" ht="15.75" customHeight="1">
      <c r="A953" s="397"/>
      <c r="B953" s="398"/>
      <c r="C953" s="398"/>
      <c r="D953" s="169"/>
      <c r="E953" s="394"/>
      <c r="F953" s="394"/>
      <c r="G953" s="394"/>
      <c r="H953" s="398"/>
      <c r="I953" s="397"/>
      <c r="J953" s="397"/>
      <c r="K953" s="397"/>
      <c r="L953" s="398"/>
      <c r="M953" s="398"/>
      <c r="N953" s="398"/>
      <c r="O953" s="398"/>
      <c r="P953" s="398"/>
      <c r="Q953" s="398"/>
      <c r="R953" s="398"/>
      <c r="S953" s="398"/>
      <c r="T953" s="398"/>
      <c r="U953" s="398"/>
      <c r="V953" s="398"/>
      <c r="W953" s="398"/>
      <c r="X953" s="398"/>
      <c r="Y953" s="398"/>
      <c r="BA953" s="398"/>
      <c r="BB953" s="398"/>
    </row>
    <row r="954" spans="1:54" ht="15.75" customHeight="1">
      <c r="A954" s="397"/>
      <c r="B954" s="398"/>
      <c r="C954" s="398"/>
      <c r="D954" s="169"/>
      <c r="E954" s="394"/>
      <c r="F954" s="394"/>
      <c r="G954" s="394"/>
      <c r="H954" s="398"/>
      <c r="I954" s="397"/>
      <c r="J954" s="397"/>
      <c r="K954" s="397"/>
      <c r="L954" s="398"/>
      <c r="M954" s="398"/>
      <c r="N954" s="398"/>
      <c r="O954" s="398"/>
      <c r="P954" s="398"/>
      <c r="Q954" s="398"/>
      <c r="R954" s="398"/>
      <c r="S954" s="398"/>
      <c r="T954" s="398"/>
      <c r="U954" s="398"/>
      <c r="V954" s="398"/>
      <c r="W954" s="398"/>
      <c r="X954" s="398"/>
      <c r="Y954" s="398"/>
      <c r="BA954" s="398"/>
      <c r="BB954" s="398"/>
    </row>
    <row r="955" spans="1:54" ht="15.75" customHeight="1">
      <c r="A955" s="397"/>
      <c r="B955" s="398"/>
      <c r="C955" s="398"/>
      <c r="D955" s="169"/>
      <c r="E955" s="394"/>
      <c r="F955" s="394"/>
      <c r="G955" s="394"/>
      <c r="H955" s="398"/>
      <c r="I955" s="397"/>
      <c r="J955" s="397"/>
      <c r="K955" s="397"/>
      <c r="L955" s="398"/>
      <c r="M955" s="398"/>
      <c r="N955" s="398"/>
      <c r="O955" s="398"/>
      <c r="P955" s="398"/>
      <c r="Q955" s="398"/>
      <c r="R955" s="398"/>
      <c r="S955" s="398"/>
      <c r="T955" s="398"/>
      <c r="U955" s="398"/>
      <c r="V955" s="398"/>
      <c r="W955" s="398"/>
      <c r="X955" s="398"/>
      <c r="Y955" s="398"/>
      <c r="BA955" s="398"/>
      <c r="BB955" s="398"/>
    </row>
    <row r="956" spans="1:54" ht="15.75" customHeight="1">
      <c r="A956" s="397"/>
      <c r="B956" s="398"/>
      <c r="C956" s="398"/>
      <c r="D956" s="169"/>
      <c r="E956" s="394"/>
      <c r="F956" s="394"/>
      <c r="G956" s="394"/>
      <c r="H956" s="398"/>
      <c r="I956" s="397"/>
      <c r="J956" s="397"/>
      <c r="K956" s="397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  <c r="BA956" s="398"/>
      <c r="BB956" s="398"/>
    </row>
    <row r="957" spans="1:54" ht="15.75" customHeight="1">
      <c r="A957" s="397"/>
      <c r="B957" s="398"/>
      <c r="C957" s="398"/>
      <c r="D957" s="169"/>
      <c r="E957" s="394"/>
      <c r="F957" s="394"/>
      <c r="G957" s="394"/>
      <c r="H957" s="398"/>
      <c r="I957" s="397"/>
      <c r="J957" s="397"/>
      <c r="K957" s="397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  <c r="BA957" s="398"/>
      <c r="BB957" s="398"/>
    </row>
    <row r="958" spans="1:54" ht="15.75" customHeight="1">
      <c r="A958" s="397"/>
      <c r="B958" s="398"/>
      <c r="C958" s="398"/>
      <c r="D958" s="169"/>
      <c r="E958" s="394"/>
      <c r="F958" s="394"/>
      <c r="G958" s="394"/>
      <c r="H958" s="398"/>
      <c r="I958" s="397"/>
      <c r="J958" s="397"/>
      <c r="K958" s="397"/>
      <c r="L958" s="398"/>
      <c r="M958" s="398"/>
      <c r="N958" s="398"/>
      <c r="O958" s="398"/>
      <c r="P958" s="398"/>
      <c r="Q958" s="398"/>
      <c r="R958" s="398"/>
      <c r="S958" s="398"/>
      <c r="T958" s="398"/>
      <c r="U958" s="398"/>
      <c r="V958" s="398"/>
      <c r="W958" s="398"/>
      <c r="X958" s="398"/>
      <c r="Y958" s="398"/>
      <c r="BA958" s="398"/>
      <c r="BB958" s="398"/>
    </row>
    <row r="959" spans="1:54" ht="15.75" customHeight="1">
      <c r="A959" s="397"/>
      <c r="B959" s="398"/>
      <c r="C959" s="398"/>
      <c r="D959" s="169"/>
      <c r="E959" s="394"/>
      <c r="F959" s="394"/>
      <c r="G959" s="394"/>
      <c r="H959" s="398"/>
      <c r="I959" s="397"/>
      <c r="J959" s="397"/>
      <c r="K959" s="397"/>
      <c r="L959" s="398"/>
      <c r="M959" s="398"/>
      <c r="N959" s="398"/>
      <c r="O959" s="398"/>
      <c r="P959" s="398"/>
      <c r="Q959" s="398"/>
      <c r="R959" s="398"/>
      <c r="S959" s="398"/>
      <c r="T959" s="398"/>
      <c r="U959" s="398"/>
      <c r="V959" s="398"/>
      <c r="W959" s="398"/>
      <c r="X959" s="398"/>
      <c r="Y959" s="398"/>
      <c r="BA959" s="398"/>
      <c r="BB959" s="398"/>
    </row>
    <row r="960" spans="1:54" ht="15.75" customHeight="1">
      <c r="A960" s="397"/>
      <c r="B960" s="398"/>
      <c r="C960" s="398"/>
      <c r="D960" s="169"/>
      <c r="E960" s="394"/>
      <c r="F960" s="394"/>
      <c r="G960" s="394"/>
      <c r="H960" s="398"/>
      <c r="I960" s="397"/>
      <c r="J960" s="397"/>
      <c r="K960" s="397"/>
      <c r="L960" s="398"/>
      <c r="M960" s="398"/>
      <c r="N960" s="398"/>
      <c r="O960" s="398"/>
      <c r="P960" s="398"/>
      <c r="Q960" s="398"/>
      <c r="R960" s="398"/>
      <c r="S960" s="398"/>
      <c r="T960" s="398"/>
      <c r="U960" s="398"/>
      <c r="V960" s="398"/>
      <c r="W960" s="398"/>
      <c r="X960" s="398"/>
      <c r="Y960" s="398"/>
      <c r="BA960" s="398"/>
      <c r="BB960" s="398"/>
    </row>
    <row r="961" spans="1:54" ht="15.75" customHeight="1">
      <c r="A961" s="397"/>
      <c r="B961" s="398"/>
      <c r="C961" s="398"/>
      <c r="D961" s="169"/>
      <c r="E961" s="394"/>
      <c r="F961" s="394"/>
      <c r="G961" s="394"/>
      <c r="H961" s="398"/>
      <c r="I961" s="397"/>
      <c r="J961" s="397"/>
      <c r="K961" s="397"/>
      <c r="L961" s="398"/>
      <c r="M961" s="398"/>
      <c r="N961" s="398"/>
      <c r="O961" s="398"/>
      <c r="P961" s="398"/>
      <c r="Q961" s="398"/>
      <c r="R961" s="398"/>
      <c r="S961" s="398"/>
      <c r="T961" s="398"/>
      <c r="U961" s="398"/>
      <c r="V961" s="398"/>
      <c r="W961" s="398"/>
      <c r="X961" s="398"/>
      <c r="Y961" s="398"/>
      <c r="BA961" s="398"/>
      <c r="BB961" s="398"/>
    </row>
    <row r="962" spans="1:54" ht="15.75" customHeight="1">
      <c r="A962" s="397"/>
      <c r="B962" s="398"/>
      <c r="C962" s="398"/>
      <c r="D962" s="169"/>
      <c r="E962" s="394"/>
      <c r="F962" s="394"/>
      <c r="G962" s="394"/>
      <c r="H962" s="398"/>
      <c r="I962" s="397"/>
      <c r="J962" s="397"/>
      <c r="K962" s="397"/>
      <c r="L962" s="398"/>
      <c r="M962" s="398"/>
      <c r="N962" s="398"/>
      <c r="O962" s="398"/>
      <c r="P962" s="398"/>
      <c r="Q962" s="398"/>
      <c r="R962" s="398"/>
      <c r="S962" s="398"/>
      <c r="T962" s="398"/>
      <c r="U962" s="398"/>
      <c r="V962" s="398"/>
      <c r="W962" s="398"/>
      <c r="X962" s="398"/>
      <c r="Y962" s="398"/>
      <c r="BA962" s="398"/>
      <c r="BB962" s="398"/>
    </row>
    <row r="963" spans="1:54" ht="15.75" customHeight="1">
      <c r="A963" s="397"/>
      <c r="B963" s="398"/>
      <c r="C963" s="398"/>
      <c r="D963" s="169"/>
      <c r="E963" s="394"/>
      <c r="F963" s="394"/>
      <c r="G963" s="394"/>
      <c r="H963" s="398"/>
      <c r="I963" s="397"/>
      <c r="J963" s="397"/>
      <c r="K963" s="397"/>
      <c r="L963" s="398"/>
      <c r="M963" s="398"/>
      <c r="N963" s="398"/>
      <c r="O963" s="398"/>
      <c r="P963" s="398"/>
      <c r="Q963" s="398"/>
      <c r="R963" s="398"/>
      <c r="S963" s="398"/>
      <c r="T963" s="398"/>
      <c r="U963" s="398"/>
      <c r="V963" s="398"/>
      <c r="W963" s="398"/>
      <c r="X963" s="398"/>
      <c r="Y963" s="398"/>
      <c r="BA963" s="398"/>
      <c r="BB963" s="398"/>
    </row>
    <row r="964" spans="1:54" ht="15.75" customHeight="1">
      <c r="A964" s="397"/>
      <c r="B964" s="398"/>
      <c r="C964" s="398"/>
      <c r="D964" s="169"/>
      <c r="E964" s="394"/>
      <c r="F964" s="394"/>
      <c r="G964" s="394"/>
      <c r="H964" s="398"/>
      <c r="I964" s="397"/>
      <c r="J964" s="397"/>
      <c r="K964" s="397"/>
      <c r="L964" s="398"/>
      <c r="M964" s="398"/>
      <c r="N964" s="398"/>
      <c r="O964" s="398"/>
      <c r="P964" s="398"/>
      <c r="Q964" s="398"/>
      <c r="R964" s="398"/>
      <c r="S964" s="398"/>
      <c r="T964" s="398"/>
      <c r="U964" s="398"/>
      <c r="V964" s="398"/>
      <c r="W964" s="398"/>
      <c r="X964" s="398"/>
      <c r="Y964" s="398"/>
      <c r="BA964" s="398"/>
      <c r="BB964" s="398"/>
    </row>
    <row r="965" spans="1:54" ht="15.75" customHeight="1">
      <c r="A965" s="397"/>
      <c r="B965" s="398"/>
      <c r="C965" s="398"/>
      <c r="D965" s="169"/>
      <c r="E965" s="394"/>
      <c r="F965" s="394"/>
      <c r="G965" s="394"/>
      <c r="H965" s="398"/>
      <c r="I965" s="397"/>
      <c r="J965" s="397"/>
      <c r="K965" s="397"/>
      <c r="L965" s="398"/>
      <c r="M965" s="398"/>
      <c r="N965" s="398"/>
      <c r="O965" s="398"/>
      <c r="P965" s="398"/>
      <c r="Q965" s="398"/>
      <c r="R965" s="398"/>
      <c r="S965" s="398"/>
      <c r="T965" s="398"/>
      <c r="U965" s="398"/>
      <c r="V965" s="398"/>
      <c r="W965" s="398"/>
      <c r="X965" s="398"/>
      <c r="Y965" s="398"/>
      <c r="BA965" s="398"/>
      <c r="BB965" s="398"/>
    </row>
    <row r="966" spans="1:54" ht="15.75" customHeight="1">
      <c r="A966" s="397"/>
      <c r="B966" s="398"/>
      <c r="C966" s="398"/>
      <c r="D966" s="169"/>
      <c r="E966" s="394"/>
      <c r="F966" s="394"/>
      <c r="G966" s="394"/>
      <c r="H966" s="398"/>
      <c r="I966" s="397"/>
      <c r="J966" s="397"/>
      <c r="K966" s="397"/>
      <c r="L966" s="398"/>
      <c r="M966" s="398"/>
      <c r="N966" s="398"/>
      <c r="O966" s="398"/>
      <c r="P966" s="398"/>
      <c r="Q966" s="398"/>
      <c r="R966" s="398"/>
      <c r="S966" s="398"/>
      <c r="T966" s="398"/>
      <c r="U966" s="398"/>
      <c r="V966" s="398"/>
      <c r="W966" s="398"/>
      <c r="X966" s="398"/>
      <c r="Y966" s="398"/>
      <c r="BA966" s="398"/>
      <c r="BB966" s="398"/>
    </row>
    <row r="967" spans="1:54" ht="15.75" customHeight="1">
      <c r="A967" s="397"/>
      <c r="B967" s="398"/>
      <c r="C967" s="398"/>
      <c r="D967" s="169"/>
      <c r="E967" s="394"/>
      <c r="F967" s="394"/>
      <c r="G967" s="394"/>
      <c r="H967" s="398"/>
      <c r="I967" s="397"/>
      <c r="J967" s="397"/>
      <c r="K967" s="397"/>
      <c r="L967" s="398"/>
      <c r="M967" s="398"/>
      <c r="N967" s="398"/>
      <c r="O967" s="398"/>
      <c r="P967" s="398"/>
      <c r="Q967" s="398"/>
      <c r="R967" s="398"/>
      <c r="S967" s="398"/>
      <c r="T967" s="398"/>
      <c r="U967" s="398"/>
      <c r="V967" s="398"/>
      <c r="W967" s="398"/>
      <c r="X967" s="398"/>
      <c r="Y967" s="398"/>
      <c r="BA967" s="398"/>
      <c r="BB967" s="398"/>
    </row>
    <row r="968" spans="1:54" ht="15.75" customHeight="1">
      <c r="A968" s="397"/>
      <c r="B968" s="398"/>
      <c r="C968" s="398"/>
      <c r="D968" s="169"/>
      <c r="E968" s="394"/>
      <c r="F968" s="394"/>
      <c r="G968" s="394"/>
      <c r="H968" s="398"/>
      <c r="I968" s="397"/>
      <c r="J968" s="397"/>
      <c r="K968" s="397"/>
      <c r="L968" s="398"/>
      <c r="M968" s="398"/>
      <c r="N968" s="398"/>
      <c r="O968" s="398"/>
      <c r="P968" s="398"/>
      <c r="Q968" s="398"/>
      <c r="R968" s="398"/>
      <c r="S968" s="398"/>
      <c r="T968" s="398"/>
      <c r="U968" s="398"/>
      <c r="V968" s="398"/>
      <c r="W968" s="398"/>
      <c r="X968" s="398"/>
      <c r="Y968" s="398"/>
      <c r="BA968" s="398"/>
      <c r="BB968" s="398"/>
    </row>
    <row r="969" spans="1:54" ht="15.75" customHeight="1">
      <c r="A969" s="397"/>
      <c r="B969" s="398"/>
      <c r="C969" s="398"/>
      <c r="D969" s="169"/>
      <c r="E969" s="394"/>
      <c r="F969" s="394"/>
      <c r="G969" s="394"/>
      <c r="H969" s="398"/>
      <c r="I969" s="397"/>
      <c r="J969" s="397"/>
      <c r="K969" s="397"/>
      <c r="L969" s="398"/>
      <c r="M969" s="398"/>
      <c r="N969" s="398"/>
      <c r="O969" s="398"/>
      <c r="P969" s="398"/>
      <c r="Q969" s="398"/>
      <c r="R969" s="398"/>
      <c r="S969" s="398"/>
      <c r="T969" s="398"/>
      <c r="U969" s="398"/>
      <c r="V969" s="398"/>
      <c r="W969" s="398"/>
      <c r="X969" s="398"/>
      <c r="Y969" s="398"/>
      <c r="BA969" s="398"/>
      <c r="BB969" s="398"/>
    </row>
    <row r="970" spans="1:54" ht="15.75" customHeight="1">
      <c r="A970" s="397"/>
      <c r="B970" s="398"/>
      <c r="C970" s="398"/>
      <c r="D970" s="169"/>
      <c r="E970" s="394"/>
      <c r="F970" s="394"/>
      <c r="G970" s="394"/>
      <c r="H970" s="398"/>
      <c r="I970" s="397"/>
      <c r="J970" s="397"/>
      <c r="K970" s="397"/>
      <c r="L970" s="398"/>
      <c r="M970" s="398"/>
      <c r="N970" s="398"/>
      <c r="O970" s="398"/>
      <c r="P970" s="398"/>
      <c r="Q970" s="398"/>
      <c r="R970" s="398"/>
      <c r="S970" s="398"/>
      <c r="T970" s="398"/>
      <c r="U970" s="398"/>
      <c r="V970" s="398"/>
      <c r="W970" s="398"/>
      <c r="X970" s="398"/>
      <c r="Y970" s="398"/>
      <c r="BA970" s="398"/>
      <c r="BB970" s="398"/>
    </row>
    <row r="971" spans="1:54" ht="15.75" customHeight="1">
      <c r="A971" s="397"/>
      <c r="B971" s="398"/>
      <c r="C971" s="398"/>
      <c r="D971" s="169"/>
      <c r="E971" s="394"/>
      <c r="F971" s="394"/>
      <c r="G971" s="394"/>
      <c r="H971" s="398"/>
      <c r="I971" s="397"/>
      <c r="J971" s="397"/>
      <c r="K971" s="397"/>
      <c r="L971" s="398"/>
      <c r="M971" s="398"/>
      <c r="N971" s="398"/>
      <c r="O971" s="398"/>
      <c r="P971" s="398"/>
      <c r="Q971" s="398"/>
      <c r="R971" s="398"/>
      <c r="S971" s="398"/>
      <c r="T971" s="398"/>
      <c r="U971" s="398"/>
      <c r="V971" s="398"/>
      <c r="W971" s="398"/>
      <c r="X971" s="398"/>
      <c r="Y971" s="398"/>
      <c r="BA971" s="398"/>
      <c r="BB971" s="398"/>
    </row>
    <row r="972" spans="1:54" ht="15.75" customHeight="1">
      <c r="A972" s="397"/>
      <c r="B972" s="398"/>
      <c r="C972" s="398"/>
      <c r="D972" s="169"/>
      <c r="E972" s="394"/>
      <c r="F972" s="394"/>
      <c r="G972" s="394"/>
      <c r="H972" s="398"/>
      <c r="I972" s="397"/>
      <c r="J972" s="397"/>
      <c r="K972" s="397"/>
      <c r="L972" s="398"/>
      <c r="M972" s="398"/>
      <c r="N972" s="398"/>
      <c r="O972" s="398"/>
      <c r="P972" s="398"/>
      <c r="Q972" s="398"/>
      <c r="R972" s="398"/>
      <c r="S972" s="398"/>
      <c r="T972" s="398"/>
      <c r="U972" s="398"/>
      <c r="V972" s="398"/>
      <c r="W972" s="398"/>
      <c r="X972" s="398"/>
      <c r="Y972" s="398"/>
      <c r="BA972" s="398"/>
      <c r="BB972" s="398"/>
    </row>
    <row r="973" spans="1:54" ht="15.75" customHeight="1">
      <c r="A973" s="397"/>
      <c r="B973" s="398"/>
      <c r="C973" s="398"/>
      <c r="D973" s="169"/>
      <c r="E973" s="394"/>
      <c r="F973" s="394"/>
      <c r="G973" s="394"/>
      <c r="H973" s="398"/>
      <c r="I973" s="397"/>
      <c r="J973" s="397"/>
      <c r="K973" s="397"/>
      <c r="L973" s="398"/>
      <c r="M973" s="398"/>
      <c r="N973" s="398"/>
      <c r="O973" s="398"/>
      <c r="P973" s="398"/>
      <c r="Q973" s="398"/>
      <c r="R973" s="398"/>
      <c r="S973" s="398"/>
      <c r="T973" s="398"/>
      <c r="U973" s="398"/>
      <c r="V973" s="398"/>
      <c r="W973" s="398"/>
      <c r="X973" s="398"/>
      <c r="Y973" s="398"/>
      <c r="BA973" s="398"/>
      <c r="BB973" s="398"/>
    </row>
    <row r="974" spans="1:54" ht="15.75" customHeight="1">
      <c r="A974" s="397"/>
      <c r="B974" s="398"/>
      <c r="C974" s="398"/>
      <c r="D974" s="169"/>
      <c r="E974" s="394"/>
      <c r="F974" s="394"/>
      <c r="G974" s="394"/>
      <c r="H974" s="398"/>
      <c r="I974" s="397"/>
      <c r="J974" s="397"/>
      <c r="K974" s="397"/>
      <c r="L974" s="398"/>
      <c r="M974" s="398"/>
      <c r="N974" s="398"/>
      <c r="O974" s="398"/>
      <c r="P974" s="398"/>
      <c r="Q974" s="398"/>
      <c r="R974" s="398"/>
      <c r="S974" s="398"/>
      <c r="T974" s="398"/>
      <c r="U974" s="398"/>
      <c r="V974" s="398"/>
      <c r="W974" s="398"/>
      <c r="X974" s="398"/>
      <c r="Y974" s="398"/>
      <c r="BA974" s="398"/>
      <c r="BB974" s="398"/>
    </row>
    <row r="975" spans="1:54" ht="15.75" customHeight="1">
      <c r="A975" s="397"/>
      <c r="B975" s="398"/>
      <c r="C975" s="398"/>
      <c r="D975" s="169"/>
      <c r="E975" s="394"/>
      <c r="F975" s="394"/>
      <c r="G975" s="394"/>
      <c r="H975" s="398"/>
      <c r="I975" s="397"/>
      <c r="J975" s="397"/>
      <c r="K975" s="397"/>
      <c r="L975" s="398"/>
      <c r="M975" s="398"/>
      <c r="N975" s="398"/>
      <c r="O975" s="398"/>
      <c r="P975" s="398"/>
      <c r="Q975" s="398"/>
      <c r="R975" s="398"/>
      <c r="S975" s="398"/>
      <c r="T975" s="398"/>
      <c r="U975" s="398"/>
      <c r="V975" s="398"/>
      <c r="W975" s="398"/>
      <c r="X975" s="398"/>
      <c r="Y975" s="398"/>
      <c r="BA975" s="398"/>
      <c r="BB975" s="398"/>
    </row>
    <row r="976" spans="1:54" ht="15.75" customHeight="1">
      <c r="A976" s="397"/>
      <c r="B976" s="398"/>
      <c r="C976" s="398"/>
      <c r="D976" s="169"/>
      <c r="E976" s="394"/>
      <c r="F976" s="394"/>
      <c r="G976" s="394"/>
      <c r="H976" s="398"/>
      <c r="I976" s="397"/>
      <c r="J976" s="397"/>
      <c r="K976" s="397"/>
      <c r="L976" s="398"/>
      <c r="M976" s="398"/>
      <c r="N976" s="398"/>
      <c r="O976" s="398"/>
      <c r="P976" s="398"/>
      <c r="Q976" s="398"/>
      <c r="R976" s="398"/>
      <c r="S976" s="398"/>
      <c r="T976" s="398"/>
      <c r="U976" s="398"/>
      <c r="V976" s="398"/>
      <c r="W976" s="398"/>
      <c r="X976" s="398"/>
      <c r="Y976" s="398"/>
      <c r="BA976" s="398"/>
      <c r="BB976" s="398"/>
    </row>
    <row r="977" spans="1:54" ht="15.75" customHeight="1">
      <c r="A977" s="397"/>
      <c r="B977" s="398"/>
      <c r="C977" s="398"/>
      <c r="D977" s="169"/>
      <c r="E977" s="394"/>
      <c r="F977" s="394"/>
      <c r="G977" s="394"/>
      <c r="H977" s="398"/>
      <c r="I977" s="397"/>
      <c r="J977" s="397"/>
      <c r="K977" s="397"/>
      <c r="L977" s="398"/>
      <c r="M977" s="398"/>
      <c r="N977" s="398"/>
      <c r="O977" s="398"/>
      <c r="P977" s="398"/>
      <c r="Q977" s="398"/>
      <c r="R977" s="398"/>
      <c r="S977" s="398"/>
      <c r="T977" s="398"/>
      <c r="U977" s="398"/>
      <c r="V977" s="398"/>
      <c r="W977" s="398"/>
      <c r="X977" s="398"/>
      <c r="Y977" s="398"/>
      <c r="BA977" s="398"/>
      <c r="BB977" s="398"/>
    </row>
    <row r="978" spans="1:54" ht="15.75" customHeight="1">
      <c r="A978" s="397"/>
      <c r="B978" s="398"/>
      <c r="C978" s="398"/>
      <c r="D978" s="169"/>
      <c r="E978" s="394"/>
      <c r="F978" s="394"/>
      <c r="G978" s="394"/>
      <c r="H978" s="398"/>
      <c r="I978" s="397"/>
      <c r="J978" s="397"/>
      <c r="K978" s="397"/>
      <c r="L978" s="398"/>
      <c r="M978" s="398"/>
      <c r="N978" s="398"/>
      <c r="O978" s="398"/>
      <c r="P978" s="398"/>
      <c r="Q978" s="398"/>
      <c r="R978" s="398"/>
      <c r="S978" s="398"/>
      <c r="T978" s="398"/>
      <c r="U978" s="398"/>
      <c r="V978" s="398"/>
      <c r="W978" s="398"/>
      <c r="X978" s="398"/>
      <c r="Y978" s="398"/>
      <c r="BA978" s="398"/>
      <c r="BB978" s="398"/>
    </row>
    <row r="979" spans="1:54" ht="15.75" customHeight="1">
      <c r="A979" s="397"/>
      <c r="B979" s="398"/>
      <c r="C979" s="398"/>
      <c r="D979" s="169"/>
      <c r="E979" s="394"/>
      <c r="F979" s="394"/>
      <c r="G979" s="394"/>
      <c r="H979" s="398"/>
      <c r="I979" s="397"/>
      <c r="J979" s="397"/>
      <c r="K979" s="397"/>
      <c r="L979" s="398"/>
      <c r="M979" s="398"/>
      <c r="N979" s="398"/>
      <c r="O979" s="398"/>
      <c r="P979" s="398"/>
      <c r="Q979" s="398"/>
      <c r="R979" s="398"/>
      <c r="S979" s="398"/>
      <c r="T979" s="398"/>
      <c r="U979" s="398"/>
      <c r="V979" s="398"/>
      <c r="W979" s="398"/>
      <c r="X979" s="398"/>
      <c r="Y979" s="398"/>
      <c r="BA979" s="398"/>
      <c r="BB979" s="398"/>
    </row>
    <row r="980" spans="1:54" ht="15.75" customHeight="1">
      <c r="A980" s="397"/>
      <c r="B980" s="398"/>
      <c r="C980" s="398"/>
      <c r="D980" s="169"/>
      <c r="E980" s="394"/>
      <c r="F980" s="394"/>
      <c r="G980" s="394"/>
      <c r="H980" s="398"/>
      <c r="I980" s="397"/>
      <c r="J980" s="397"/>
      <c r="K980" s="397"/>
      <c r="L980" s="398"/>
      <c r="M980" s="398"/>
      <c r="N980" s="398"/>
      <c r="O980" s="398"/>
      <c r="P980" s="398"/>
      <c r="Q980" s="398"/>
      <c r="R980" s="398"/>
      <c r="S980" s="398"/>
      <c r="T980" s="398"/>
      <c r="U980" s="398"/>
      <c r="V980" s="398"/>
      <c r="W980" s="398"/>
      <c r="X980" s="398"/>
      <c r="Y980" s="398"/>
      <c r="BA980" s="398"/>
      <c r="BB980" s="398"/>
    </row>
    <row r="981" spans="1:54" ht="15.75" customHeight="1">
      <c r="A981" s="397"/>
      <c r="B981" s="398"/>
      <c r="C981" s="398"/>
      <c r="D981" s="169"/>
      <c r="E981" s="394"/>
      <c r="F981" s="394"/>
      <c r="G981" s="394"/>
      <c r="H981" s="398"/>
      <c r="I981" s="397"/>
      <c r="J981" s="397"/>
      <c r="K981" s="397"/>
      <c r="L981" s="398"/>
      <c r="M981" s="398"/>
      <c r="N981" s="398"/>
      <c r="O981" s="398"/>
      <c r="P981" s="398"/>
      <c r="Q981" s="398"/>
      <c r="R981" s="398"/>
      <c r="S981" s="398"/>
      <c r="T981" s="398"/>
      <c r="U981" s="398"/>
      <c r="V981" s="398"/>
      <c r="W981" s="398"/>
      <c r="X981" s="398"/>
      <c r="Y981" s="398"/>
      <c r="BA981" s="398"/>
      <c r="BB981" s="398"/>
    </row>
    <row r="982" spans="1:54" ht="15.75" customHeight="1">
      <c r="A982" s="397"/>
      <c r="B982" s="398"/>
      <c r="C982" s="398"/>
      <c r="D982" s="169"/>
      <c r="E982" s="394"/>
      <c r="F982" s="394"/>
      <c r="G982" s="394"/>
      <c r="H982" s="398"/>
      <c r="I982" s="397"/>
      <c r="J982" s="397"/>
      <c r="K982" s="397"/>
      <c r="L982" s="398"/>
      <c r="M982" s="398"/>
      <c r="N982" s="398"/>
      <c r="O982" s="398"/>
      <c r="P982" s="398"/>
      <c r="Q982" s="398"/>
      <c r="R982" s="398"/>
      <c r="S982" s="398"/>
      <c r="T982" s="398"/>
      <c r="U982" s="398"/>
      <c r="V982" s="398"/>
      <c r="W982" s="398"/>
      <c r="X982" s="398"/>
      <c r="Y982" s="398"/>
      <c r="BA982" s="398"/>
      <c r="BB982" s="398"/>
    </row>
    <row r="983" spans="1:54" ht="15.75" customHeight="1">
      <c r="A983" s="397"/>
      <c r="B983" s="398"/>
      <c r="C983" s="398"/>
      <c r="D983" s="169"/>
      <c r="E983" s="394"/>
      <c r="F983" s="394"/>
      <c r="G983" s="394"/>
      <c r="H983" s="398"/>
      <c r="I983" s="397"/>
      <c r="J983" s="397"/>
      <c r="K983" s="397"/>
      <c r="L983" s="398"/>
      <c r="M983" s="398"/>
      <c r="N983" s="398"/>
      <c r="O983" s="398"/>
      <c r="P983" s="398"/>
      <c r="Q983" s="398"/>
      <c r="R983" s="398"/>
      <c r="S983" s="398"/>
      <c r="T983" s="398"/>
      <c r="U983" s="398"/>
      <c r="V983" s="398"/>
      <c r="W983" s="398"/>
      <c r="X983" s="398"/>
      <c r="Y983" s="398"/>
      <c r="BA983" s="398"/>
      <c r="BB983" s="398"/>
    </row>
    <row r="984" spans="1:54" ht="15.75" customHeight="1">
      <c r="A984" s="397"/>
      <c r="B984" s="398"/>
      <c r="C984" s="398"/>
      <c r="D984" s="169"/>
      <c r="E984" s="394"/>
      <c r="F984" s="394"/>
      <c r="G984" s="394"/>
      <c r="H984" s="398"/>
      <c r="I984" s="397"/>
      <c r="J984" s="397"/>
      <c r="K984" s="397"/>
      <c r="L984" s="398"/>
      <c r="M984" s="398"/>
      <c r="N984" s="398"/>
      <c r="O984" s="398"/>
      <c r="P984" s="398"/>
      <c r="Q984" s="398"/>
      <c r="R984" s="398"/>
      <c r="S984" s="398"/>
      <c r="T984" s="398"/>
      <c r="U984" s="398"/>
      <c r="V984" s="398"/>
      <c r="W984" s="398"/>
      <c r="X984" s="398"/>
      <c r="Y984" s="398"/>
      <c r="BA984" s="398"/>
      <c r="BB984" s="398"/>
    </row>
    <row r="985" spans="1:54" ht="15.75" customHeight="1">
      <c r="A985" s="397"/>
      <c r="B985" s="398"/>
      <c r="C985" s="398"/>
      <c r="D985" s="169"/>
      <c r="E985" s="394"/>
      <c r="F985" s="394"/>
      <c r="G985" s="394"/>
      <c r="H985" s="398"/>
      <c r="I985" s="397"/>
      <c r="J985" s="397"/>
      <c r="K985" s="397"/>
      <c r="L985" s="398"/>
      <c r="M985" s="398"/>
      <c r="N985" s="398"/>
      <c r="O985" s="398"/>
      <c r="P985" s="398"/>
      <c r="Q985" s="398"/>
      <c r="R985" s="398"/>
      <c r="S985" s="398"/>
      <c r="T985" s="398"/>
      <c r="U985" s="398"/>
      <c r="V985" s="398"/>
      <c r="W985" s="398"/>
      <c r="X985" s="398"/>
      <c r="Y985" s="398"/>
      <c r="BA985" s="398"/>
      <c r="BB985" s="398"/>
    </row>
    <row r="986" spans="1:54" ht="15.75" customHeight="1">
      <c r="A986" s="397"/>
      <c r="B986" s="398"/>
      <c r="C986" s="398"/>
      <c r="D986" s="169"/>
      <c r="E986" s="394"/>
      <c r="F986" s="394"/>
      <c r="G986" s="394"/>
      <c r="H986" s="398"/>
      <c r="I986" s="397"/>
      <c r="J986" s="397"/>
      <c r="K986" s="397"/>
      <c r="L986" s="398"/>
      <c r="M986" s="398"/>
      <c r="N986" s="398"/>
      <c r="O986" s="398"/>
      <c r="P986" s="398"/>
      <c r="Q986" s="398"/>
      <c r="R986" s="398"/>
      <c r="S986" s="398"/>
      <c r="T986" s="398"/>
      <c r="U986" s="398"/>
      <c r="V986" s="398"/>
      <c r="W986" s="398"/>
      <c r="X986" s="398"/>
      <c r="Y986" s="398"/>
      <c r="BA986" s="398"/>
      <c r="BB986" s="398"/>
    </row>
    <row r="987" spans="1:54" ht="15.75" customHeight="1">
      <c r="A987" s="397"/>
      <c r="B987" s="398"/>
      <c r="C987" s="398"/>
      <c r="D987" s="169"/>
      <c r="E987" s="394"/>
      <c r="F987" s="394"/>
      <c r="G987" s="394"/>
      <c r="H987" s="398"/>
      <c r="I987" s="397"/>
      <c r="J987" s="397"/>
      <c r="K987" s="397"/>
      <c r="L987" s="398"/>
      <c r="M987" s="398"/>
      <c r="N987" s="398"/>
      <c r="O987" s="398"/>
      <c r="P987" s="398"/>
      <c r="Q987" s="398"/>
      <c r="R987" s="398"/>
      <c r="S987" s="398"/>
      <c r="T987" s="398"/>
      <c r="U987" s="398"/>
      <c r="V987" s="398"/>
      <c r="W987" s="398"/>
      <c r="X987" s="398"/>
      <c r="Y987" s="398"/>
      <c r="BA987" s="398"/>
      <c r="BB987" s="398"/>
    </row>
    <row r="988" spans="1:54" ht="15.75" customHeight="1">
      <c r="A988" s="397"/>
      <c r="B988" s="398"/>
      <c r="C988" s="398"/>
      <c r="D988" s="169"/>
      <c r="E988" s="394"/>
      <c r="F988" s="394"/>
      <c r="G988" s="394"/>
      <c r="H988" s="398"/>
      <c r="I988" s="397"/>
      <c r="J988" s="397"/>
      <c r="K988" s="397"/>
      <c r="L988" s="398"/>
      <c r="M988" s="398"/>
      <c r="N988" s="398"/>
      <c r="O988" s="398"/>
      <c r="P988" s="398"/>
      <c r="Q988" s="398"/>
      <c r="R988" s="398"/>
      <c r="S988" s="398"/>
      <c r="T988" s="398"/>
      <c r="U988" s="398"/>
      <c r="V988" s="398"/>
      <c r="W988" s="398"/>
      <c r="X988" s="398"/>
      <c r="Y988" s="398"/>
      <c r="BA988" s="398"/>
      <c r="BB988" s="398"/>
    </row>
    <row r="989" spans="1:54" ht="15.75" customHeight="1">
      <c r="A989" s="397"/>
      <c r="B989" s="398"/>
      <c r="C989" s="398"/>
      <c r="D989" s="169"/>
      <c r="E989" s="394"/>
      <c r="F989" s="394"/>
      <c r="G989" s="394"/>
      <c r="H989" s="398"/>
      <c r="I989" s="397"/>
      <c r="J989" s="397"/>
      <c r="K989" s="397"/>
      <c r="L989" s="398"/>
      <c r="M989" s="398"/>
      <c r="N989" s="398"/>
      <c r="O989" s="398"/>
      <c r="P989" s="398"/>
      <c r="Q989" s="398"/>
      <c r="R989" s="398"/>
      <c r="S989" s="398"/>
      <c r="T989" s="398"/>
      <c r="U989" s="398"/>
      <c r="V989" s="398"/>
      <c r="W989" s="398"/>
      <c r="X989" s="398"/>
      <c r="Y989" s="398"/>
      <c r="BA989" s="398"/>
      <c r="BB989" s="398"/>
    </row>
    <row r="990" spans="1:54" ht="15.75" customHeight="1">
      <c r="A990" s="397"/>
      <c r="B990" s="398"/>
      <c r="C990" s="398"/>
      <c r="D990" s="169"/>
      <c r="E990" s="394"/>
      <c r="F990" s="394"/>
      <c r="G990" s="394"/>
      <c r="H990" s="398"/>
      <c r="I990" s="397"/>
      <c r="J990" s="397"/>
      <c r="K990" s="397"/>
      <c r="L990" s="398"/>
      <c r="M990" s="398"/>
      <c r="N990" s="398"/>
      <c r="O990" s="398"/>
      <c r="P990" s="398"/>
      <c r="Q990" s="398"/>
      <c r="R990" s="398"/>
      <c r="S990" s="398"/>
      <c r="T990" s="398"/>
      <c r="U990" s="398"/>
      <c r="V990" s="398"/>
      <c r="W990" s="398"/>
      <c r="X990" s="398"/>
      <c r="Y990" s="398"/>
      <c r="BA990" s="398"/>
      <c r="BB990" s="398"/>
    </row>
    <row r="991" spans="1:54" ht="15.75" customHeight="1">
      <c r="A991" s="397"/>
      <c r="B991" s="398"/>
      <c r="C991" s="398"/>
      <c r="D991" s="169"/>
      <c r="E991" s="394"/>
      <c r="F991" s="394"/>
      <c r="G991" s="394"/>
      <c r="H991" s="398"/>
      <c r="I991" s="397"/>
      <c r="J991" s="397"/>
      <c r="K991" s="397"/>
      <c r="L991" s="398"/>
      <c r="M991" s="398"/>
      <c r="N991" s="398"/>
      <c r="O991" s="398"/>
      <c r="P991" s="398"/>
      <c r="Q991" s="398"/>
      <c r="R991" s="398"/>
      <c r="S991" s="398"/>
      <c r="T991" s="398"/>
      <c r="U991" s="398"/>
      <c r="V991" s="398"/>
      <c r="W991" s="398"/>
      <c r="X991" s="398"/>
      <c r="Y991" s="398"/>
      <c r="BA991" s="398"/>
      <c r="BB991" s="398"/>
    </row>
    <row r="992" spans="1:54" ht="15.75" customHeight="1">
      <c r="A992" s="397"/>
      <c r="B992" s="398"/>
      <c r="C992" s="398"/>
      <c r="D992" s="169"/>
      <c r="E992" s="394"/>
      <c r="F992" s="394"/>
      <c r="G992" s="394"/>
      <c r="H992" s="398"/>
      <c r="I992" s="397"/>
      <c r="J992" s="397"/>
      <c r="K992" s="397"/>
      <c r="L992" s="398"/>
      <c r="M992" s="398"/>
      <c r="N992" s="398"/>
      <c r="O992" s="398"/>
      <c r="P992" s="398"/>
      <c r="Q992" s="398"/>
      <c r="R992" s="398"/>
      <c r="S992" s="398"/>
      <c r="T992" s="398"/>
      <c r="U992" s="398"/>
      <c r="V992" s="398"/>
      <c r="W992" s="398"/>
      <c r="X992" s="398"/>
      <c r="Y992" s="398"/>
      <c r="BA992" s="398"/>
      <c r="BB992" s="398"/>
    </row>
    <row r="993" spans="1:54" ht="15.75" customHeight="1">
      <c r="A993" s="397"/>
      <c r="B993" s="398"/>
      <c r="C993" s="398"/>
      <c r="D993" s="169"/>
      <c r="E993" s="394"/>
      <c r="F993" s="394"/>
      <c r="G993" s="394"/>
      <c r="H993" s="398"/>
      <c r="I993" s="397"/>
      <c r="J993" s="397"/>
      <c r="K993" s="397"/>
      <c r="L993" s="398"/>
      <c r="M993" s="398"/>
      <c r="N993" s="398"/>
      <c r="O993" s="398"/>
      <c r="P993" s="398"/>
      <c r="Q993" s="398"/>
      <c r="R993" s="398"/>
      <c r="S993" s="398"/>
      <c r="T993" s="398"/>
      <c r="U993" s="398"/>
      <c r="V993" s="398"/>
      <c r="W993" s="398"/>
      <c r="X993" s="398"/>
      <c r="Y993" s="398"/>
      <c r="BA993" s="398"/>
      <c r="BB993" s="398"/>
    </row>
    <row r="994" spans="1:54" ht="15.75" customHeight="1">
      <c r="A994" s="397"/>
      <c r="B994" s="398"/>
      <c r="C994" s="398"/>
      <c r="D994" s="169"/>
      <c r="E994" s="394"/>
      <c r="F994" s="394"/>
      <c r="G994" s="394"/>
      <c r="H994" s="398"/>
      <c r="I994" s="397"/>
      <c r="J994" s="397"/>
      <c r="K994" s="397"/>
      <c r="L994" s="398"/>
      <c r="M994" s="398"/>
      <c r="N994" s="398"/>
      <c r="O994" s="398"/>
      <c r="P994" s="398"/>
      <c r="Q994" s="398"/>
      <c r="R994" s="398"/>
      <c r="S994" s="398"/>
      <c r="T994" s="398"/>
      <c r="U994" s="398"/>
      <c r="V994" s="398"/>
      <c r="W994" s="398"/>
      <c r="X994" s="398"/>
      <c r="Y994" s="398"/>
      <c r="BA994" s="398"/>
      <c r="BB994" s="398"/>
    </row>
    <row r="995" spans="1:54" ht="15.75" customHeight="1">
      <c r="A995" s="397"/>
      <c r="B995" s="398"/>
      <c r="C995" s="398"/>
      <c r="D995" s="169"/>
      <c r="E995" s="394"/>
      <c r="F995" s="394"/>
      <c r="G995" s="394"/>
      <c r="H995" s="398"/>
      <c r="I995" s="397"/>
      <c r="J995" s="397"/>
      <c r="K995" s="397"/>
      <c r="L995" s="398"/>
      <c r="M995" s="398"/>
      <c r="N995" s="398"/>
      <c r="O995" s="398"/>
      <c r="P995" s="398"/>
      <c r="Q995" s="398"/>
      <c r="R995" s="398"/>
      <c r="S995" s="398"/>
      <c r="T995" s="398"/>
      <c r="U995" s="398"/>
      <c r="V995" s="398"/>
      <c r="W995" s="398"/>
      <c r="X995" s="398"/>
      <c r="Y995" s="398"/>
      <c r="BA995" s="398"/>
      <c r="BB995" s="398"/>
    </row>
    <row r="996" spans="1:54" ht="15.75" customHeight="1">
      <c r="A996" s="397"/>
      <c r="B996" s="398"/>
      <c r="C996" s="398"/>
      <c r="D996" s="169"/>
      <c r="E996" s="394"/>
      <c r="F996" s="394"/>
      <c r="G996" s="394"/>
      <c r="H996" s="398"/>
      <c r="I996" s="397"/>
      <c r="J996" s="397"/>
      <c r="K996" s="397"/>
      <c r="L996" s="398"/>
      <c r="M996" s="398"/>
      <c r="N996" s="398"/>
      <c r="O996" s="398"/>
      <c r="P996" s="398"/>
      <c r="Q996" s="398"/>
      <c r="R996" s="398"/>
      <c r="S996" s="398"/>
      <c r="T996" s="398"/>
      <c r="U996" s="398"/>
      <c r="V996" s="398"/>
      <c r="W996" s="398"/>
      <c r="X996" s="398"/>
      <c r="Y996" s="398"/>
      <c r="BA996" s="398"/>
      <c r="BB996" s="398"/>
    </row>
    <row r="997" spans="1:54" ht="15.75" customHeight="1">
      <c r="A997" s="397"/>
      <c r="B997" s="398"/>
      <c r="C997" s="398"/>
      <c r="D997" s="169"/>
      <c r="E997" s="394"/>
      <c r="F997" s="394"/>
      <c r="G997" s="394"/>
      <c r="H997" s="398"/>
      <c r="I997" s="397"/>
      <c r="J997" s="397"/>
      <c r="K997" s="397"/>
      <c r="L997" s="398"/>
      <c r="M997" s="398"/>
      <c r="N997" s="398"/>
      <c r="O997" s="398"/>
      <c r="P997" s="398"/>
      <c r="Q997" s="398"/>
      <c r="R997" s="398"/>
      <c r="S997" s="398"/>
      <c r="T997" s="398"/>
      <c r="U997" s="398"/>
      <c r="V997" s="398"/>
      <c r="W997" s="398"/>
      <c r="X997" s="398"/>
      <c r="Y997" s="398"/>
      <c r="BA997" s="398"/>
      <c r="BB997" s="398"/>
    </row>
    <row r="998" spans="1:54" ht="15.75" customHeight="1">
      <c r="A998" s="397"/>
      <c r="B998" s="398"/>
      <c r="C998" s="398"/>
      <c r="D998" s="169"/>
      <c r="E998" s="394"/>
      <c r="F998" s="394"/>
      <c r="G998" s="394"/>
      <c r="H998" s="398"/>
      <c r="I998" s="397"/>
      <c r="J998" s="397"/>
      <c r="K998" s="397"/>
      <c r="L998" s="398"/>
      <c r="M998" s="398"/>
      <c r="N998" s="398"/>
      <c r="O998" s="398"/>
      <c r="P998" s="398"/>
      <c r="Q998" s="398"/>
      <c r="R998" s="398"/>
      <c r="S998" s="398"/>
      <c r="T998" s="398"/>
      <c r="U998" s="398"/>
      <c r="V998" s="398"/>
      <c r="W998" s="398"/>
      <c r="X998" s="398"/>
      <c r="Y998" s="398"/>
      <c r="BA998" s="398"/>
      <c r="BB998" s="398"/>
    </row>
    <row r="999" spans="1:54" ht="15.75" customHeight="1">
      <c r="A999" s="397"/>
      <c r="B999" s="398"/>
      <c r="C999" s="398"/>
      <c r="D999" s="169"/>
      <c r="E999" s="394"/>
      <c r="F999" s="394"/>
      <c r="G999" s="394"/>
      <c r="H999" s="398"/>
      <c r="I999" s="397"/>
      <c r="J999" s="397"/>
      <c r="K999" s="397"/>
      <c r="L999" s="398"/>
      <c r="M999" s="398"/>
      <c r="N999" s="398"/>
      <c r="O999" s="398"/>
      <c r="P999" s="398"/>
      <c r="Q999" s="398"/>
      <c r="R999" s="398"/>
      <c r="S999" s="398"/>
      <c r="T999" s="398"/>
      <c r="U999" s="398"/>
      <c r="V999" s="398"/>
      <c r="W999" s="398"/>
      <c r="X999" s="398"/>
      <c r="Y999" s="398"/>
      <c r="BA999" s="398"/>
      <c r="BB999" s="398"/>
    </row>
    <row r="1000" spans="1:54" ht="15.75" customHeight="1">
      <c r="A1000" s="397"/>
      <c r="B1000" s="398"/>
      <c r="C1000" s="398"/>
      <c r="D1000" s="169"/>
      <c r="E1000" s="394"/>
      <c r="F1000" s="394"/>
      <c r="G1000" s="394"/>
      <c r="H1000" s="398"/>
      <c r="I1000" s="397"/>
      <c r="J1000" s="397"/>
      <c r="K1000" s="397"/>
      <c r="L1000" s="398"/>
      <c r="M1000" s="398"/>
      <c r="N1000" s="398"/>
      <c r="V1000" s="398"/>
      <c r="W1000" s="398"/>
      <c r="X1000" s="398"/>
      <c r="Y1000" s="398"/>
      <c r="BA1000" s="398"/>
      <c r="BB1000" s="398"/>
    </row>
    <row r="1001" spans="1:54" ht="15" customHeight="1">
      <c r="L1001" s="398"/>
      <c r="M1001" s="398"/>
    </row>
  </sheetData>
  <sheetProtection selectLockedCells="1"/>
  <mergeCells count="21">
    <mergeCell ref="O36:O40"/>
    <mergeCell ref="AG10:AG14"/>
    <mergeCell ref="AG16:AG20"/>
    <mergeCell ref="AG22:AG26"/>
    <mergeCell ref="AG28:AG32"/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</mergeCells>
  <conditionalFormatting sqref="A2:F286">
    <cfRule type="expression" dxfId="39" priority="6">
      <formula>MOD(ROW(),6)=1</formula>
    </cfRule>
  </conditionalFormatting>
  <conditionalFormatting sqref="D56:D60">
    <cfRule type="expression" dxfId="38" priority="7">
      <formula>MOD(ROW(),6)=1</formula>
    </cfRule>
  </conditionalFormatting>
  <conditionalFormatting sqref="P36:U36 P4:U32 P37:T52 U37:U58">
    <cfRule type="expression" dxfId="37" priority="8">
      <formula>MOD(ROW(),2)=0</formula>
    </cfRule>
  </conditionalFormatting>
  <conditionalFormatting sqref="P53:T58">
    <cfRule type="expression" dxfId="36" priority="5">
      <formula>MOD(ROW(),2)=0</formula>
    </cfRule>
  </conditionalFormatting>
  <conditionalFormatting sqref="P1:P1048576">
    <cfRule type="cellIs" dxfId="35" priority="1" operator="equal">
      <formula>"Tie"</formula>
    </cfRule>
  </conditionalFormatting>
  <pageMargins left="0.7" right="0.7" top="0.75" bottom="0.75" header="0" footer="0"/>
  <pageSetup orientation="landscape" horizontalDpi="4294967293" r:id="rId1"/>
  <headerFooter>
    <oddHeader>&amp;LOpen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workbookViewId="0">
      <pane ySplit="1" topLeftCell="A31" activePane="bottomLeft" state="frozen"/>
      <selection pane="bottomLeft" activeCell="M22" sqref="M22"/>
    </sheetView>
  </sheetViews>
  <sheetFormatPr defaultColWidth="12.625" defaultRowHeight="15" customHeight="1"/>
  <cols>
    <col min="1" max="1" width="6" style="380" customWidth="1"/>
    <col min="2" max="2" width="25.75" style="380" customWidth="1"/>
    <col min="3" max="3" width="25.125" style="380" customWidth="1"/>
    <col min="4" max="4" width="8" style="380" customWidth="1"/>
    <col min="5" max="6" width="6" style="380" hidden="1" customWidth="1"/>
    <col min="7" max="7" width="3.125" style="380" hidden="1" customWidth="1"/>
    <col min="8" max="8" width="4.375" style="157" customWidth="1"/>
    <col min="9" max="9" width="4.625" style="153" customWidth="1"/>
    <col min="10" max="10" width="1.625" style="380" hidden="1" customWidth="1"/>
    <col min="11" max="11" width="3.125" style="380" hidden="1" customWidth="1"/>
    <col min="12" max="13" width="6.5" style="387" bestFit="1" customWidth="1"/>
    <col min="14" max="14" width="3.875" style="380" hidden="1" customWidth="1"/>
    <col min="15" max="28" width="7.625" style="380" customWidth="1"/>
    <col min="29" max="16384" width="12.625" style="380"/>
  </cols>
  <sheetData>
    <row r="1" spans="1:14" ht="24.75" thickBot="1">
      <c r="A1" s="376" t="s">
        <v>35</v>
      </c>
      <c r="B1" s="376" t="s">
        <v>36</v>
      </c>
      <c r="C1" s="376" t="s">
        <v>37</v>
      </c>
      <c r="D1" s="377" t="s">
        <v>65</v>
      </c>
      <c r="E1" s="378"/>
      <c r="F1" s="378"/>
      <c r="G1" s="379" t="s">
        <v>56</v>
      </c>
      <c r="H1" s="155"/>
      <c r="L1" s="150" t="s">
        <v>85</v>
      </c>
      <c r="M1" s="150" t="s">
        <v>86</v>
      </c>
    </row>
    <row r="2" spans="1:14" ht="15.75" customHeight="1">
      <c r="A2" s="381">
        <f t="array" ref="A2">IFERROR(IF(D2="","",INDEX('1st Run'!$A:$H,MATCH($F2,'1st Run'!$H:$H,0),1)),"")</f>
        <v>14</v>
      </c>
      <c r="B2" s="382" t="str">
        <f t="array" ref="B2">IFERROR(IF(D2="","",INDEX('1st Run'!$A:$H,MATCH($F2,'1st Run'!$H:$H,0),2)),"")</f>
        <v>LAINIE SCHOLTZ</v>
      </c>
      <c r="C2" s="382" t="str">
        <f t="array" ref="C2">IFERROR(IF(D2="","",INDEX('1st Run'!$A:$H,MATCH(F2,'1st Run'!$H:$H,0),3)),"")</f>
        <v>SCOUT</v>
      </c>
      <c r="D2" s="383">
        <f t="shared" ref="D2:D256" si="0">IFERROR(IF(E2&gt;2,E2,""),"")</f>
        <v>15.500000016</v>
      </c>
      <c r="E2" s="384">
        <f>IFERROR(IF(AND(SMALL('1st Run'!H:H,N2)&gt;1000,SMALL('1st Run'!H:H,N2)&lt;3000),"nt",IF(SMALL('1st Run'!H:H,N2)&gt;3000,"",SMALL('1st Run'!H:H,N2))),"")</f>
        <v>15.500000016</v>
      </c>
      <c r="F2" s="385">
        <f>IF(D2="nt",IFERROR(SMALL('1st Run'!H:H,N2),""),IF(D2&gt;3000,"",IFERROR(SMALL('1st Run'!H:H,N2),"")))</f>
        <v>15.500000016</v>
      </c>
      <c r="G2" s="386" t="str">
        <f t="shared" ref="G2:G51" si="1">IFERROR(VLOOKUP(D2,$J$3:$K$6,2,TRUE),"")</f>
        <v>1D</v>
      </c>
      <c r="H2" s="156" t="str">
        <f t="shared" ref="H2:H251" si="2">IFERROR(VLOOKUP(D2,$J$3:$K$7,2,FALSE),"")</f>
        <v>1D</v>
      </c>
      <c r="I2" s="154" t="str">
        <f>IFERROR(VLOOKUP(D2,'1st Run'!$S$4:$U$32,3,FALSE),"")</f>
        <v>1st</v>
      </c>
      <c r="L2" s="387">
        <v>5</v>
      </c>
      <c r="M2" s="388"/>
      <c r="N2" s="389">
        <v>1</v>
      </c>
    </row>
    <row r="3" spans="1:14" ht="15.75" customHeight="1">
      <c r="A3" s="381">
        <f t="array" ref="A3">IFERROR(IF(D3="","",INDEX('1st Run'!$A:$H,MATCH($F3,'1st Run'!$H:$H,0),1)),"")</f>
        <v>60</v>
      </c>
      <c r="B3" s="382" t="str">
        <f t="array" ref="B3">IFERROR(IF(D3="","",INDEX('1st Run'!$A:$H,MATCH($F3,'1st Run'!$H:$H,0),2)),"")</f>
        <v>ARABELLA COOK</v>
      </c>
      <c r="C3" s="382" t="str">
        <f t="array" ref="C3">IFERROR(IF(D3="","",INDEX('1st Run'!$A:$H,MATCH(F3,'1st Run'!$H:$H,0),3)),"")</f>
        <v>CHARGE IT TO SERRINA</v>
      </c>
      <c r="D3" s="383">
        <f t="shared" si="0"/>
        <v>15.686000071</v>
      </c>
      <c r="E3" s="384">
        <f>IFERROR(IF(AND(SMALL('1st Run'!H:H,N3)&gt;1000,SMALL('1st Run'!H:H,N3)&lt;3000),"nt",IF(SMALL('1st Run'!H:H,N3)&gt;3000,"",SMALL('1st Run'!H:H,N3))),"")</f>
        <v>15.686000071</v>
      </c>
      <c r="F3" s="385">
        <f>IF(D3="nt",IFERROR(SMALL('1st Run'!H:H,N3),""),IF(D3&gt;3000,"",IFERROR(SMALL('1st Run'!H:H,N3),"")))</f>
        <v>15.686000071</v>
      </c>
      <c r="G3" s="386" t="str">
        <f t="shared" si="1"/>
        <v>1D</v>
      </c>
      <c r="H3" s="156" t="str">
        <f t="shared" si="2"/>
        <v/>
      </c>
      <c r="I3" s="154" t="str">
        <f>IFERROR(VLOOKUP(D3,'1st Run'!$S$4:$U$32,3,FALSE),"")</f>
        <v>2nd</v>
      </c>
      <c r="J3" s="390">
        <f>'1st Run'!S4</f>
        <v>15.500000016</v>
      </c>
      <c r="K3" s="389" t="s">
        <v>57</v>
      </c>
      <c r="L3" s="388"/>
      <c r="M3" s="388"/>
      <c r="N3" s="389">
        <v>2</v>
      </c>
    </row>
    <row r="4" spans="1:14" ht="15.75" customHeight="1">
      <c r="A4" s="381">
        <f t="array" ref="A4">IFERROR(IF(D4="","",INDEX('1st Run'!$A:$H,MATCH($F4,'1st Run'!$H:$H,0),1)),"")</f>
        <v>3</v>
      </c>
      <c r="B4" s="382" t="str">
        <f t="array" ref="B4">IFERROR(IF(D4="","",INDEX('1st Run'!$A:$H,MATCH($F4,'1st Run'!$H:$H,0),2)),"")</f>
        <v>CARLEE NELSON</v>
      </c>
      <c r="C4" s="382" t="str">
        <f t="array" ref="C4">IFERROR(IF(D4="","",INDEX('1st Run'!$A:$H,MATCH(F4,'1st Run'!$H:$H,0),3)),"")</f>
        <v>ROCKY</v>
      </c>
      <c r="D4" s="383">
        <f t="shared" si="0"/>
        <v>15.739000003000001</v>
      </c>
      <c r="E4" s="384">
        <f>IFERROR(IF(AND(SMALL('1st Run'!H:H,N4)&gt;1000,SMALL('1st Run'!H:H,N4)&lt;3000),"nt",IF(SMALL('1st Run'!H:H,N4)&gt;3000,"",SMALL('1st Run'!H:H,N4))),"")</f>
        <v>15.739000003000001</v>
      </c>
      <c r="F4" s="385">
        <f>IF(D4="nt",IFERROR(SMALL('1st Run'!H:H,N4),""),IF(D4&gt;3000,"",IFERROR(SMALL('1st Run'!H:H,N4),"")))</f>
        <v>15.739000003000001</v>
      </c>
      <c r="G4" s="386" t="str">
        <f t="shared" si="1"/>
        <v>1D</v>
      </c>
      <c r="H4" s="156" t="str">
        <f t="shared" si="2"/>
        <v/>
      </c>
      <c r="I4" s="154" t="str">
        <f>IFERROR(VLOOKUP(D4,'1st Run'!$S$4:$U$32,3,FALSE),"")</f>
        <v>3rd</v>
      </c>
      <c r="J4" s="390">
        <f>'1st Run'!S10</f>
        <v>16.129000074</v>
      </c>
      <c r="K4" s="389" t="s">
        <v>58</v>
      </c>
      <c r="L4" s="388">
        <v>4</v>
      </c>
      <c r="M4" s="388"/>
      <c r="N4" s="389">
        <v>3</v>
      </c>
    </row>
    <row r="5" spans="1:14" ht="15.75" customHeight="1">
      <c r="A5" s="381">
        <f t="array" ref="A5">IFERROR(IF(D5="","",INDEX('1st Run'!$A:$H,MATCH($F5,'1st Run'!$H:$H,0),1)),"")</f>
        <v>5</v>
      </c>
      <c r="B5" s="382" t="str">
        <f t="array" ref="B5">IFERROR(IF(D5="","",INDEX('1st Run'!$A:$H,MATCH($F5,'1st Run'!$H:$H,0),2)),"")</f>
        <v xml:space="preserve">KEYLEE ZANCANELLA </v>
      </c>
      <c r="C5" s="382" t="str">
        <f t="array" ref="C5">IFERROR(IF(D5="","",INDEX('1st Run'!$A:$H,MATCH(F5,'1st Run'!$H:$H,0),3)),"")</f>
        <v>QUINN</v>
      </c>
      <c r="D5" s="383">
        <f t="shared" si="0"/>
        <v>15.882000005</v>
      </c>
      <c r="E5" s="384">
        <f>IFERROR(IF(AND(SMALL('1st Run'!H:H,N5)&gt;1000,SMALL('1st Run'!H:H,N5)&lt;3000),"nt",IF(SMALL('1st Run'!H:H,N5)&gt;3000,"",SMALL('1st Run'!H:H,N5))),"")</f>
        <v>15.882000005</v>
      </c>
      <c r="F5" s="385">
        <f>IF(D5="nt",IFERROR(SMALL('1st Run'!H:H,N5),""),IF(D5&gt;3000,"",IFERROR(SMALL('1st Run'!H:H,N5),"")))</f>
        <v>15.882000005</v>
      </c>
      <c r="G5" s="386" t="str">
        <f t="shared" si="1"/>
        <v>1D</v>
      </c>
      <c r="H5" s="156" t="str">
        <f t="shared" si="2"/>
        <v/>
      </c>
      <c r="I5" s="154" t="str">
        <f>IFERROR(VLOOKUP(D5,'1st Run'!$S$4:$U$32,3,FALSE),"")</f>
        <v>4th</v>
      </c>
      <c r="J5" s="390">
        <f>'1st Run'!S16</f>
        <v>16.526000021999998</v>
      </c>
      <c r="K5" s="389" t="s">
        <v>59</v>
      </c>
      <c r="L5" s="388"/>
      <c r="M5" s="388"/>
      <c r="N5" s="389">
        <v>4</v>
      </c>
    </row>
    <row r="6" spans="1:14" ht="15.75" customHeight="1">
      <c r="A6" s="381">
        <f t="array" ref="A6">IFERROR(IF(D6="","",INDEX('1st Run'!$A:$H,MATCH($F6,'1st Run'!$H:$H,0),1)),"")</f>
        <v>62</v>
      </c>
      <c r="B6" s="382" t="str">
        <f t="array" ref="B6">IFERROR(IF(D6="","",INDEX('1st Run'!$A:$H,MATCH($F6,'1st Run'!$H:$H,0),2)),"")</f>
        <v>JOSEY FEY</v>
      </c>
      <c r="C6" s="382" t="str">
        <f t="array" ref="C6">IFERROR(IF(D6="","",INDEX('1st Run'!$A:$H,MATCH(F6,'1st Run'!$H:$H,0),3)),"")</f>
        <v>O SO COUNTRY</v>
      </c>
      <c r="D6" s="383">
        <f t="shared" si="0"/>
        <v>16.129000074</v>
      </c>
      <c r="E6" s="384">
        <f>IFERROR(IF(AND(SMALL('1st Run'!H:H,N6)&gt;1000,SMALL('1st Run'!H:H,N6)&lt;3000),"nt",IF(SMALL('1st Run'!H:H,N6)&gt;3000,"",SMALL('1st Run'!H:H,N6))),"")</f>
        <v>16.129000074</v>
      </c>
      <c r="F6" s="385">
        <f>IF(D6="nt",IFERROR(SMALL('1st Run'!H:H,N6),""),IF(D6&gt;3000,"",IFERROR(SMALL('1st Run'!H:H,N6),"")))</f>
        <v>16.129000074</v>
      </c>
      <c r="G6" s="386" t="str">
        <f t="shared" si="1"/>
        <v>2D</v>
      </c>
      <c r="H6" s="156" t="str">
        <f t="shared" si="2"/>
        <v>2D</v>
      </c>
      <c r="I6" s="154" t="str">
        <f>IFERROR(VLOOKUP(D6,'1st Run'!$S$4:$U$32,3,FALSE),"")</f>
        <v>1st</v>
      </c>
      <c r="J6" s="390">
        <f>'1st Run'!S22</f>
        <v>17.112000017</v>
      </c>
      <c r="K6" s="389" t="s">
        <v>60</v>
      </c>
      <c r="L6" s="388"/>
      <c r="M6" s="388"/>
      <c r="N6" s="389">
        <v>5</v>
      </c>
    </row>
    <row r="7" spans="1:14" ht="15.75" customHeight="1">
      <c r="A7" s="381">
        <f t="array" ref="A7">IFERROR(IF(D7="","",INDEX('1st Run'!$A:$H,MATCH($F7,'1st Run'!$H:$H,0),1)),"")</f>
        <v>30</v>
      </c>
      <c r="B7" s="382" t="str">
        <f t="array" ref="B7">IFERROR(IF(D7="","",INDEX('1st Run'!$A:$H,MATCH($F7,'1st Run'!$H:$H,0),2)),"")</f>
        <v>TESSA BUCHER</v>
      </c>
      <c r="C7" s="382" t="str">
        <f t="array" ref="C7">IFERROR(IF(D7="","",INDEX('1st Run'!$A:$H,MATCH(F7,'1st Run'!$H:$H,0),3)),"")</f>
        <v>REBEL</v>
      </c>
      <c r="D7" s="383">
        <f t="shared" si="0"/>
        <v>16.190000035000001</v>
      </c>
      <c r="E7" s="384">
        <f>IFERROR(IF(AND(SMALL('1st Run'!H:H,N7)&gt;1000,SMALL('1st Run'!H:H,N7)&lt;3000),"nt",IF(SMALL('1st Run'!H:H,N7)&gt;3000,"",SMALL('1st Run'!H:H,N7))),"")</f>
        <v>16.190000035000001</v>
      </c>
      <c r="F7" s="385">
        <f>IF(D7="nt",IFERROR(SMALL('1st Run'!H:H,N7),""),IF(D7&gt;3000,"",IFERROR(SMALL('1st Run'!H:H,N7),"")))</f>
        <v>16.190000035000001</v>
      </c>
      <c r="G7" s="386" t="str">
        <f t="shared" si="1"/>
        <v>2D</v>
      </c>
      <c r="H7" s="156" t="str">
        <f t="shared" si="2"/>
        <v/>
      </c>
      <c r="I7" s="154" t="str">
        <f>IFERROR(VLOOKUP(D7,'1st Run'!$S$4:$U$32,3,FALSE),"")</f>
        <v>2nd</v>
      </c>
      <c r="J7" s="390">
        <f>'1st Run'!S28</f>
        <v>17.560000079999998</v>
      </c>
      <c r="K7" s="389" t="s">
        <v>61</v>
      </c>
      <c r="L7" s="388"/>
      <c r="M7" s="388"/>
      <c r="N7" s="389">
        <v>6</v>
      </c>
    </row>
    <row r="8" spans="1:14" ht="15.75" customHeight="1">
      <c r="A8" s="381">
        <f t="array" ref="A8">IFERROR(IF(D8="","",INDEX('1st Run'!$A:$H,MATCH($F8,'1st Run'!$H:$H,0),1)),"")</f>
        <v>69</v>
      </c>
      <c r="B8" s="382" t="str">
        <f t="array" ref="B8">IFERROR(IF(D8="","",INDEX('1st Run'!$A:$H,MATCH($F8,'1st Run'!$H:$H,0),2)),"")</f>
        <v>CASSIDI WINTER</v>
      </c>
      <c r="C8" s="382" t="str">
        <f t="array" ref="C8">IFERROR(IF(D8="","",INDEX('1st Run'!$A:$H,MATCH(F8,'1st Run'!$H:$H,0),3)),"")</f>
        <v>HEZA FAST SENOR</v>
      </c>
      <c r="D8" s="383">
        <f t="shared" si="0"/>
        <v>16.248000082000001</v>
      </c>
      <c r="E8" s="384">
        <f>IFERROR(IF(AND(SMALL('1st Run'!H:H,N8)&gt;1000,SMALL('1st Run'!H:H,N8)&lt;3000),"nt",IF(SMALL('1st Run'!H:H,N8)&gt;3000,"",SMALL('1st Run'!H:H,N8))),"")</f>
        <v>16.248000082000001</v>
      </c>
      <c r="F8" s="385">
        <f>IF(D8="nt",IFERROR(SMALL('1st Run'!H:H,N8),""),IF(D8&gt;3000,"",IFERROR(SMALL('1st Run'!H:H,N8),"")))</f>
        <v>16.248000082000001</v>
      </c>
      <c r="G8" s="386" t="str">
        <f t="shared" si="1"/>
        <v>2D</v>
      </c>
      <c r="H8" s="156" t="str">
        <f t="shared" si="2"/>
        <v/>
      </c>
      <c r="I8" s="154" t="str">
        <f>IFERROR(VLOOKUP(D8,'1st Run'!$S$4:$U$32,3,FALSE),"")</f>
        <v>3rd</v>
      </c>
      <c r="M8" s="388"/>
      <c r="N8" s="389">
        <v>7</v>
      </c>
    </row>
    <row r="9" spans="1:14" ht="15.75" customHeight="1">
      <c r="A9" s="381">
        <f t="array" ref="A9">IFERROR(IF(D9="","",INDEX('1st Run'!$A:$H,MATCH($F9,'1st Run'!$H:$H,0),1)),"")</f>
        <v>24</v>
      </c>
      <c r="B9" s="382" t="str">
        <f t="array" ref="B9">IFERROR(IF(D9="","",INDEX('1st Run'!$A:$H,MATCH($F9,'1st Run'!$H:$H,0),2)),"")</f>
        <v>ABBI GRAHAM</v>
      </c>
      <c r="C9" s="382" t="str">
        <f t="array" ref="C9">IFERROR(IF(D9="","",INDEX('1st Run'!$A:$H,MATCH(F9,'1st Run'!$H:$H,0),3)),"")</f>
        <v>DDD GUYS APOLLO</v>
      </c>
      <c r="D9" s="383">
        <f t="shared" si="0"/>
        <v>16.285000027999999</v>
      </c>
      <c r="E9" s="384">
        <f>IFERROR(IF(AND(SMALL('1st Run'!H:H,N9)&gt;1000,SMALL('1st Run'!H:H,N9)&lt;3000),"nt",IF(SMALL('1st Run'!H:H,N9)&gt;3000,"",SMALL('1st Run'!H:H,N9))),"")</f>
        <v>16.285000027999999</v>
      </c>
      <c r="F9" s="385">
        <f>IF(D9="nt",IFERROR(SMALL('1st Run'!H:H,N9),""),IF(D9&gt;3000,"",IFERROR(SMALL('1st Run'!H:H,N9),"")))</f>
        <v>16.285000027999999</v>
      </c>
      <c r="G9" s="386" t="str">
        <f t="shared" si="1"/>
        <v>2D</v>
      </c>
      <c r="H9" s="156" t="str">
        <f t="shared" si="2"/>
        <v/>
      </c>
      <c r="I9" s="154" t="str">
        <f>IFERROR(VLOOKUP(D9,'1st Run'!$S$4:$U$32,3,FALSE),"")</f>
        <v>4th</v>
      </c>
      <c r="M9" s="388"/>
      <c r="N9" s="389">
        <v>8</v>
      </c>
    </row>
    <row r="10" spans="1:14" ht="15.75" customHeight="1">
      <c r="A10" s="381">
        <f t="array" ref="A10">IFERROR(IF(D10="","",INDEX('1st Run'!$A:$H,MATCH($F10,'1st Run'!$H:$H,0),1)),"")</f>
        <v>51</v>
      </c>
      <c r="B10" s="382" t="str">
        <f t="array" ref="B10">IFERROR(IF(D10="","",INDEX('1st Run'!$A:$H,MATCH($F10,'1st Run'!$H:$H,0),2)),"")</f>
        <v>CARLEE NELSON</v>
      </c>
      <c r="C10" s="382" t="str">
        <f t="array" ref="C10">IFERROR(IF(D10="","",INDEX('1st Run'!$A:$H,MATCH(F10,'1st Run'!$H:$H,0),3)),"")</f>
        <v>CLIFFORD</v>
      </c>
      <c r="D10" s="383">
        <f t="shared" si="0"/>
        <v>16.299000061000001</v>
      </c>
      <c r="E10" s="384">
        <f>IFERROR(IF(AND(SMALL('1st Run'!H:H,N10)&gt;1000,SMALL('1st Run'!H:H,N10)&lt;3000),"nt",IF(SMALL('1st Run'!H:H,N10)&gt;3000,"",SMALL('1st Run'!H:H,N10))),"")</f>
        <v>16.299000061000001</v>
      </c>
      <c r="F10" s="385">
        <f>IF(D10="nt",IFERROR(SMALL('1st Run'!H:H,N10),""),IF(D10&gt;3000,"",IFERROR(SMALL('1st Run'!H:H,N10),"")))</f>
        <v>16.299000061000001</v>
      </c>
      <c r="G10" s="386" t="str">
        <f t="shared" si="1"/>
        <v>2D</v>
      </c>
      <c r="H10" s="156" t="str">
        <f t="shared" si="2"/>
        <v/>
      </c>
      <c r="I10" s="154" t="str">
        <f>IFERROR(VLOOKUP(D10,'1st Run'!$S$4:$U$32,3,FALSE),"")</f>
        <v/>
      </c>
      <c r="L10" s="387">
        <v>5</v>
      </c>
      <c r="M10" s="388"/>
      <c r="N10" s="389">
        <v>9</v>
      </c>
    </row>
    <row r="11" spans="1:14" ht="15.75" customHeight="1">
      <c r="A11" s="381">
        <f t="array" ref="A11">IFERROR(IF(D11="","",INDEX('1st Run'!$A:$H,MATCH($F11,'1st Run'!$H:$H,0),1)),"")</f>
        <v>61</v>
      </c>
      <c r="B11" s="382" t="str">
        <f t="array" ref="B11">IFERROR(IF(D11="","",INDEX('1st Run'!$A:$H,MATCH($F11,'1st Run'!$H:$H,0),2)),"")</f>
        <v xml:space="preserve">CINDY LOISEAU </v>
      </c>
      <c r="C11" s="382">
        <f t="array" ref="C11">IFERROR(IF(D11="","",INDEX('1st Run'!$A:$H,MATCH(F11,'1st Run'!$H:$H,0),3)),"")</f>
        <v>1</v>
      </c>
      <c r="D11" s="383">
        <f t="shared" si="0"/>
        <v>16.367000073</v>
      </c>
      <c r="E11" s="384">
        <f>IFERROR(IF(AND(SMALL('1st Run'!H:H,N11)&gt;1000,SMALL('1st Run'!H:H,N11)&lt;3000),"nt",IF(SMALL('1st Run'!H:H,N11)&gt;3000,"",SMALL('1st Run'!H:H,N11))),"")</f>
        <v>16.367000073</v>
      </c>
      <c r="F11" s="385">
        <f>IF(D11="nt",IFERROR(SMALL('1st Run'!H:H,N11),""),IF(D11&gt;3000,"",IFERROR(SMALL('1st Run'!H:H,N11),"")))</f>
        <v>16.367000073</v>
      </c>
      <c r="G11" s="386" t="str">
        <f t="shared" si="1"/>
        <v>2D</v>
      </c>
      <c r="H11" s="156" t="str">
        <f t="shared" si="2"/>
        <v/>
      </c>
      <c r="I11" s="154" t="str">
        <f>IFERROR(VLOOKUP(D11,'1st Run'!$S$4:$U$32,3,FALSE),"")</f>
        <v/>
      </c>
      <c r="L11" s="387">
        <v>4</v>
      </c>
      <c r="M11" s="388"/>
      <c r="N11" s="389">
        <v>10</v>
      </c>
    </row>
    <row r="12" spans="1:14" ht="15.75" customHeight="1">
      <c r="A12" s="381">
        <f t="array" ref="A12">IFERROR(IF(D12="","",INDEX('1st Run'!$A:$H,MATCH($F12,'1st Run'!$H:$H,0),1)),"")</f>
        <v>58</v>
      </c>
      <c r="B12" s="382" t="str">
        <f t="array" ref="B12">IFERROR(IF(D12="","",INDEX('1st Run'!$A:$H,MATCH($F12,'1st Run'!$H:$H,0),2)),"")</f>
        <v>DEB KRUGER</v>
      </c>
      <c r="C12" s="382" t="str">
        <f t="array" ref="C12">IFERROR(IF(D12="","",INDEX('1st Run'!$A:$H,MATCH(F12,'1st Run'!$H:$H,0),3)),"")</f>
        <v>SNORT</v>
      </c>
      <c r="D12" s="383">
        <f t="shared" si="0"/>
        <v>16.379000069</v>
      </c>
      <c r="E12" s="384">
        <f>IFERROR(IF(AND(SMALL('1st Run'!H:H,N12)&gt;1000,SMALL('1st Run'!H:H,N12)&lt;3000),"nt",IF(SMALL('1st Run'!H:H,N12)&gt;3000,"",SMALL('1st Run'!H:H,N12))),"")</f>
        <v>16.379000069</v>
      </c>
      <c r="F12" s="385">
        <f>IF(D12="nt",IFERROR(SMALL('1st Run'!H:H,N12),""),IF(D12&gt;3000,"",IFERROR(SMALL('1st Run'!H:H,N12),"")))</f>
        <v>16.379000069</v>
      </c>
      <c r="G12" s="386" t="str">
        <f t="shared" si="1"/>
        <v>2D</v>
      </c>
      <c r="H12" s="156" t="str">
        <f t="shared" si="2"/>
        <v/>
      </c>
      <c r="I12" s="154" t="str">
        <f>IFERROR(VLOOKUP(D12,'1st Run'!$S$4:$U$32,3,FALSE),"")</f>
        <v/>
      </c>
      <c r="M12" s="388"/>
      <c r="N12" s="389">
        <v>11</v>
      </c>
    </row>
    <row r="13" spans="1:14" ht="15.75" customHeight="1">
      <c r="A13" s="381">
        <f t="array" ref="A13">IFERROR(IF(D13="","",INDEX('1st Run'!$A:$H,MATCH($F13,'1st Run'!$H:$H,0),1)),"")</f>
        <v>48</v>
      </c>
      <c r="B13" s="382" t="str">
        <f t="array" ref="B13">IFERROR(IF(D13="","",INDEX('1st Run'!$A:$H,MATCH($F13,'1st Run'!$H:$H,0),2)),"")</f>
        <v>REIS BRULEY</v>
      </c>
      <c r="C13" s="382" t="str">
        <f t="array" ref="C13">IFERROR(IF(D13="","",INDEX('1st Run'!$A:$H,MATCH(F13,'1st Run'!$H:$H,0),3)),"")</f>
        <v>TARZAN</v>
      </c>
      <c r="D13" s="383">
        <f t="shared" si="0"/>
        <v>16.397000057</v>
      </c>
      <c r="E13" s="384">
        <f>IFERROR(IF(AND(SMALL('1st Run'!H:H,N13)&gt;1000,SMALL('1st Run'!H:H,N13)&lt;3000),"nt",IF(SMALL('1st Run'!H:H,N13)&gt;3000,"",SMALL('1st Run'!H:H,N13))),"")</f>
        <v>16.397000057</v>
      </c>
      <c r="F13" s="385">
        <f>IF(D13="nt",IFERROR(SMALL('1st Run'!H:H,N13),""),IF(D13&gt;3000,"",IFERROR(SMALL('1st Run'!H:H,N13),"")))</f>
        <v>16.397000057</v>
      </c>
      <c r="G13" s="386" t="str">
        <f t="shared" si="1"/>
        <v>2D</v>
      </c>
      <c r="H13" s="156" t="str">
        <f t="shared" si="2"/>
        <v/>
      </c>
      <c r="I13" s="154" t="str">
        <f>IFERROR(VLOOKUP(D13,'1st Run'!$S$4:$U$32,3,FALSE),"")</f>
        <v/>
      </c>
      <c r="M13" s="388"/>
      <c r="N13" s="389">
        <v>12</v>
      </c>
    </row>
    <row r="14" spans="1:14" ht="15.75" customHeight="1">
      <c r="A14" s="381">
        <f t="array" ref="A14">IFERROR(IF(D14="","",INDEX('1st Run'!$A:$H,MATCH($F14,'1st Run'!$H:$H,0),1)),"")</f>
        <v>47</v>
      </c>
      <c r="B14" s="382" t="str">
        <f t="array" ref="B14">IFERROR(IF(D14="","",INDEX('1st Run'!$A:$H,MATCH($F14,'1st Run'!$H:$H,0),2)),"")</f>
        <v xml:space="preserve">MORGAN MAHLEN </v>
      </c>
      <c r="C14" s="382" t="str">
        <f t="array" ref="C14">IFERROR(IF(D14="","",INDEX('1st Run'!$A:$H,MATCH(F14,'1st Run'!$H:$H,0),3)),"")</f>
        <v>BACARDI</v>
      </c>
      <c r="D14" s="383">
        <f t="shared" si="0"/>
        <v>16.398000056000001</v>
      </c>
      <c r="E14" s="384">
        <f>IFERROR(IF(AND(SMALL('1st Run'!H:H,N14)&gt;1000,SMALL('1st Run'!H:H,N14)&lt;3000),"nt",IF(SMALL('1st Run'!H:H,N14)&gt;3000,"",SMALL('1st Run'!H:H,N14))),"")</f>
        <v>16.398000056000001</v>
      </c>
      <c r="F14" s="385">
        <f>IF(D14="nt",IFERROR(SMALL('1st Run'!H:H,N14),""),IF(D14&gt;3000,"",IFERROR(SMALL('1st Run'!H:H,N14),"")))</f>
        <v>16.398000056000001</v>
      </c>
      <c r="G14" s="386" t="str">
        <f t="shared" si="1"/>
        <v>2D</v>
      </c>
      <c r="H14" s="156" t="str">
        <f t="shared" si="2"/>
        <v/>
      </c>
      <c r="I14" s="154" t="str">
        <f>IFERROR(VLOOKUP(D14,'1st Run'!$S$4:$U$32,3,FALSE),"")</f>
        <v/>
      </c>
      <c r="M14" s="388"/>
      <c r="N14" s="389">
        <v>13</v>
      </c>
    </row>
    <row r="15" spans="1:14" ht="15.75" customHeight="1">
      <c r="A15" s="381">
        <f t="array" ref="A15">IFERROR(IF(D15="","",INDEX('1st Run'!$A:$H,MATCH($F15,'1st Run'!$H:$H,0),1)),"")</f>
        <v>25</v>
      </c>
      <c r="B15" s="382" t="str">
        <f t="array" ref="B15">IFERROR(IF(D15="","",INDEX('1st Run'!$A:$H,MATCH($F15,'1st Run'!$H:$H,0),2)),"")</f>
        <v>COURTNEY LOISEAU</v>
      </c>
      <c r="C15" s="382" t="str">
        <f t="array" ref="C15">IFERROR(IF(D15="","",INDEX('1st Run'!$A:$H,MATCH(F15,'1st Run'!$H:$H,0),3)),"")</f>
        <v>CRUSHER</v>
      </c>
      <c r="D15" s="383">
        <f t="shared" si="0"/>
        <v>16.491000028999999</v>
      </c>
      <c r="E15" s="384">
        <f>IFERROR(IF(AND(SMALL('1st Run'!H:H,N15)&gt;1000,SMALL('1st Run'!H:H,N15)&lt;3000),"nt",IF(SMALL('1st Run'!H:H,N15)&gt;3000,"",SMALL('1st Run'!H:H,N15))),"")</f>
        <v>16.491000028999999</v>
      </c>
      <c r="F15" s="385">
        <f>IF(D15="nt",IFERROR(SMALL('1st Run'!H:H,N15),""),IF(D15&gt;3000,"",IFERROR(SMALL('1st Run'!H:H,N15),"")))</f>
        <v>16.491000028999999</v>
      </c>
      <c r="G15" s="386" t="str">
        <f t="shared" si="1"/>
        <v>2D</v>
      </c>
      <c r="H15" s="156" t="str">
        <f t="shared" si="2"/>
        <v/>
      </c>
      <c r="I15" s="154" t="str">
        <f>IFERROR(VLOOKUP(D15,'1st Run'!$S$4:$U$32,3,FALSE),"")</f>
        <v/>
      </c>
      <c r="M15" s="388"/>
      <c r="N15" s="389">
        <v>14</v>
      </c>
    </row>
    <row r="16" spans="1:14" ht="15.75" customHeight="1">
      <c r="A16" s="381">
        <f t="array" ref="A16">IFERROR(IF(D16="","",INDEX('1st Run'!$A:$H,MATCH($F16,'1st Run'!$H:$H,0),1)),"")</f>
        <v>19</v>
      </c>
      <c r="B16" s="382" t="str">
        <f t="array" ref="B16">IFERROR(IF(D16="","",INDEX('1st Run'!$A:$H,MATCH($F16,'1st Run'!$H:$H,0),2)),"")</f>
        <v>ALLY PAULEY</v>
      </c>
      <c r="C16" s="382" t="str">
        <f t="array" ref="C16">IFERROR(IF(D16="","",INDEX('1st Run'!$A:$H,MATCH(F16,'1st Run'!$H:$H,0),3)),"")</f>
        <v>ROCKET</v>
      </c>
      <c r="D16" s="383">
        <f t="shared" si="0"/>
        <v>16.526000021999998</v>
      </c>
      <c r="E16" s="384">
        <f>IFERROR(IF(AND(SMALL('1st Run'!H:H,N16)&gt;1000,SMALL('1st Run'!H:H,N16)&lt;3000),"nt",IF(SMALL('1st Run'!H:H,N16)&gt;3000,"",SMALL('1st Run'!H:H,N16))),"")</f>
        <v>16.526000021999998</v>
      </c>
      <c r="F16" s="385">
        <f>IF(D16="nt",IFERROR(SMALL('1st Run'!H:H,N16),""),IF(D16&gt;3000,"",IFERROR(SMALL('1st Run'!H:H,N16),"")))</f>
        <v>16.526000021999998</v>
      </c>
      <c r="G16" s="386" t="str">
        <f t="shared" si="1"/>
        <v>3D</v>
      </c>
      <c r="H16" s="156" t="str">
        <f t="shared" si="2"/>
        <v>3D</v>
      </c>
      <c r="I16" s="154" t="str">
        <f>IFERROR(VLOOKUP(D16,'1st Run'!$S$4:$U$32,3,FALSE),"")</f>
        <v>1st</v>
      </c>
      <c r="M16" s="388"/>
      <c r="N16" s="389">
        <v>15</v>
      </c>
    </row>
    <row r="17" spans="1:14" ht="15.75" customHeight="1">
      <c r="A17" s="381">
        <f t="array" ref="A17">IFERROR(IF(D17="","",INDEX('1st Run'!$A:$H,MATCH($F17,'1st Run'!$H:$H,0),1)),"")</f>
        <v>55</v>
      </c>
      <c r="B17" s="382" t="str">
        <f t="array" ref="B17">IFERROR(IF(D17="","",INDEX('1st Run'!$A:$H,MATCH($F17,'1st Run'!$H:$H,0),2)),"")</f>
        <v>KAILEE BERGER (Y)</v>
      </c>
      <c r="C17" s="382" t="str">
        <f t="array" ref="C17">IFERROR(IF(D17="","",INDEX('1st Run'!$A:$H,MATCH(F17,'1st Run'!$H:$H,0),3)),"")</f>
        <v>CK LAUGHIN FIRE</v>
      </c>
      <c r="D17" s="383">
        <f t="shared" si="0"/>
        <v>16.529000064999998</v>
      </c>
      <c r="E17" s="384">
        <f>IFERROR(IF(AND(SMALL('1st Run'!H:H,N17)&gt;1000,SMALL('1st Run'!H:H,N17)&lt;3000),"nt",IF(SMALL('1st Run'!H:H,N17)&gt;3000,"",SMALL('1st Run'!H:H,N17))),"")</f>
        <v>16.529000064999998</v>
      </c>
      <c r="F17" s="385">
        <f>IF(D17="nt",IFERROR(SMALL('1st Run'!H:H,N17),""),IF(D17&gt;3000,"",IFERROR(SMALL('1st Run'!H:H,N17),"")))</f>
        <v>16.529000064999998</v>
      </c>
      <c r="G17" s="386" t="str">
        <f t="shared" si="1"/>
        <v>3D</v>
      </c>
      <c r="H17" s="156" t="str">
        <f t="shared" si="2"/>
        <v/>
      </c>
      <c r="I17" s="154" t="str">
        <f>IFERROR(VLOOKUP(D17,'1st Run'!$S$4:$U$32,3,FALSE),"")</f>
        <v>2nd</v>
      </c>
      <c r="L17" s="387">
        <v>5</v>
      </c>
      <c r="M17" s="388"/>
      <c r="N17" s="389">
        <v>16</v>
      </c>
    </row>
    <row r="18" spans="1:14" ht="15.75" customHeight="1">
      <c r="A18" s="381">
        <f t="array" ref="A18">IFERROR(IF(D18="","",INDEX('1st Run'!$A:$H,MATCH($F18,'1st Run'!$H:$H,0),1)),"")</f>
        <v>11</v>
      </c>
      <c r="B18" s="382" t="str">
        <f t="array" ref="B18">IFERROR(IF(D18="","",INDEX('1st Run'!$A:$H,MATCH($F18,'1st Run'!$H:$H,0),2)),"")</f>
        <v>KAYCE ENGEN</v>
      </c>
      <c r="C18" s="382" t="str">
        <f t="array" ref="C18">IFERROR(IF(D18="","",INDEX('1st Run'!$A:$H,MATCH(F18,'1st Run'!$H:$H,0),3)),"")</f>
        <v>FIREWATER GOTME LION</v>
      </c>
      <c r="D18" s="383">
        <f t="shared" si="0"/>
        <v>16.538000013000001</v>
      </c>
      <c r="E18" s="384">
        <f>IFERROR(IF(AND(SMALL('1st Run'!H:H,N18)&gt;1000,SMALL('1st Run'!H:H,N18)&lt;3000),"nt",IF(SMALL('1st Run'!H:H,N18)&gt;3000,"",SMALL('1st Run'!H:H,N18))),"")</f>
        <v>16.538000013000001</v>
      </c>
      <c r="F18" s="385">
        <f>IF(D18="nt",IFERROR(SMALL('1st Run'!H:H,N18),""),IF(D18&gt;3000,"",IFERROR(SMALL('1st Run'!H:H,N18),"")))</f>
        <v>16.538000013000001</v>
      </c>
      <c r="G18" s="386" t="str">
        <f t="shared" si="1"/>
        <v>3D</v>
      </c>
      <c r="H18" s="156" t="str">
        <f t="shared" si="2"/>
        <v/>
      </c>
      <c r="I18" s="154" t="str">
        <f>IFERROR(VLOOKUP(D18,'1st Run'!$S$4:$U$32,3,FALSE),"")</f>
        <v>3rd</v>
      </c>
      <c r="L18" s="387">
        <v>4</v>
      </c>
      <c r="M18" s="388"/>
      <c r="N18" s="389">
        <v>17</v>
      </c>
    </row>
    <row r="19" spans="1:14" ht="15.75" customHeight="1">
      <c r="A19" s="381">
        <f t="array" ref="A19">IFERROR(IF(D19="","",INDEX('1st Run'!$A:$H,MATCH($F19,'1st Run'!$H:$H,0),1)),"")</f>
        <v>16</v>
      </c>
      <c r="B19" s="382" t="str">
        <f t="array" ref="B19">IFERROR(IF(D19="","",INDEX('1st Run'!$A:$H,MATCH($F19,'1st Run'!$H:$H,0),2)),"")</f>
        <v>REIS BRULEY</v>
      </c>
      <c r="C19" s="382" t="str">
        <f t="array" ref="C19">IFERROR(IF(D19="","",INDEX('1st Run'!$A:$H,MATCH(F19,'1st Run'!$H:$H,0),3)),"")</f>
        <v>CN SNAZZY SPARK</v>
      </c>
      <c r="D19" s="383">
        <f t="shared" si="0"/>
        <v>16.569000019000001</v>
      </c>
      <c r="E19" s="384">
        <f>IFERROR(IF(AND(SMALL('1st Run'!H:H,N19)&gt;1000,SMALL('1st Run'!H:H,N19)&lt;3000),"nt",IF(SMALL('1st Run'!H:H,N19)&gt;3000,"",SMALL('1st Run'!H:H,N19))),"")</f>
        <v>16.569000019000001</v>
      </c>
      <c r="F19" s="385">
        <f>IF(D19="nt",IFERROR(SMALL('1st Run'!H:H,N19),""),IF(D19&gt;3000,"",IFERROR(SMALL('1st Run'!H:H,N19),"")))</f>
        <v>16.569000019000001</v>
      </c>
      <c r="G19" s="386" t="str">
        <f t="shared" si="1"/>
        <v>3D</v>
      </c>
      <c r="H19" s="156" t="str">
        <f t="shared" si="2"/>
        <v/>
      </c>
      <c r="I19" s="154" t="str">
        <f>IFERROR(VLOOKUP(D19,'1st Run'!$S$4:$U$32,3,FALSE),"")</f>
        <v>4th</v>
      </c>
      <c r="M19" s="388"/>
      <c r="N19" s="389">
        <v>18</v>
      </c>
    </row>
    <row r="20" spans="1:14" ht="15.75" customHeight="1">
      <c r="A20" s="381">
        <f t="array" ref="A20">IFERROR(IF(D20="","",INDEX('1st Run'!$A:$H,MATCH($F20,'1st Run'!$H:$H,0),1)),"")</f>
        <v>41</v>
      </c>
      <c r="B20" s="382" t="str">
        <f t="array" ref="B20">IFERROR(IF(D20="","",INDEX('1st Run'!$A:$H,MATCH($F20,'1st Run'!$H:$H,0),2)),"")</f>
        <v>DEBBIE MCCUTCHEON</v>
      </c>
      <c r="C20" s="382" t="str">
        <f t="array" ref="C20">IFERROR(IF(D20="","",INDEX('1st Run'!$A:$H,MATCH(F20,'1st Run'!$H:$H,0),3)),"")</f>
        <v>JR</v>
      </c>
      <c r="D20" s="383">
        <f t="shared" si="0"/>
        <v>16.613000049</v>
      </c>
      <c r="E20" s="384">
        <f>IFERROR(IF(AND(SMALL('1st Run'!H:H,N20)&gt;1000,SMALL('1st Run'!H:H,N20)&lt;3000),"nt",IF(SMALL('1st Run'!H:H,N20)&gt;3000,"",SMALL('1st Run'!H:H,N20))),"")</f>
        <v>16.613000049</v>
      </c>
      <c r="F20" s="385">
        <f>IF(D20="nt",IFERROR(SMALL('1st Run'!H:H,N20),""),IF(D20&gt;3000,"",IFERROR(SMALL('1st Run'!H:H,N20),"")))</f>
        <v>16.613000049</v>
      </c>
      <c r="G20" s="386" t="str">
        <f t="shared" si="1"/>
        <v>3D</v>
      </c>
      <c r="H20" s="156" t="str">
        <f t="shared" si="2"/>
        <v/>
      </c>
      <c r="I20" s="154" t="str">
        <f>IFERROR(VLOOKUP(D20,'1st Run'!$S$4:$U$32,3,FALSE),"")</f>
        <v/>
      </c>
      <c r="L20" s="387">
        <v>3</v>
      </c>
      <c r="M20" s="388"/>
      <c r="N20" s="389">
        <v>19</v>
      </c>
    </row>
    <row r="21" spans="1:14" ht="15.75" customHeight="1">
      <c r="A21" s="381">
        <f t="array" ref="A21">IFERROR(IF(D21="","",INDEX('1st Run'!$A:$H,MATCH($F21,'1st Run'!$H:$H,0),1)),"")</f>
        <v>33</v>
      </c>
      <c r="B21" s="382" t="str">
        <f t="array" ref="B21">IFERROR(IF(D21="","",INDEX('1st Run'!$A:$H,MATCH($F21,'1st Run'!$H:$H,0),2)),"")</f>
        <v>NICOLE VANWELL</v>
      </c>
      <c r="C21" s="382" t="str">
        <f t="array" ref="C21">IFERROR(IF(D21="","",INDEX('1st Run'!$A:$H,MATCH(F21,'1st Run'!$H:$H,0),3)),"")</f>
        <v>SKY</v>
      </c>
      <c r="D21" s="383">
        <f t="shared" si="0"/>
        <v>16.645000038999999</v>
      </c>
      <c r="E21" s="384">
        <f>IFERROR(IF(AND(SMALL('1st Run'!H:H,N21)&gt;1000,SMALL('1st Run'!H:H,N21)&lt;3000),"nt",IF(SMALL('1st Run'!H:H,N21)&gt;3000,"",SMALL('1st Run'!H:H,N21))),"")</f>
        <v>16.645000038999999</v>
      </c>
      <c r="F21" s="385">
        <f>IF(D21="nt",IFERROR(SMALL('1st Run'!H:H,N21),""),IF(D21&gt;3000,"",IFERROR(SMALL('1st Run'!H:H,N21),"")))</f>
        <v>16.645000038999999</v>
      </c>
      <c r="G21" s="386" t="str">
        <f t="shared" si="1"/>
        <v>3D</v>
      </c>
      <c r="H21" s="156" t="str">
        <f t="shared" si="2"/>
        <v/>
      </c>
      <c r="I21" s="154" t="str">
        <f>IFERROR(VLOOKUP(D21,'1st Run'!$S$4:$U$32,3,FALSE),"")</f>
        <v/>
      </c>
      <c r="L21" s="387">
        <v>2</v>
      </c>
      <c r="M21" s="388"/>
      <c r="N21" s="389">
        <v>20</v>
      </c>
    </row>
    <row r="22" spans="1:14" ht="15.75" customHeight="1">
      <c r="A22" s="381">
        <f t="array" ref="A22">IFERROR(IF(D22="","",INDEX('1st Run'!$A:$H,MATCH($F22,'1st Run'!$H:$H,0),1)),"")</f>
        <v>34</v>
      </c>
      <c r="B22" s="382" t="str">
        <f t="array" ref="B22">IFERROR(IF(D22="","",INDEX('1st Run'!$A:$H,MATCH($F22,'1st Run'!$H:$H,0),2)),"")</f>
        <v>CHEYENNE HULSTEIN</v>
      </c>
      <c r="C22" s="382" t="str">
        <f t="array" ref="C22">IFERROR(IF(D22="","",INDEX('1st Run'!$A:$H,MATCH(F22,'1st Run'!$H:$H,0),3)),"")</f>
        <v>ELITE SHADE OF GREY</v>
      </c>
      <c r="D22" s="383">
        <f t="shared" si="0"/>
        <v>16.734000040000002</v>
      </c>
      <c r="E22" s="384">
        <f>IFERROR(IF(AND(SMALL('1st Run'!H:H,N22)&gt;1000,SMALL('1st Run'!H:H,N22)&lt;3000),"nt",IF(SMALL('1st Run'!H:H,N22)&gt;3000,"",SMALL('1st Run'!H:H,N22))),"")</f>
        <v>16.734000040000002</v>
      </c>
      <c r="F22" s="385">
        <f>IF(D22="nt",IFERROR(SMALL('1st Run'!H:H,N22),""),IF(D22&gt;3000,"",IFERROR(SMALL('1st Run'!H:H,N22),"")))</f>
        <v>16.734000040000002</v>
      </c>
      <c r="G22" s="386" t="str">
        <f t="shared" si="1"/>
        <v>3D</v>
      </c>
      <c r="H22" s="156" t="str">
        <f t="shared" si="2"/>
        <v/>
      </c>
      <c r="I22" s="154" t="str">
        <f>IFERROR(VLOOKUP(D22,'1st Run'!$S$4:$U$32,3,FALSE),"")</f>
        <v/>
      </c>
      <c r="M22" s="388"/>
      <c r="N22" s="389">
        <v>21</v>
      </c>
    </row>
    <row r="23" spans="1:14" ht="15.75" customHeight="1">
      <c r="A23" s="381">
        <f t="array" ref="A23">IFERROR(IF(D23="","",INDEX('1st Run'!$A:$H,MATCH($F23,'1st Run'!$H:$H,0),1)),"")</f>
        <v>31</v>
      </c>
      <c r="B23" s="382" t="str">
        <f t="array" ref="B23">IFERROR(IF(D23="","",INDEX('1st Run'!$A:$H,MATCH($F23,'1st Run'!$H:$H,0),2)),"")</f>
        <v>LISA BRULEY</v>
      </c>
      <c r="C23" s="382" t="str">
        <f t="array" ref="C23">IFERROR(IF(D23="","",INDEX('1st Run'!$A:$H,MATCH(F23,'1st Run'!$H:$H,0),3)),"")</f>
        <v>FIRE</v>
      </c>
      <c r="D23" s="383">
        <f t="shared" si="0"/>
        <v>16.741000036999999</v>
      </c>
      <c r="E23" s="384">
        <f>IFERROR(IF(AND(SMALL('1st Run'!H:H,N23)&gt;1000,SMALL('1st Run'!H:H,N23)&lt;3000),"nt",IF(SMALL('1st Run'!H:H,N23)&gt;3000,"",SMALL('1st Run'!H:H,N23))),"")</f>
        <v>16.741000036999999</v>
      </c>
      <c r="F23" s="385">
        <f>IF(D23="nt",IFERROR(SMALL('1st Run'!H:H,N23),""),IF(D23&gt;3000,"",IFERROR(SMALL('1st Run'!H:H,N23),"")))</f>
        <v>16.741000036999999</v>
      </c>
      <c r="G23" s="386" t="str">
        <f t="shared" si="1"/>
        <v>3D</v>
      </c>
      <c r="H23" s="156" t="str">
        <f t="shared" si="2"/>
        <v/>
      </c>
      <c r="I23" s="154" t="str">
        <f>IFERROR(VLOOKUP(D23,'1st Run'!$S$4:$U$32,3,FALSE),"")</f>
        <v/>
      </c>
      <c r="M23" s="388"/>
      <c r="N23" s="389">
        <v>22</v>
      </c>
    </row>
    <row r="24" spans="1:14" ht="15.75" customHeight="1">
      <c r="A24" s="381">
        <f t="array" ref="A24">IFERROR(IF(D24="","",INDEX('1st Run'!$A:$H,MATCH($F24,'1st Run'!$H:$H,0),1)),"")</f>
        <v>53</v>
      </c>
      <c r="B24" s="382" t="str">
        <f t="array" ref="B24">IFERROR(IF(D24="","",INDEX('1st Run'!$A:$H,MATCH($F24,'1st Run'!$H:$H,0),2)),"")</f>
        <v>KAYCE ENGEN</v>
      </c>
      <c r="C24" s="382" t="str">
        <f t="array" ref="C24">IFERROR(IF(D24="","",INDEX('1st Run'!$A:$H,MATCH(F24,'1st Run'!$H:$H,0),3)),"")</f>
        <v>WYNN</v>
      </c>
      <c r="D24" s="383">
        <f t="shared" si="0"/>
        <v>16.752000063000001</v>
      </c>
      <c r="E24" s="384">
        <f>IFERROR(IF(AND(SMALL('1st Run'!H:H,N24)&gt;1000,SMALL('1st Run'!H:H,N24)&lt;3000),"nt",IF(SMALL('1st Run'!H:H,N24)&gt;3000,"",SMALL('1st Run'!H:H,N24))),"")</f>
        <v>16.752000063000001</v>
      </c>
      <c r="F24" s="385">
        <f>IF(D24="nt",IFERROR(SMALL('1st Run'!H:H,N24),""),IF(D24&gt;3000,"",IFERROR(SMALL('1st Run'!H:H,N24),"")))</f>
        <v>16.752000063000001</v>
      </c>
      <c r="G24" s="386" t="str">
        <f t="shared" si="1"/>
        <v>3D</v>
      </c>
      <c r="H24" s="156" t="str">
        <f t="shared" si="2"/>
        <v/>
      </c>
      <c r="I24" s="154" t="str">
        <f>IFERROR(VLOOKUP(D24,'1st Run'!$S$4:$U$32,3,FALSE),"")</f>
        <v/>
      </c>
      <c r="L24" s="387">
        <v>1</v>
      </c>
      <c r="M24" s="388"/>
      <c r="N24" s="389">
        <v>23</v>
      </c>
    </row>
    <row r="25" spans="1:14" ht="15.75" customHeight="1">
      <c r="A25" s="381">
        <f t="array" ref="A25">IFERROR(IF(D25="","",INDEX('1st Run'!$A:$H,MATCH($F25,'1st Run'!$H:$H,0),1)),"")</f>
        <v>35</v>
      </c>
      <c r="B25" s="382" t="str">
        <f t="array" ref="B25">IFERROR(IF(D25="","",INDEX('1st Run'!$A:$H,MATCH($F25,'1st Run'!$H:$H,0),2)),"")</f>
        <v>MELISSA ROSENDAHL</v>
      </c>
      <c r="C25" s="382" t="str">
        <f t="array" ref="C25">IFERROR(IF(D25="","",INDEX('1st Run'!$A:$H,MATCH(F25,'1st Run'!$H:$H,0),3)),"")</f>
        <v>A DASH OF JERZY CASH</v>
      </c>
      <c r="D25" s="383">
        <f t="shared" si="0"/>
        <v>16.754000041000001</v>
      </c>
      <c r="E25" s="384">
        <f>IFERROR(IF(AND(SMALL('1st Run'!H:H,N25)&gt;1000,SMALL('1st Run'!H:H,N25)&lt;3000),"nt",IF(SMALL('1st Run'!H:H,N25)&gt;3000,"",SMALL('1st Run'!H:H,N25))),"")</f>
        <v>16.754000041000001</v>
      </c>
      <c r="F25" s="385">
        <f>IF(D25="nt",IFERROR(SMALL('1st Run'!H:H,N25),""),IF(D25&gt;3000,"",IFERROR(SMALL('1st Run'!H:H,N25),"")))</f>
        <v>16.754000041000001</v>
      </c>
      <c r="G25" s="386" t="str">
        <f t="shared" si="1"/>
        <v>3D</v>
      </c>
      <c r="H25" s="156" t="str">
        <f t="shared" si="2"/>
        <v/>
      </c>
      <c r="I25" s="154" t="str">
        <f>IFERROR(VLOOKUP(D25,'1st Run'!$S$4:$U$32,3,FALSE),"")</f>
        <v/>
      </c>
      <c r="M25" s="388"/>
      <c r="N25" s="389">
        <v>24</v>
      </c>
    </row>
    <row r="26" spans="1:14" ht="15.75" customHeight="1">
      <c r="A26" s="381">
        <f t="array" ref="A26">IFERROR(IF(D26="","",INDEX('1st Run'!$A:$H,MATCH($F26,'1st Run'!$H:$H,0),1)),"")</f>
        <v>46</v>
      </c>
      <c r="B26" s="382" t="str">
        <f t="array" ref="B26">IFERROR(IF(D26="","",INDEX('1st Run'!$A:$H,MATCH($F26,'1st Run'!$H:$H,0),2)),"")</f>
        <v>DIANA BUCHER</v>
      </c>
      <c r="C26" s="382" t="str">
        <f t="array" ref="C26">IFERROR(IF(D26="","",INDEX('1st Run'!$A:$H,MATCH(F26,'1st Run'!$H:$H,0),3)),"")</f>
        <v>KC SHADY CASH</v>
      </c>
      <c r="D26" s="383">
        <f t="shared" si="0"/>
        <v>16.818000055000002</v>
      </c>
      <c r="E26" s="384">
        <f>IFERROR(IF(AND(SMALL('1st Run'!H:H,N26)&gt;1000,SMALL('1st Run'!H:H,N26)&lt;3000),"nt",IF(SMALL('1st Run'!H:H,N26)&gt;3000,"",SMALL('1st Run'!H:H,N26))),"")</f>
        <v>16.818000055000002</v>
      </c>
      <c r="F26" s="385">
        <f>IF(D26="nt",IFERROR(SMALL('1st Run'!H:H,N26),""),IF(D26&gt;3000,"",IFERROR(SMALL('1st Run'!H:H,N26),"")))</f>
        <v>16.818000055000002</v>
      </c>
      <c r="G26" s="386" t="str">
        <f t="shared" si="1"/>
        <v>3D</v>
      </c>
      <c r="H26" s="156" t="str">
        <f t="shared" si="2"/>
        <v/>
      </c>
      <c r="I26" s="154" t="str">
        <f>IFERROR(VLOOKUP(D26,'1st Run'!$S$4:$U$32,3,FALSE),"")</f>
        <v/>
      </c>
      <c r="M26" s="388"/>
      <c r="N26" s="389">
        <v>25</v>
      </c>
    </row>
    <row r="27" spans="1:14" ht="15.75" customHeight="1">
      <c r="A27" s="381">
        <f t="array" ref="A27">IFERROR(IF(D27="","",INDEX('1st Run'!$A:$H,MATCH($F27,'1st Run'!$H:$H,0),1)),"")</f>
        <v>21</v>
      </c>
      <c r="B27" s="382" t="str">
        <f t="array" ref="B27">IFERROR(IF(D27="","",INDEX('1st Run'!$A:$H,MATCH($F27,'1st Run'!$H:$H,0),2)),"")</f>
        <v>TORRIE MICHELS</v>
      </c>
      <c r="C27" s="382" t="str">
        <f t="array" ref="C27">IFERROR(IF(D27="","",INDEX('1st Run'!$A:$H,MATCH(F27,'1st Run'!$H:$H,0),3)),"")</f>
        <v>INDY</v>
      </c>
      <c r="D27" s="383">
        <f t="shared" si="0"/>
        <v>16.873000025</v>
      </c>
      <c r="E27" s="384">
        <f>IFERROR(IF(AND(SMALL('1st Run'!H:H,N27)&gt;1000,SMALL('1st Run'!H:H,N27)&lt;3000),"nt",IF(SMALL('1st Run'!H:H,N27)&gt;3000,"",SMALL('1st Run'!H:H,N27))),"")</f>
        <v>16.873000025</v>
      </c>
      <c r="F27" s="385">
        <f>IF(D27="nt",IFERROR(SMALL('1st Run'!H:H,N27),""),IF(D27&gt;3000,"",IFERROR(SMALL('1st Run'!H:H,N27),"")))</f>
        <v>16.873000025</v>
      </c>
      <c r="G27" s="386" t="str">
        <f t="shared" si="1"/>
        <v>3D</v>
      </c>
      <c r="H27" s="156" t="str">
        <f t="shared" si="2"/>
        <v/>
      </c>
      <c r="I27" s="154" t="str">
        <f>IFERROR(VLOOKUP(D27,'1st Run'!$S$4:$U$32,3,FALSE),"")</f>
        <v/>
      </c>
      <c r="M27" s="388"/>
      <c r="N27" s="389">
        <v>26</v>
      </c>
    </row>
    <row r="28" spans="1:14" ht="15.75" customHeight="1">
      <c r="A28" s="381">
        <f t="array" ref="A28">IFERROR(IF(D28="","",INDEX('1st Run'!$A:$H,MATCH($F28,'1st Run'!$H:$H,0),1)),"")</f>
        <v>27</v>
      </c>
      <c r="B28" s="382" t="str">
        <f t="array" ref="B28">IFERROR(IF(D28="","",INDEX('1st Run'!$A:$H,MATCH($F28,'1st Run'!$H:$H,0),2)),"")</f>
        <v>ALLISON BURGAU</v>
      </c>
      <c r="C28" s="382" t="str">
        <f t="array" ref="C28">IFERROR(IF(D28="","",INDEX('1st Run'!$A:$H,MATCH(F28,'1st Run'!$H:$H,0),3)),"")</f>
        <v>BUG</v>
      </c>
      <c r="D28" s="383">
        <f t="shared" si="0"/>
        <v>16.880000031999998</v>
      </c>
      <c r="E28" s="384">
        <f>IFERROR(IF(AND(SMALL('1st Run'!H:H,N28)&gt;1000,SMALL('1st Run'!H:H,N28)&lt;3000),"nt",IF(SMALL('1st Run'!H:H,N28)&gt;3000,"",SMALL('1st Run'!H:H,N28))),"")</f>
        <v>16.880000031999998</v>
      </c>
      <c r="F28" s="385">
        <f>IF(D28="nt",IFERROR(SMALL('1st Run'!H:H,N28),""),IF(D28&gt;3000,"",IFERROR(SMALL('1st Run'!H:H,N28),"")))</f>
        <v>16.880000031999998</v>
      </c>
      <c r="G28" s="386" t="str">
        <f t="shared" si="1"/>
        <v>3D</v>
      </c>
      <c r="H28" s="156" t="str">
        <f t="shared" si="2"/>
        <v/>
      </c>
      <c r="I28" s="154" t="str">
        <f>IFERROR(VLOOKUP(D28,'1st Run'!$S$4:$U$32,3,FALSE),"")</f>
        <v/>
      </c>
      <c r="M28" s="388"/>
      <c r="N28" s="389">
        <v>27</v>
      </c>
    </row>
    <row r="29" spans="1:14" ht="15.75" customHeight="1">
      <c r="A29" s="381">
        <f t="array" ref="A29">IFERROR(IF(D29="","",INDEX('1st Run'!$A:$H,MATCH($F29,'1st Run'!$H:$H,0),1)),"")</f>
        <v>12</v>
      </c>
      <c r="B29" s="382" t="str">
        <f t="array" ref="B29">IFERROR(IF(D29="","",INDEX('1st Run'!$A:$H,MATCH($F29,'1st Run'!$H:$H,0),2)),"")</f>
        <v>MICHELLE HODNE</v>
      </c>
      <c r="C29" s="382" t="str">
        <f t="array" ref="C29">IFERROR(IF(D29="","",INDEX('1st Run'!$A:$H,MATCH(F29,'1st Run'!$H:$H,0),3)),"")</f>
        <v>ROYALTY STRUTTIN</v>
      </c>
      <c r="D29" s="383">
        <f t="shared" si="0"/>
        <v>16.899000014000002</v>
      </c>
      <c r="E29" s="384">
        <f>IFERROR(IF(AND(SMALL('1st Run'!H:H,N29)&gt;1000,SMALL('1st Run'!H:H,N29)&lt;3000),"nt",IF(SMALL('1st Run'!H:H,N29)&gt;3000,"",SMALL('1st Run'!H:H,N29))),"")</f>
        <v>16.899000014000002</v>
      </c>
      <c r="F29" s="385">
        <f>IF(D29="nt",IFERROR(SMALL('1st Run'!H:H,N29),""),IF(D29&gt;3000,"",IFERROR(SMALL('1st Run'!H:H,N29),"")))</f>
        <v>16.899000014000002</v>
      </c>
      <c r="G29" s="386" t="str">
        <f t="shared" si="1"/>
        <v>3D</v>
      </c>
      <c r="H29" s="156" t="str">
        <f t="shared" si="2"/>
        <v/>
      </c>
      <c r="I29" s="154" t="str">
        <f>IFERROR(VLOOKUP(D29,'1st Run'!$S$4:$U$32,3,FALSE),"")</f>
        <v/>
      </c>
      <c r="L29" s="387" t="s">
        <v>100</v>
      </c>
      <c r="M29" s="388"/>
      <c r="N29" s="389">
        <v>28</v>
      </c>
    </row>
    <row r="30" spans="1:14" ht="15.75" customHeight="1">
      <c r="A30" s="381">
        <f t="array" ref="A30">IFERROR(IF(D30="","",INDEX('1st Run'!$A:$H,MATCH($F30,'1st Run'!$H:$H,0),1)),"")</f>
        <v>38</v>
      </c>
      <c r="B30" s="382" t="str">
        <f t="array" ref="B30">IFERROR(IF(D30="","",INDEX('1st Run'!$A:$H,MATCH($F30,'1st Run'!$H:$H,0),2)),"")</f>
        <v>KRISTEN ZANCANELLA</v>
      </c>
      <c r="C30" s="382" t="str">
        <f t="array" ref="C30">IFERROR(IF(D30="","",INDEX('1st Run'!$A:$H,MATCH(F30,'1st Run'!$H:$H,0),3)),"")</f>
        <v>VIPER</v>
      </c>
      <c r="D30" s="383">
        <f t="shared" si="0"/>
        <v>16.912000044999999</v>
      </c>
      <c r="E30" s="384">
        <f>IFERROR(IF(AND(SMALL('1st Run'!H:H,N30)&gt;1000,SMALL('1st Run'!H:H,N30)&lt;3000),"nt",IF(SMALL('1st Run'!H:H,N30)&gt;3000,"",SMALL('1st Run'!H:H,N30))),"")</f>
        <v>16.912000044999999</v>
      </c>
      <c r="F30" s="385">
        <f>IF(D30="nt",IFERROR(SMALL('1st Run'!H:H,N30),""),IF(D30&gt;3000,"",IFERROR(SMALL('1st Run'!H:H,N30),"")))</f>
        <v>16.912000044999999</v>
      </c>
      <c r="G30" s="386" t="str">
        <f t="shared" si="1"/>
        <v>3D</v>
      </c>
      <c r="H30" s="156" t="str">
        <f t="shared" si="2"/>
        <v/>
      </c>
      <c r="I30" s="154" t="str">
        <f>IFERROR(VLOOKUP(D30,'1st Run'!$S$4:$U$32,3,FALSE),"")</f>
        <v/>
      </c>
      <c r="M30" s="388"/>
      <c r="N30" s="389">
        <v>29</v>
      </c>
    </row>
    <row r="31" spans="1:14" ht="15.75" customHeight="1">
      <c r="A31" s="381">
        <f t="array" ref="A31">IFERROR(IF(D31="","",INDEX('1st Run'!$A:$H,MATCH($F31,'1st Run'!$H:$H,0),1)),"")</f>
        <v>2</v>
      </c>
      <c r="B31" s="382" t="str">
        <f t="array" ref="B31">IFERROR(IF(D31="","",INDEX('1st Run'!$A:$H,MATCH($F31,'1st Run'!$H:$H,0),2)),"")</f>
        <v>KAYDI ANDERSON</v>
      </c>
      <c r="C31" s="382" t="str">
        <f t="array" ref="C31">IFERROR(IF(D31="","",INDEX('1st Run'!$A:$H,MATCH(F31,'1st Run'!$H:$H,0),3)),"")</f>
        <v>SQUEAKS</v>
      </c>
      <c r="D31" s="383">
        <f t="shared" si="0"/>
        <v>16.985000002</v>
      </c>
      <c r="E31" s="384">
        <f>IFERROR(IF(AND(SMALL('1st Run'!H:H,N31)&gt;1000,SMALL('1st Run'!H:H,N31)&lt;3000),"nt",IF(SMALL('1st Run'!H:H,N31)&gt;3000,"",SMALL('1st Run'!H:H,N31))),"")</f>
        <v>16.985000002</v>
      </c>
      <c r="F31" s="385">
        <f>IF(D31="nt",IFERROR(SMALL('1st Run'!H:H,N31),""),IF(D31&gt;3000,"",IFERROR(SMALL('1st Run'!H:H,N31),"")))</f>
        <v>16.985000002</v>
      </c>
      <c r="G31" s="386" t="str">
        <f t="shared" si="1"/>
        <v>3D</v>
      </c>
      <c r="H31" s="156" t="str">
        <f t="shared" si="2"/>
        <v/>
      </c>
      <c r="I31" s="154" t="str">
        <f>IFERROR(VLOOKUP(D31,'1st Run'!$S$4:$U$32,3,FALSE),"")</f>
        <v/>
      </c>
      <c r="M31" s="388"/>
      <c r="N31" s="389">
        <v>30</v>
      </c>
    </row>
    <row r="32" spans="1:14" ht="15.75" customHeight="1">
      <c r="A32" s="381">
        <f t="array" ref="A32">IFERROR(IF(D32="","",INDEX('1st Run'!$A:$H,MATCH($F32,'1st Run'!$H:$H,0),1)),"")</f>
        <v>43</v>
      </c>
      <c r="B32" s="382" t="str">
        <f t="array" ref="B32">IFERROR(IF(D32="","",INDEX('1st Run'!$A:$H,MATCH($F32,'1st Run'!$H:$H,0),2)),"")</f>
        <v>MARRIEL BADGEROW</v>
      </c>
      <c r="C32" s="382" t="str">
        <f t="array" ref="C32">IFERROR(IF(D32="","",INDEX('1st Run'!$A:$H,MATCH(F32,'1st Run'!$H:$H,0),3)),"")</f>
        <v>CHARLIE</v>
      </c>
      <c r="D32" s="383">
        <f t="shared" si="0"/>
        <v>16.995000051000002</v>
      </c>
      <c r="E32" s="384">
        <f>IFERROR(IF(AND(SMALL('1st Run'!H:H,N32)&gt;1000,SMALL('1st Run'!H:H,N32)&lt;3000),"nt",IF(SMALL('1st Run'!H:H,N32)&gt;3000,"",SMALL('1st Run'!H:H,N32))),"")</f>
        <v>16.995000051000002</v>
      </c>
      <c r="F32" s="385">
        <f>IF(D32="nt",IFERROR(SMALL('1st Run'!H:H,N32),""),IF(D32&gt;3000,"",IFERROR(SMALL('1st Run'!H:H,N32),"")))</f>
        <v>16.995000051000002</v>
      </c>
      <c r="G32" s="386" t="str">
        <f t="shared" si="1"/>
        <v>3D</v>
      </c>
      <c r="H32" s="156" t="str">
        <f t="shared" si="2"/>
        <v/>
      </c>
      <c r="I32" s="154" t="str">
        <f>IFERROR(VLOOKUP(D32,'1st Run'!$S$4:$U$32,3,FALSE),"")</f>
        <v/>
      </c>
      <c r="L32" s="387" t="s">
        <v>100</v>
      </c>
      <c r="M32" s="388"/>
      <c r="N32" s="389">
        <v>31</v>
      </c>
    </row>
    <row r="33" spans="1:14" ht="15.75" customHeight="1">
      <c r="A33" s="381">
        <f t="array" ref="A33">IFERROR(IF(D33="","",INDEX('1st Run'!$A:$H,MATCH($F33,'1st Run'!$H:$H,0),1)),"")</f>
        <v>15</v>
      </c>
      <c r="B33" s="382" t="str">
        <f t="array" ref="B33">IFERROR(IF(D33="","",INDEX('1st Run'!$A:$H,MATCH($F33,'1st Run'!$H:$H,0),2)),"")</f>
        <v>BROOKE BRASKAMP</v>
      </c>
      <c r="C33" s="382" t="str">
        <f t="array" ref="C33">IFERROR(IF(D33="","",INDEX('1st Run'!$A:$H,MATCH(F33,'1st Run'!$H:$H,0),3)),"")</f>
        <v>CINCH</v>
      </c>
      <c r="D33" s="383">
        <f t="shared" si="0"/>
        <v>17.112000017</v>
      </c>
      <c r="E33" s="384">
        <f>IFERROR(IF(AND(SMALL('1st Run'!H:H,N33)&gt;1000,SMALL('1st Run'!H:H,N33)&lt;3000),"nt",IF(SMALL('1st Run'!H:H,N33)&gt;3000,"",SMALL('1st Run'!H:H,N33))),"")</f>
        <v>17.112000017</v>
      </c>
      <c r="F33" s="385">
        <f>IF(D33="nt",IFERROR(SMALL('1st Run'!H:H,N33),""),IF(D33&gt;3000,"",IFERROR(SMALL('1st Run'!H:H,N33),"")))</f>
        <v>17.112000017</v>
      </c>
      <c r="G33" s="386" t="str">
        <f t="shared" si="1"/>
        <v>4D</v>
      </c>
      <c r="H33" s="156" t="str">
        <f t="shared" si="2"/>
        <v>4D</v>
      </c>
      <c r="I33" s="154" t="str">
        <f>IFERROR(VLOOKUP(D33,'1st Run'!$S$4:$U$32,3,FALSE),"")</f>
        <v>1st</v>
      </c>
      <c r="L33" s="387" t="s">
        <v>100</v>
      </c>
      <c r="M33" s="388"/>
      <c r="N33" s="389">
        <v>32</v>
      </c>
    </row>
    <row r="34" spans="1:14" ht="15.75" customHeight="1">
      <c r="A34" s="381">
        <f t="array" ref="A34">IFERROR(IF(D34="","",INDEX('1st Run'!$A:$H,MATCH($F34,'1st Run'!$H:$H,0),1)),"")</f>
        <v>20</v>
      </c>
      <c r="B34" s="382" t="str">
        <f t="array" ref="B34">IFERROR(IF(D34="","",INDEX('1st Run'!$A:$H,MATCH($F34,'1st Run'!$H:$H,0),2)),"")</f>
        <v>MAKAYLA CROSS</v>
      </c>
      <c r="C34" s="382" t="str">
        <f t="array" ref="C34">IFERROR(IF(D34="","",INDEX('1st Run'!$A:$H,MATCH(F34,'1st Run'!$H:$H,0),3)),"")</f>
        <v>DESTINY</v>
      </c>
      <c r="D34" s="383">
        <f t="shared" si="0"/>
        <v>17.148000022999998</v>
      </c>
      <c r="E34" s="384">
        <f>IFERROR(IF(AND(SMALL('1st Run'!H:H,N34)&gt;1000,SMALL('1st Run'!H:H,N34)&lt;3000),"nt",IF(SMALL('1st Run'!H:H,N34)&gt;3000,"",SMALL('1st Run'!H:H,N34))),"")</f>
        <v>17.148000022999998</v>
      </c>
      <c r="F34" s="385">
        <f>IF(D34="nt",IFERROR(SMALL('1st Run'!H:H,N34),""),IF(D34&gt;3000,"",IFERROR(SMALL('1st Run'!H:H,N34),"")))</f>
        <v>17.148000022999998</v>
      </c>
      <c r="G34" s="386" t="str">
        <f t="shared" si="1"/>
        <v>4D</v>
      </c>
      <c r="H34" s="156" t="str">
        <f t="shared" si="2"/>
        <v/>
      </c>
      <c r="I34" s="154" t="str">
        <f>IFERROR(VLOOKUP(D34,'1st Run'!$S$4:$U$32,3,FALSE),"")</f>
        <v>2nd</v>
      </c>
      <c r="M34" s="388"/>
      <c r="N34" s="389">
        <v>33</v>
      </c>
    </row>
    <row r="35" spans="1:14" ht="15.75" customHeight="1">
      <c r="A35" s="381">
        <f t="array" ref="A35">IFERROR(IF(D35="","",INDEX('1st Run'!$A:$H,MATCH($F35,'1st Run'!$H:$H,0),1)),"")</f>
        <v>56</v>
      </c>
      <c r="B35" s="382" t="str">
        <f t="array" ref="B35">IFERROR(IF(D35="","",INDEX('1st Run'!$A:$H,MATCH($F35,'1st Run'!$H:$H,0),2)),"")</f>
        <v>KENDRA KANNAS</v>
      </c>
      <c r="C35" s="382" t="str">
        <f t="array" ref="C35">IFERROR(IF(D35="","",INDEX('1st Run'!$A:$H,MATCH(F35,'1st Run'!$H:$H,0),3)),"")</f>
        <v>YUBAS FOXY FRECKLES</v>
      </c>
      <c r="D35" s="383">
        <f t="shared" si="0"/>
        <v>17.268000066999999</v>
      </c>
      <c r="E35" s="384">
        <f>IFERROR(IF(AND(SMALL('1st Run'!H:H,N35)&gt;1000,SMALL('1st Run'!H:H,N35)&lt;3000),"nt",IF(SMALL('1st Run'!H:H,N35)&gt;3000,"",SMALL('1st Run'!H:H,N35))),"")</f>
        <v>17.268000066999999</v>
      </c>
      <c r="F35" s="385">
        <f>IF(D35="nt",IFERROR(SMALL('1st Run'!H:H,N35),""),IF(D35&gt;3000,"",IFERROR(SMALL('1st Run'!H:H,N35),"")))</f>
        <v>17.268000066999999</v>
      </c>
      <c r="G35" s="386" t="str">
        <f t="shared" si="1"/>
        <v>4D</v>
      </c>
      <c r="H35" s="156" t="str">
        <f t="shared" si="2"/>
        <v/>
      </c>
      <c r="I35" s="154" t="str">
        <f>IFERROR(VLOOKUP(D35,'1st Run'!$S$4:$U$32,3,FALSE),"")</f>
        <v>3rd</v>
      </c>
      <c r="M35" s="388"/>
      <c r="N35" s="389">
        <v>34</v>
      </c>
    </row>
    <row r="36" spans="1:14" ht="15.75" customHeight="1">
      <c r="A36" s="381">
        <f t="array" ref="A36">IFERROR(IF(D36="","",INDEX('1st Run'!$A:$H,MATCH($F36,'1st Run'!$H:$H,0),1)),"")</f>
        <v>17</v>
      </c>
      <c r="B36" s="382" t="str">
        <f t="array" ref="B36">IFERROR(IF(D36="","",INDEX('1st Run'!$A:$H,MATCH($F36,'1st Run'!$H:$H,0),2)),"")</f>
        <v>MEGAN ROSENDAHL</v>
      </c>
      <c r="C36" s="382" t="str">
        <f t="array" ref="C36">IFERROR(IF(D36="","",INDEX('1st Run'!$A:$H,MATCH(F36,'1st Run'!$H:$H,0),3)),"")</f>
        <v>RL OZZIE CAT</v>
      </c>
      <c r="D36" s="383">
        <f t="shared" si="0"/>
        <v>17.305000020000001</v>
      </c>
      <c r="E36" s="384">
        <f>IFERROR(IF(AND(SMALL('1st Run'!H:H,N36)&gt;1000,SMALL('1st Run'!H:H,N36)&lt;3000),"nt",IF(SMALL('1st Run'!H:H,N36)&gt;3000,"",SMALL('1st Run'!H:H,N36))),"")</f>
        <v>17.305000020000001</v>
      </c>
      <c r="F36" s="385">
        <f>IF(D36="nt",IFERROR(SMALL('1st Run'!H:H,N36),""),IF(D36&gt;3000,"",IFERROR(SMALL('1st Run'!H:H,N36),"")))</f>
        <v>17.305000020000001</v>
      </c>
      <c r="G36" s="386" t="str">
        <f t="shared" si="1"/>
        <v>4D</v>
      </c>
      <c r="H36" s="156" t="str">
        <f t="shared" si="2"/>
        <v/>
      </c>
      <c r="I36" s="154" t="str">
        <f>IFERROR(VLOOKUP(D36,'1st Run'!$S$4:$U$32,3,FALSE),"")</f>
        <v>4th</v>
      </c>
      <c r="M36" s="388"/>
      <c r="N36" s="389">
        <v>35</v>
      </c>
    </row>
    <row r="37" spans="1:14" ht="15.75" customHeight="1">
      <c r="A37" s="381">
        <f t="array" ref="A37">IFERROR(IF(D37="","",INDEX('1st Run'!$A:$H,MATCH($F37,'1st Run'!$H:$H,0),1)),"")</f>
        <v>29</v>
      </c>
      <c r="B37" s="382" t="str">
        <f t="array" ref="B37">IFERROR(IF(D37="","",INDEX('1st Run'!$A:$H,MATCH($F37,'1st Run'!$H:$H,0),2)),"")</f>
        <v>LISA KANNAS</v>
      </c>
      <c r="C37" s="382" t="str">
        <f t="array" ref="C37">IFERROR(IF(D37="","",INDEX('1st Run'!$A:$H,MATCH(F37,'1st Run'!$H:$H,0),3)),"")</f>
        <v>JD LITTLE RICKY</v>
      </c>
      <c r="D37" s="383">
        <f t="shared" si="0"/>
        <v>17.360000033999999</v>
      </c>
      <c r="E37" s="384">
        <f>IFERROR(IF(AND(SMALL('1st Run'!H:H,N37)&gt;1000,SMALL('1st Run'!H:H,N37)&lt;3000),"nt",IF(SMALL('1st Run'!H:H,N37)&gt;3000,"",SMALL('1st Run'!H:H,N37))),"")</f>
        <v>17.360000033999999</v>
      </c>
      <c r="F37" s="385">
        <f>IF(D37="nt",IFERROR(SMALL('1st Run'!H:H,N37),""),IF(D37&gt;3000,"",IFERROR(SMALL('1st Run'!H:H,N37),"")))</f>
        <v>17.360000033999999</v>
      </c>
      <c r="G37" s="386" t="str">
        <f t="shared" si="1"/>
        <v>4D</v>
      </c>
      <c r="H37" s="156" t="str">
        <f t="shared" si="2"/>
        <v/>
      </c>
      <c r="I37" s="154" t="str">
        <f>IFERROR(VLOOKUP(D37,'1st Run'!$S$4:$U$32,3,FALSE),"")</f>
        <v/>
      </c>
      <c r="M37" s="388"/>
      <c r="N37" s="389">
        <v>36</v>
      </c>
    </row>
    <row r="38" spans="1:14" ht="15.75" customHeight="1">
      <c r="A38" s="381">
        <f t="array" ref="A38">IFERROR(IF(D38="","",INDEX('1st Run'!$A:$H,MATCH($F38,'1st Run'!$H:$H,0),1)),"")</f>
        <v>28</v>
      </c>
      <c r="B38" s="382" t="str">
        <f t="array" ref="B38">IFERROR(IF(D38="","",INDEX('1st Run'!$A:$H,MATCH($F38,'1st Run'!$H:$H,0),2)),"")</f>
        <v>JOSEY FEY</v>
      </c>
      <c r="C38" s="382" t="str">
        <f t="array" ref="C38">IFERROR(IF(D38="","",INDEX('1st Run'!$A:$H,MATCH(F38,'1st Run'!$H:$H,0),3)),"")</f>
        <v>GUNNIN FOR FAME</v>
      </c>
      <c r="D38" s="383">
        <f t="shared" si="0"/>
        <v>17.411000033000001</v>
      </c>
      <c r="E38" s="384">
        <f>IFERROR(IF(AND(SMALL('1st Run'!H:H,N38)&gt;1000,SMALL('1st Run'!H:H,N38)&lt;3000),"nt",IF(SMALL('1st Run'!H:H,N38)&gt;3000,"",SMALL('1st Run'!H:H,N38))),"")</f>
        <v>17.411000033000001</v>
      </c>
      <c r="F38" s="385">
        <f>IF(D38="nt",IFERROR(SMALL('1st Run'!H:H,N38),""),IF(D38&gt;3000,"",IFERROR(SMALL('1st Run'!H:H,N38),"")))</f>
        <v>17.411000033000001</v>
      </c>
      <c r="G38" s="386" t="str">
        <f t="shared" si="1"/>
        <v>4D</v>
      </c>
      <c r="H38" s="156" t="str">
        <f t="shared" si="2"/>
        <v/>
      </c>
      <c r="I38" s="154" t="str">
        <f>IFERROR(VLOOKUP(D38,'1st Run'!$S$4:$U$32,3,FALSE),"")</f>
        <v/>
      </c>
      <c r="M38" s="388"/>
      <c r="N38" s="389">
        <v>37</v>
      </c>
    </row>
    <row r="39" spans="1:14" ht="15.75" customHeight="1">
      <c r="A39" s="381">
        <f t="array" ref="A39">IFERROR(IF(D39="","",INDEX('1st Run'!$A:$H,MATCH($F39,'1st Run'!$H:$H,0),1)),"")</f>
        <v>67</v>
      </c>
      <c r="B39" s="382" t="str">
        <f t="array" ref="B39">IFERROR(IF(D39="","",INDEX('1st Run'!$A:$H,MATCH($F39,'1st Run'!$H:$H,0),2)),"")</f>
        <v>JACKIE FIEKEMA (Y)</v>
      </c>
      <c r="C39" s="382" t="str">
        <f t="array" ref="C39">IFERROR(IF(D39="","",INDEX('1st Run'!$A:$H,MATCH(F39,'1st Run'!$H:$H,0),3)),"")</f>
        <v>MARKED WITH CHROME</v>
      </c>
      <c r="D39" s="383">
        <f t="shared" si="0"/>
        <v>17.560000079999998</v>
      </c>
      <c r="E39" s="384">
        <f>IFERROR(IF(AND(SMALL('1st Run'!H:H,N39)&gt;1000,SMALL('1st Run'!H:H,N39)&lt;3000),"nt",IF(SMALL('1st Run'!H:H,N39)&gt;3000,"",SMALL('1st Run'!H:H,N39))),"")</f>
        <v>17.560000079999998</v>
      </c>
      <c r="F39" s="385">
        <f>IF(D39="nt",IFERROR(SMALL('1st Run'!H:H,N39),""),IF(D39&gt;3000,"",IFERROR(SMALL('1st Run'!H:H,N39),"")))</f>
        <v>17.560000079999998</v>
      </c>
      <c r="G39" s="386" t="str">
        <f t="shared" si="1"/>
        <v>4D</v>
      </c>
      <c r="H39" s="156" t="str">
        <f t="shared" si="2"/>
        <v>5D</v>
      </c>
      <c r="I39" s="154" t="str">
        <f>IFERROR(VLOOKUP(D39,'1st Run'!$S$4:$U$32,3,FALSE),"")</f>
        <v>1st</v>
      </c>
      <c r="M39" s="388"/>
      <c r="N39" s="389">
        <v>38</v>
      </c>
    </row>
    <row r="40" spans="1:14" ht="15.75" customHeight="1">
      <c r="A40" s="381">
        <f t="array" ref="A40">IFERROR(IF(D40="","",INDEX('1st Run'!$A:$H,MATCH($F40,'1st Run'!$H:$H,0),1)),"")</f>
        <v>63</v>
      </c>
      <c r="B40" s="382" t="str">
        <f t="array" ref="B40">IFERROR(IF(D40="","",INDEX('1st Run'!$A:$H,MATCH($F40,'1st Run'!$H:$H,0),2)),"")</f>
        <v>JANICE ROEBUCK</v>
      </c>
      <c r="C40" s="382" t="str">
        <f t="array" ref="C40">IFERROR(IF(D40="","",INDEX('1st Run'!$A:$H,MATCH(F40,'1st Run'!$H:$H,0),3)),"")</f>
        <v>HOLLY</v>
      </c>
      <c r="D40" s="383">
        <f t="shared" si="0"/>
        <v>17.715000074999999</v>
      </c>
      <c r="E40" s="384">
        <f>IFERROR(IF(AND(SMALL('1st Run'!H:H,N40)&gt;1000,SMALL('1st Run'!H:H,N40)&lt;3000),"nt",IF(SMALL('1st Run'!H:H,N40)&gt;3000,"",SMALL('1st Run'!H:H,N40))),"")</f>
        <v>17.715000074999999</v>
      </c>
      <c r="F40" s="385">
        <f>IF(D40="nt",IFERROR(SMALL('1st Run'!H:H,N40),""),IF(D40&gt;3000,"",IFERROR(SMALL('1st Run'!H:H,N40),"")))</f>
        <v>17.715000074999999</v>
      </c>
      <c r="G40" s="386" t="str">
        <f t="shared" si="1"/>
        <v>4D</v>
      </c>
      <c r="H40" s="156" t="str">
        <f t="shared" si="2"/>
        <v/>
      </c>
      <c r="I40" s="154" t="str">
        <f>IFERROR(VLOOKUP(D40,'1st Run'!$S$4:$U$32,3,FALSE),"")</f>
        <v>2nd</v>
      </c>
      <c r="L40" s="387">
        <v>5</v>
      </c>
      <c r="M40" s="388"/>
      <c r="N40" s="389">
        <v>39</v>
      </c>
    </row>
    <row r="41" spans="1:14" ht="15.75" customHeight="1">
      <c r="A41" s="381">
        <f t="array" ref="A41">IFERROR(IF(D41="","",INDEX('1st Run'!$A:$H,MATCH($F41,'1st Run'!$H:$H,0),1)),"")</f>
        <v>54</v>
      </c>
      <c r="B41" s="382" t="str">
        <f t="array" ref="B41">IFERROR(IF(D41="","",INDEX('1st Run'!$A:$H,MATCH($F41,'1st Run'!$H:$H,0),2)),"")</f>
        <v>MICHELLE HODNE</v>
      </c>
      <c r="C41" s="382" t="str">
        <f t="array" ref="C41">IFERROR(IF(D41="","",INDEX('1st Run'!$A:$H,MATCH(F41,'1st Run'!$H:$H,0),3)),"")</f>
        <v>UNO SONITA OLENA</v>
      </c>
      <c r="D41" s="383">
        <f t="shared" si="0"/>
        <v>17.724000064000002</v>
      </c>
      <c r="E41" s="384">
        <f>IFERROR(IF(AND(SMALL('1st Run'!H:H,N41)&gt;1000,SMALL('1st Run'!H:H,N41)&lt;3000),"nt",IF(SMALL('1st Run'!H:H,N41)&gt;3000,"",SMALL('1st Run'!H:H,N41))),"")</f>
        <v>17.724000064000002</v>
      </c>
      <c r="F41" s="385">
        <f>IF(D41="nt",IFERROR(SMALL('1st Run'!H:H,N41),""),IF(D41&gt;3000,"",IFERROR(SMALL('1st Run'!H:H,N41),"")))</f>
        <v>17.724000064000002</v>
      </c>
      <c r="G41" s="386" t="str">
        <f t="shared" si="1"/>
        <v>4D</v>
      </c>
      <c r="H41" s="156" t="str">
        <f t="shared" si="2"/>
        <v/>
      </c>
      <c r="I41" s="154" t="str">
        <f>IFERROR(VLOOKUP(D41,'1st Run'!$S$4:$U$32,3,FALSE),"")</f>
        <v>3rd</v>
      </c>
      <c r="L41" s="387">
        <v>4</v>
      </c>
      <c r="M41" s="388"/>
      <c r="N41" s="389">
        <v>40</v>
      </c>
    </row>
    <row r="42" spans="1:14" ht="15.75" customHeight="1">
      <c r="A42" s="381">
        <f t="array" ref="A42">IFERROR(IF(D42="","",INDEX('1st Run'!$A:$H,MATCH($F42,'1st Run'!$H:$H,0),1)),"")</f>
        <v>9</v>
      </c>
      <c r="B42" s="382" t="str">
        <f t="array" ref="B42">IFERROR(IF(D42="","",INDEX('1st Run'!$A:$H,MATCH($F42,'1st Run'!$H:$H,0),2)),"")</f>
        <v>KAYCE BERGER (Y)</v>
      </c>
      <c r="C42" s="382" t="str">
        <f t="array" ref="C42">IFERROR(IF(D42="","",INDEX('1st Run'!$A:$H,MATCH(F42,'1st Run'!$H:$H,0),3)),"")</f>
        <v>JAW SMART LITTLESILV</v>
      </c>
      <c r="D42" s="383">
        <f t="shared" si="0"/>
        <v>17.833000009999999</v>
      </c>
      <c r="E42" s="384">
        <f>IFERROR(IF(AND(SMALL('1st Run'!H:H,N42)&gt;1000,SMALL('1st Run'!H:H,N42)&lt;3000),"nt",IF(SMALL('1st Run'!H:H,N42)&gt;3000,"",SMALL('1st Run'!H:H,N42))),"")</f>
        <v>17.833000009999999</v>
      </c>
      <c r="F42" s="385">
        <f>IF(D42="nt",IFERROR(SMALL('1st Run'!H:H,N42),""),IF(D42&gt;3000,"",IFERROR(SMALL('1st Run'!H:H,N42),"")))</f>
        <v>17.833000009999999</v>
      </c>
      <c r="G42" s="386" t="str">
        <f t="shared" si="1"/>
        <v>4D</v>
      </c>
      <c r="H42" s="156" t="str">
        <f t="shared" si="2"/>
        <v/>
      </c>
      <c r="I42" s="154" t="str">
        <f>IFERROR(VLOOKUP(D42,'1st Run'!$S$4:$U$32,3,FALSE),"")</f>
        <v>4th</v>
      </c>
      <c r="L42" s="387">
        <v>3</v>
      </c>
      <c r="M42" s="388"/>
      <c r="N42" s="389">
        <v>41</v>
      </c>
    </row>
    <row r="43" spans="1:14" ht="15.75" customHeight="1">
      <c r="A43" s="381">
        <f t="array" ref="A43">IFERROR(IF(D43="","",INDEX('1st Run'!$A:$H,MATCH($F43,'1st Run'!$H:$H,0),1)),"")</f>
        <v>22</v>
      </c>
      <c r="B43" s="382" t="str">
        <f t="array" ref="B43">IFERROR(IF(D43="","",INDEX('1st Run'!$A:$H,MATCH($F43,'1st Run'!$H:$H,0),2)),"")</f>
        <v>VIVIAN JOHNSON (Y)</v>
      </c>
      <c r="C43" s="382" t="str">
        <f t="array" ref="C43">IFERROR(IF(D43="","",INDEX('1st Run'!$A:$H,MATCH(F43,'1st Run'!$H:$H,0),3)),"")</f>
        <v>MY COYOTE PLAYBOY</v>
      </c>
      <c r="D43" s="383">
        <f t="shared" si="0"/>
        <v>17.882000026</v>
      </c>
      <c r="E43" s="384">
        <f>IFERROR(IF(AND(SMALL('1st Run'!H:H,N43)&gt;1000,SMALL('1st Run'!H:H,N43)&lt;3000),"nt",IF(SMALL('1st Run'!H:H,N43)&gt;3000,"",SMALL('1st Run'!H:H,N43))),"")</f>
        <v>17.882000026</v>
      </c>
      <c r="F43" s="385">
        <f>IF(D43="nt",IFERROR(SMALL('1st Run'!H:H,N43),""),IF(D43&gt;3000,"",IFERROR(SMALL('1st Run'!H:H,N43),"")))</f>
        <v>17.882000026</v>
      </c>
      <c r="G43" s="386" t="str">
        <f t="shared" si="1"/>
        <v>4D</v>
      </c>
      <c r="H43" s="156" t="str">
        <f t="shared" si="2"/>
        <v/>
      </c>
      <c r="I43" s="154" t="str">
        <f>IFERROR(VLOOKUP(D43,'1st Run'!$S$4:$U$32,3,FALSE),"")</f>
        <v/>
      </c>
      <c r="M43" s="388"/>
      <c r="N43" s="389">
        <v>42</v>
      </c>
    </row>
    <row r="44" spans="1:14" ht="15.75" customHeight="1">
      <c r="A44" s="381">
        <f t="array" ref="A44">IFERROR(IF(D44="","",INDEX('1st Run'!$A:$H,MATCH($F44,'1st Run'!$H:$H,0),1)),"")</f>
        <v>44</v>
      </c>
      <c r="B44" s="382" t="str">
        <f t="array" ref="B44">IFERROR(IF(D44="","",INDEX('1st Run'!$A:$H,MATCH($F44,'1st Run'!$H:$H,0),2)),"")</f>
        <v>KAYCE BERGER (Y)</v>
      </c>
      <c r="C44" s="382" t="str">
        <f t="array" ref="C44">IFERROR(IF(D44="","",INDEX('1st Run'!$A:$H,MATCH(F44,'1st Run'!$H:$H,0),3)),"")</f>
        <v>WEBBS LUCKY SPIN</v>
      </c>
      <c r="D44" s="383">
        <f t="shared" si="0"/>
        <v>17.941000052</v>
      </c>
      <c r="E44" s="384">
        <f>IFERROR(IF(AND(SMALL('1st Run'!H:H,N44)&gt;1000,SMALL('1st Run'!H:H,N44)&lt;3000),"nt",IF(SMALL('1st Run'!H:H,N44)&gt;3000,"",SMALL('1st Run'!H:H,N44))),"")</f>
        <v>17.941000052</v>
      </c>
      <c r="F44" s="385">
        <f>IF(D44="nt",IFERROR(SMALL('1st Run'!H:H,N44),""),IF(D44&gt;3000,"",IFERROR(SMALL('1st Run'!H:H,N44),"")))</f>
        <v>17.941000052</v>
      </c>
      <c r="G44" s="386" t="str">
        <f t="shared" si="1"/>
        <v>4D</v>
      </c>
      <c r="H44" s="156" t="str">
        <f t="shared" si="2"/>
        <v/>
      </c>
      <c r="I44" s="154" t="str">
        <f>IFERROR(VLOOKUP(D44,'1st Run'!$S$4:$U$32,3,FALSE),"")</f>
        <v/>
      </c>
      <c r="M44" s="388"/>
      <c r="N44" s="389">
        <v>43</v>
      </c>
    </row>
    <row r="45" spans="1:14" ht="15.75" customHeight="1">
      <c r="A45" s="381">
        <f t="array" ref="A45">IFERROR(IF(D45="","",INDEX('1st Run'!$A:$H,MATCH($F45,'1st Run'!$H:$H,0),1)),"")</f>
        <v>10</v>
      </c>
      <c r="B45" s="382" t="str">
        <f t="array" ref="B45">IFERROR(IF(D45="","",INDEX('1st Run'!$A:$H,MATCH($F45,'1st Run'!$H:$H,0),2)),"")</f>
        <v>DEB KRUGER</v>
      </c>
      <c r="C45" s="382" t="str">
        <f t="array" ref="C45">IFERROR(IF(D45="","",INDEX('1st Run'!$A:$H,MATCH(F45,'1st Run'!$H:$H,0),3)),"")</f>
        <v>FAST SASSAFRAS</v>
      </c>
      <c r="D45" s="383">
        <f t="shared" si="0"/>
        <v>18.119000011000001</v>
      </c>
      <c r="E45" s="384">
        <f>IFERROR(IF(AND(SMALL('1st Run'!H:H,N45)&gt;1000,SMALL('1st Run'!H:H,N45)&lt;3000),"nt",IF(SMALL('1st Run'!H:H,N45)&gt;3000,"",SMALL('1st Run'!H:H,N45))),"")</f>
        <v>18.119000011000001</v>
      </c>
      <c r="F45" s="385">
        <f>IF(D45="nt",IFERROR(SMALL('1st Run'!H:H,N45),""),IF(D45&gt;3000,"",IFERROR(SMALL('1st Run'!H:H,N45),"")))</f>
        <v>18.119000011000001</v>
      </c>
      <c r="G45" s="386" t="str">
        <f t="shared" si="1"/>
        <v>4D</v>
      </c>
      <c r="H45" s="156" t="str">
        <f t="shared" si="2"/>
        <v/>
      </c>
      <c r="I45" s="154" t="str">
        <f>IFERROR(VLOOKUP(D45,'1st Run'!$S$4:$U$32,3,FALSE),"")</f>
        <v/>
      </c>
      <c r="L45" s="387">
        <v>2</v>
      </c>
      <c r="M45" s="388"/>
      <c r="N45" s="389">
        <v>44</v>
      </c>
    </row>
    <row r="46" spans="1:14" ht="15.75" customHeight="1">
      <c r="A46" s="381">
        <f t="array" ref="A46">IFERROR(IF(D46="","",INDEX('1st Run'!$A:$H,MATCH($F46,'1st Run'!$H:$H,0),1)),"")</f>
        <v>64</v>
      </c>
      <c r="B46" s="382" t="str">
        <f t="array" ref="B46">IFERROR(IF(D46="","",INDEX('1st Run'!$A:$H,MATCH($F46,'1st Run'!$H:$H,0),2)),"")</f>
        <v>SANDRA SCHAACK</v>
      </c>
      <c r="C46" s="382" t="str">
        <f t="array" ref="C46">IFERROR(IF(D46="","",INDEX('1st Run'!$A:$H,MATCH(F46,'1st Run'!$H:$H,0),3)),"")</f>
        <v>JOSIE</v>
      </c>
      <c r="D46" s="383">
        <f t="shared" si="0"/>
        <v>18.617000076</v>
      </c>
      <c r="E46" s="384">
        <f>IFERROR(IF(AND(SMALL('1st Run'!H:H,N46)&gt;1000,SMALL('1st Run'!H:H,N46)&lt;3000),"nt",IF(SMALL('1st Run'!H:H,N46)&gt;3000,"",SMALL('1st Run'!H:H,N46))),"")</f>
        <v>18.617000076</v>
      </c>
      <c r="F46" s="385">
        <f>IF(D46="nt",IFERROR(SMALL('1st Run'!H:H,N46),""),IF(D46&gt;3000,"",IFERROR(SMALL('1st Run'!H:H,N46),"")))</f>
        <v>18.617000076</v>
      </c>
      <c r="G46" s="386" t="str">
        <f t="shared" si="1"/>
        <v>4D</v>
      </c>
      <c r="H46" s="156" t="str">
        <f t="shared" si="2"/>
        <v/>
      </c>
      <c r="I46" s="154" t="str">
        <f>IFERROR(VLOOKUP(D46,'1st Run'!$S$4:$U$32,3,FALSE),"")</f>
        <v/>
      </c>
      <c r="L46" s="387">
        <v>1</v>
      </c>
      <c r="M46" s="388"/>
      <c r="N46" s="389">
        <v>45</v>
      </c>
    </row>
    <row r="47" spans="1:14" ht="15.75" customHeight="1">
      <c r="A47" s="381">
        <f t="array" ref="A47">IFERROR(IF(D47="","",INDEX('1st Run'!$A:$H,MATCH($F47,'1st Run'!$H:$H,0),1)),"")</f>
        <v>45</v>
      </c>
      <c r="B47" s="382" t="str">
        <f t="array" ref="B47">IFERROR(IF(D47="","",INDEX('1st Run'!$A:$H,MATCH($F47,'1st Run'!$H:$H,0),2)),"")</f>
        <v>EMMA POSTMA</v>
      </c>
      <c r="C47" s="382" t="str">
        <f t="array" ref="C47">IFERROR(IF(D47="","",INDEX('1st Run'!$A:$H,MATCH(F47,'1st Run'!$H:$H,0),3)),"")</f>
        <v>THIS LIL LITE O MINE</v>
      </c>
      <c r="D47" s="383">
        <f t="shared" si="0"/>
        <v>18.827000053000003</v>
      </c>
      <c r="E47" s="384">
        <f>IFERROR(IF(AND(SMALL('1st Run'!H:H,N47)&gt;1000,SMALL('1st Run'!H:H,N47)&lt;3000),"nt",IF(SMALL('1st Run'!H:H,N47)&gt;3000,"",SMALL('1st Run'!H:H,N47))),"")</f>
        <v>18.827000053000003</v>
      </c>
      <c r="F47" s="385">
        <f>IF(D47="nt",IFERROR(SMALL('1st Run'!H:H,N47),""),IF(D47&gt;3000,"",IFERROR(SMALL('1st Run'!H:H,N47),"")))</f>
        <v>18.827000053000003</v>
      </c>
      <c r="G47" s="386" t="str">
        <f t="shared" si="1"/>
        <v>4D</v>
      </c>
      <c r="H47" s="156" t="str">
        <f t="shared" si="2"/>
        <v/>
      </c>
      <c r="I47" s="154" t="str">
        <f>IFERROR(VLOOKUP(D47,'1st Run'!$S$4:$U$32,3,FALSE),"")</f>
        <v/>
      </c>
      <c r="L47" s="387" t="s">
        <v>100</v>
      </c>
      <c r="M47" s="388"/>
      <c r="N47" s="389">
        <v>46</v>
      </c>
    </row>
    <row r="48" spans="1:14" ht="15.75" customHeight="1">
      <c r="A48" s="381">
        <f t="array" ref="A48">IFERROR(IF(D48="","",INDEX('1st Run'!$A:$H,MATCH($F48,'1st Run'!$H:$H,0),1)),"")</f>
        <v>50</v>
      </c>
      <c r="B48" s="382" t="str">
        <f t="array" ref="B48">IFERROR(IF(D48="","",INDEX('1st Run'!$A:$H,MATCH($F48,'1st Run'!$H:$H,0),2)),"")</f>
        <v>KIM MAAS</v>
      </c>
      <c r="C48" s="382" t="str">
        <f t="array" ref="C48">IFERROR(IF(D48="","",INDEX('1st Run'!$A:$H,MATCH(F48,'1st Run'!$H:$H,0),3)),"")</f>
        <v>FLASH</v>
      </c>
      <c r="D48" s="383">
        <f t="shared" si="0"/>
        <v>19.286000059000003</v>
      </c>
      <c r="E48" s="384">
        <f>IFERROR(IF(AND(SMALL('1st Run'!H:H,N48)&gt;1000,SMALL('1st Run'!H:H,N48)&lt;3000),"nt",IF(SMALL('1st Run'!H:H,N48)&gt;3000,"",SMALL('1st Run'!H:H,N48))),"")</f>
        <v>19.286000059000003</v>
      </c>
      <c r="F48" s="385">
        <f>IF(D48="nt",IFERROR(SMALL('1st Run'!H:H,N48),""),IF(D48&gt;3000,"",IFERROR(SMALL('1st Run'!H:H,N48),"")))</f>
        <v>19.286000059000003</v>
      </c>
      <c r="G48" s="386" t="str">
        <f t="shared" si="1"/>
        <v>4D</v>
      </c>
      <c r="H48" s="156" t="str">
        <f t="shared" si="2"/>
        <v/>
      </c>
      <c r="I48" s="154" t="str">
        <f>IFERROR(VLOOKUP(D48,'1st Run'!$S$4:$U$32,3,FALSE),"")</f>
        <v/>
      </c>
      <c r="L48" s="387" t="s">
        <v>100</v>
      </c>
      <c r="M48" s="388"/>
      <c r="N48" s="389">
        <v>47</v>
      </c>
    </row>
    <row r="49" spans="1:14" ht="15.75" customHeight="1">
      <c r="A49" s="381">
        <f t="array" ref="A49">IFERROR(IF(D49="","",INDEX('1st Run'!$A:$H,MATCH($F49,'1st Run'!$H:$H,0),1)),"")</f>
        <v>72</v>
      </c>
      <c r="B49" s="382" t="str">
        <f t="array" ref="B49">IFERROR(IF(D49="","",INDEX('1st Run'!$A:$H,MATCH($F49,'1st Run'!$H:$H,0),2)),"")</f>
        <v>SIERRA DARRAH</v>
      </c>
      <c r="C49" s="382" t="str">
        <f t="array" ref="C49">IFERROR(IF(D49="","",INDEX('1st Run'!$A:$H,MATCH(F49,'1st Run'!$H:$H,0),3)),"")</f>
        <v>JEWELS</v>
      </c>
      <c r="D49" s="383">
        <f t="shared" si="0"/>
        <v>19.298000085999998</v>
      </c>
      <c r="E49" s="384">
        <f>IFERROR(IF(AND(SMALL('1st Run'!H:H,N49)&gt;1000,SMALL('1st Run'!H:H,N49)&lt;3000),"nt",IF(SMALL('1st Run'!H:H,N49)&gt;3000,"",SMALL('1st Run'!H:H,N49))),"")</f>
        <v>19.298000085999998</v>
      </c>
      <c r="F49" s="385">
        <f>IF(D49="nt",IFERROR(SMALL('1st Run'!H:H,N49),""),IF(D49&gt;3000,"",IFERROR(SMALL('1st Run'!H:H,N49),"")))</f>
        <v>19.298000085999998</v>
      </c>
      <c r="G49" s="386" t="str">
        <f t="shared" si="1"/>
        <v>4D</v>
      </c>
      <c r="H49" s="156" t="str">
        <f t="shared" si="2"/>
        <v/>
      </c>
      <c r="I49" s="154" t="str">
        <f>IFERROR(VLOOKUP(D49,'1st Run'!$S$4:$U$32,3,FALSE),"")</f>
        <v/>
      </c>
      <c r="M49" s="388"/>
      <c r="N49" s="389">
        <v>48</v>
      </c>
    </row>
    <row r="50" spans="1:14" ht="15.75" customHeight="1">
      <c r="A50" s="381">
        <f t="array" ref="A50">IFERROR(IF(D50="","",INDEX('1st Run'!$A:$H,MATCH($F50,'1st Run'!$H:$H,0),1)),"")</f>
        <v>37</v>
      </c>
      <c r="B50" s="382" t="str">
        <f t="array" ref="B50">IFERROR(IF(D50="","",INDEX('1st Run'!$A:$H,MATCH($F50,'1st Run'!$H:$H,0),2)),"")</f>
        <v xml:space="preserve">ALLISON RICE </v>
      </c>
      <c r="C50" s="382" t="str">
        <f t="array" ref="C50">IFERROR(IF(D50="","",INDEX('1st Run'!$A:$H,MATCH(F50,'1st Run'!$H:$H,0),3)),"")</f>
        <v>BIG JOHN</v>
      </c>
      <c r="D50" s="383">
        <f t="shared" si="0"/>
        <v>19.637000044000001</v>
      </c>
      <c r="E50" s="384">
        <f>IFERROR(IF(AND(SMALL('1st Run'!H:H,N50)&gt;1000,SMALL('1st Run'!H:H,N50)&lt;3000),"nt",IF(SMALL('1st Run'!H:H,N50)&gt;3000,"",SMALL('1st Run'!H:H,N50))),"")</f>
        <v>19.637000044000001</v>
      </c>
      <c r="F50" s="385">
        <f>IF(D50="nt",IFERROR(SMALL('1st Run'!H:H,N50),""),IF(D50&gt;3000,"",IFERROR(SMALL('1st Run'!H:H,N50),"")))</f>
        <v>19.637000044000001</v>
      </c>
      <c r="G50" s="386" t="str">
        <f t="shared" si="1"/>
        <v>4D</v>
      </c>
      <c r="H50" s="156" t="str">
        <f t="shared" si="2"/>
        <v/>
      </c>
      <c r="I50" s="154" t="str">
        <f>IFERROR(VLOOKUP(D50,'1st Run'!$S$4:$U$32,3,FALSE),"")</f>
        <v/>
      </c>
      <c r="M50" s="388"/>
      <c r="N50" s="389">
        <v>49</v>
      </c>
    </row>
    <row r="51" spans="1:14" ht="15.75" customHeight="1">
      <c r="A51" s="381">
        <f t="array" ref="A51">IFERROR(IF(D51="","",INDEX('1st Run'!$A:$H,MATCH($F51,'1st Run'!$H:$H,0),1)),"")</f>
        <v>57</v>
      </c>
      <c r="B51" s="382" t="str">
        <f t="array" ref="B51">IFERROR(IF(D51="","",INDEX('1st Run'!$A:$H,MATCH($F51,'1st Run'!$H:$H,0),2)),"")</f>
        <v>TRACY HAASETH</v>
      </c>
      <c r="C51" s="382" t="str">
        <f t="array" ref="C51">IFERROR(IF(D51="","",INDEX('1st Run'!$A:$H,MATCH(F51,'1st Run'!$H:$H,0),3)),"")</f>
        <v>SOPHIE</v>
      </c>
      <c r="D51" s="383">
        <f t="shared" si="0"/>
        <v>19.781000067999997</v>
      </c>
      <c r="E51" s="384">
        <f>IFERROR(IF(AND(SMALL('1st Run'!H:H,N51)&gt;1000,SMALL('1st Run'!H:H,N51)&lt;3000),"nt",IF(SMALL('1st Run'!H:H,N51)&gt;3000,"",SMALL('1st Run'!H:H,N51))),"")</f>
        <v>19.781000067999997</v>
      </c>
      <c r="F51" s="385">
        <f>IF(D51="nt",IFERROR(SMALL('1st Run'!H:H,N51),""),IF(D51&gt;3000,"",IFERROR(SMALL('1st Run'!H:H,N51),"")))</f>
        <v>19.781000067999997</v>
      </c>
      <c r="G51" s="386" t="str">
        <f t="shared" si="1"/>
        <v>4D</v>
      </c>
      <c r="H51" s="156" t="str">
        <f t="shared" si="2"/>
        <v/>
      </c>
      <c r="I51" s="154" t="str">
        <f>IFERROR(VLOOKUP(D51,'1st Run'!$S$4:$U$32,3,FALSE),"")</f>
        <v/>
      </c>
      <c r="M51" s="388"/>
      <c r="N51" s="389">
        <v>50</v>
      </c>
    </row>
    <row r="52" spans="1:14" ht="15.75" customHeight="1">
      <c r="A52" s="381">
        <f t="array" ref="A52">IFERROR(IF(D52="","",INDEX('1st Run'!$A:$H,MATCH($F52,'1st Run'!$H:$H,0),1)),"")</f>
        <v>66</v>
      </c>
      <c r="B52" s="382" t="str">
        <f t="array" ref="B52">IFERROR(IF(D52="","",INDEX('1st Run'!$A:$H,MATCH($F52,'1st Run'!$H:$H,0),2)),"")</f>
        <v>MELISSA ANDERSON</v>
      </c>
      <c r="C52" s="382" t="str">
        <f t="array" ref="C52">IFERROR(IF(D52="","",INDEX('1st Run'!$A:$H,MATCH(F52,'1st Run'!$H:$H,0),3)),"")</f>
        <v>LUCY</v>
      </c>
      <c r="D52" s="383">
        <f t="shared" si="0"/>
        <v>20.712000078999999</v>
      </c>
      <c r="E52" s="384">
        <f>IFERROR(IF(AND(SMALL('1st Run'!H:H,N52)&gt;1000,SMALL('1st Run'!H:H,N52)&lt;3000),"nt",IF(SMALL('1st Run'!H:H,N52)&gt;3000,"",SMALL('1st Run'!H:H,N52))),"")</f>
        <v>20.712000078999999</v>
      </c>
      <c r="F52" s="385">
        <f>IF(D52="nt",IFERROR(SMALL('1st Run'!H:H,N52),""),IF(D52&gt;3000,"",IFERROR(SMALL('1st Run'!H:H,N52),"")))</f>
        <v>20.712000078999999</v>
      </c>
      <c r="G52" s="391"/>
      <c r="H52" s="156" t="str">
        <f t="shared" si="2"/>
        <v/>
      </c>
      <c r="I52" s="154" t="str">
        <f>IFERROR(VLOOKUP(D52,'1st Run'!$S$4:$U$32,3,FALSE),"")</f>
        <v/>
      </c>
      <c r="M52" s="388"/>
      <c r="N52" s="389">
        <v>51</v>
      </c>
    </row>
    <row r="53" spans="1:14" ht="15.75" customHeight="1">
      <c r="A53" s="381">
        <f t="array" ref="A53">IFERROR(IF(D53="","",INDEX('1st Run'!$A:$H,MATCH($F53,'1st Run'!$H:$H,0),1)),"")</f>
        <v>71</v>
      </c>
      <c r="B53" s="382" t="str">
        <f t="array" ref="B53">IFERROR(IF(D53="","",INDEX('1st Run'!$A:$H,MATCH($F53,'1st Run'!$H:$H,0),2)),"")</f>
        <v>EMMA BERTRAM</v>
      </c>
      <c r="C53" s="382" t="str">
        <f t="array" ref="C53">IFERROR(IF(D53="","",INDEX('1st Run'!$A:$H,MATCH(F53,'1st Run'!$H:$H,0),3)),"")</f>
        <v>PIRATE</v>
      </c>
      <c r="D53" s="383">
        <f t="shared" si="0"/>
        <v>26.797000085000001</v>
      </c>
      <c r="E53" s="384">
        <f>IFERROR(IF(AND(SMALL('1st Run'!H:H,N53)&gt;1000,SMALL('1st Run'!H:H,N53)&lt;3000),"nt",IF(SMALL('1st Run'!H:H,N53)&gt;3000,"",SMALL('1st Run'!H:H,N53))),"")</f>
        <v>26.797000085000001</v>
      </c>
      <c r="F53" s="385">
        <f>IF(D53="nt",IFERROR(SMALL('1st Run'!H:H,N53),""),IF(D53&gt;3000,"",IFERROR(SMALL('1st Run'!H:H,N53),"")))</f>
        <v>26.797000085000001</v>
      </c>
      <c r="G53" s="391"/>
      <c r="H53" s="156" t="str">
        <f t="shared" si="2"/>
        <v/>
      </c>
      <c r="I53" s="154" t="str">
        <f>IFERROR(VLOOKUP(D53,'1st Run'!$S$4:$U$32,3,FALSE),"")</f>
        <v/>
      </c>
      <c r="M53" s="388"/>
      <c r="N53" s="389">
        <v>52</v>
      </c>
    </row>
    <row r="54" spans="1:14" ht="15.75" customHeight="1">
      <c r="A54" s="381">
        <f t="array" ref="A54">IFERROR(IF(D54="","",INDEX('1st Run'!$A:$H,MATCH($F54,'1st Run'!$H:$H,0),1)),"")</f>
        <v>70</v>
      </c>
      <c r="B54" s="382" t="str">
        <f t="array" ref="B54">IFERROR(IF(D54="","",INDEX('1st Run'!$A:$H,MATCH($F54,'1st Run'!$H:$H,0),2)),"")</f>
        <v>CASONDRA GOLDMAN</v>
      </c>
      <c r="C54" s="382" t="str">
        <f t="array" ref="C54">IFERROR(IF(D54="","",INDEX('1st Run'!$A:$H,MATCH(F54,'1st Run'!$H:$H,0),3)),"")</f>
        <v>CLYDE</v>
      </c>
      <c r="D54" s="383">
        <f t="shared" si="0"/>
        <v>42.484000083000005</v>
      </c>
      <c r="E54" s="384">
        <f>IFERROR(IF(AND(SMALL('1st Run'!H:H,N54)&gt;1000,SMALL('1st Run'!H:H,N54)&lt;3000),"nt",IF(SMALL('1st Run'!H:H,N54)&gt;3000,"",SMALL('1st Run'!H:H,N54))),"")</f>
        <v>42.484000083000005</v>
      </c>
      <c r="F54" s="385">
        <f>IF(D54="nt",IFERROR(SMALL('1st Run'!H:H,N54),""),IF(D54&gt;3000,"",IFERROR(SMALL('1st Run'!H:H,N54),"")))</f>
        <v>42.484000083000005</v>
      </c>
      <c r="G54" s="391"/>
      <c r="H54" s="156" t="str">
        <f t="shared" si="2"/>
        <v/>
      </c>
      <c r="I54" s="154" t="str">
        <f>IFERROR(VLOOKUP(D54,'1st Run'!$S$4:$U$32,3,FALSE),"")</f>
        <v/>
      </c>
      <c r="M54" s="388"/>
      <c r="N54" s="389">
        <v>53</v>
      </c>
    </row>
    <row r="55" spans="1:14" ht="15.75" customHeight="1">
      <c r="A55" s="381">
        <f t="array" ref="A55">IFERROR(IF(D55="","",INDEX('1st Run'!$A:$H,MATCH($F55,'1st Run'!$H:$H,0),1)),"")</f>
        <v>8</v>
      </c>
      <c r="B55" s="382" t="str">
        <f t="array" ref="B55">IFERROR(IF(D55="","",INDEX('1st Run'!$A:$H,MATCH($F55,'1st Run'!$H:$H,0),2)),"")</f>
        <v>ARABELLA COOK</v>
      </c>
      <c r="C55" s="382" t="str">
        <f t="array" ref="C55">IFERROR(IF(D55="","",INDEX('1st Run'!$A:$H,MATCH(F55,'1st Run'!$H:$H,0),3)),"")</f>
        <v>DASH TA BE ROYAL</v>
      </c>
      <c r="D55" s="383">
        <f t="shared" si="0"/>
        <v>915.41200000900005</v>
      </c>
      <c r="E55" s="384">
        <f>IFERROR(IF(AND(SMALL('1st Run'!H:H,N55)&gt;1000,SMALL('1st Run'!H:H,N55)&lt;3000),"nt",IF(SMALL('1st Run'!H:H,N55)&gt;3000,"",SMALL('1st Run'!H:H,N55))),"")</f>
        <v>915.41200000900005</v>
      </c>
      <c r="F55" s="385">
        <f>IF(D55="nt",IFERROR(SMALL('1st Run'!H:H,N55),""),IF(D55&gt;3000,"",IFERROR(SMALL('1st Run'!H:H,N55),"")))</f>
        <v>915.41200000900005</v>
      </c>
      <c r="G55" s="391"/>
      <c r="H55" s="156" t="str">
        <f t="shared" si="2"/>
        <v/>
      </c>
      <c r="I55" s="154" t="str">
        <f>IFERROR(VLOOKUP(D55,'1st Run'!$S$4:$U$32,3,FALSE),"")</f>
        <v/>
      </c>
      <c r="M55" s="388"/>
      <c r="N55" s="389">
        <v>54</v>
      </c>
    </row>
    <row r="56" spans="1:14" ht="15.75" customHeight="1">
      <c r="A56" s="381">
        <f t="array" ref="A56">IFERROR(IF(D56="","",INDEX('1st Run'!$A:$H,MATCH($F56,'1st Run'!$H:$H,0),1)),"")</f>
        <v>65</v>
      </c>
      <c r="B56" s="382" t="str">
        <f t="array" ref="B56">IFERROR(IF(D56="","",INDEX('1st Run'!$A:$H,MATCH($F56,'1st Run'!$H:$H,0),2)),"")</f>
        <v>PAM EKERN</v>
      </c>
      <c r="C56" s="382" t="str">
        <f t="array" ref="C56">IFERROR(IF(D56="","",INDEX('1st Run'!$A:$H,MATCH(F56,'1st Run'!$H:$H,0),3)),"")</f>
        <v>TJS CHOICE</v>
      </c>
      <c r="D56" s="383">
        <f t="shared" si="0"/>
        <v>916.18100007700002</v>
      </c>
      <c r="E56" s="384">
        <f>IFERROR(IF(AND(SMALL('1st Run'!H:H,N56)&gt;1000,SMALL('1st Run'!H:H,N56)&lt;3000),"nt",IF(SMALL('1st Run'!H:H,N56)&gt;3000,"",SMALL('1st Run'!H:H,N56))),"")</f>
        <v>916.18100007700002</v>
      </c>
      <c r="F56" s="385">
        <f>IF(D56="nt",IFERROR(SMALL('1st Run'!H:H,N56),""),IF(D56&gt;3000,"",IFERROR(SMALL('1st Run'!H:H,N56),"")))</f>
        <v>916.18100007700002</v>
      </c>
      <c r="G56" s="391"/>
      <c r="H56" s="156" t="str">
        <f t="shared" si="2"/>
        <v/>
      </c>
      <c r="I56" s="154" t="str">
        <f>IFERROR(VLOOKUP(D56,'1st Run'!$S$4:$U$32,3,FALSE),"")</f>
        <v/>
      </c>
      <c r="L56" s="387" t="s">
        <v>100</v>
      </c>
      <c r="M56" s="388"/>
      <c r="N56" s="389">
        <v>55</v>
      </c>
    </row>
    <row r="57" spans="1:14" ht="15.75" customHeight="1">
      <c r="A57" s="381">
        <f t="array" ref="A57">IFERROR(IF(D57="","",INDEX('1st Run'!$A:$H,MATCH($F57,'1st Run'!$H:$H,0),1)),"")</f>
        <v>7</v>
      </c>
      <c r="B57" s="382" t="str">
        <f t="array" ref="B57">IFERROR(IF(D57="","",INDEX('1st Run'!$A:$H,MATCH($F57,'1st Run'!$H:$H,0),2)),"")</f>
        <v>KENDRA KANNAS</v>
      </c>
      <c r="C57" s="382" t="str">
        <f t="array" ref="C57">IFERROR(IF(D57="","",INDEX('1st Run'!$A:$H,MATCH(F57,'1st Run'!$H:$H,0),3)),"")</f>
        <v>DOC LITTLE WHISKERS</v>
      </c>
      <c r="D57" s="383">
        <f t="shared" si="0"/>
        <v>916.18600000800006</v>
      </c>
      <c r="E57" s="384">
        <f>IFERROR(IF(AND(SMALL('1st Run'!H:H,N57)&gt;1000,SMALL('1st Run'!H:H,N57)&lt;3000),"nt",IF(SMALL('1st Run'!H:H,N57)&gt;3000,"",SMALL('1st Run'!H:H,N57))),"")</f>
        <v>916.18600000800006</v>
      </c>
      <c r="F57" s="385">
        <f>IF(D57="nt",IFERROR(SMALL('1st Run'!H:H,N57),""),IF(D57&gt;3000,"",IFERROR(SMALL('1st Run'!H:H,N57),"")))</f>
        <v>916.18600000800006</v>
      </c>
      <c r="G57" s="391"/>
      <c r="H57" s="156" t="str">
        <f t="shared" si="2"/>
        <v/>
      </c>
      <c r="I57" s="154" t="str">
        <f>IFERROR(VLOOKUP(D57,'1st Run'!$S$4:$U$32,3,FALSE),"")</f>
        <v/>
      </c>
      <c r="M57" s="388"/>
      <c r="N57" s="389">
        <v>56</v>
      </c>
    </row>
    <row r="58" spans="1:14" ht="15.75" customHeight="1">
      <c r="A58" s="381">
        <f t="array" ref="A58">IFERROR(IF(D58="","",INDEX('1st Run'!$A:$H,MATCH($F58,'1st Run'!$H:$H,0),1)),"")</f>
        <v>4</v>
      </c>
      <c r="B58" s="382" t="str">
        <f t="array" ref="B58">IFERROR(IF(D58="","",INDEX('1st Run'!$A:$H,MATCH($F58,'1st Run'!$H:$H,0),2)),"")</f>
        <v>KAILEE BERGER (Y)</v>
      </c>
      <c r="C58" s="382" t="str">
        <f t="array" ref="C58">IFERROR(IF(D58="","",INDEX('1st Run'!$A:$H,MATCH(F58,'1st Run'!$H:$H,0),3)),"")</f>
        <v>EYES HEADEN TO VEGAS</v>
      </c>
      <c r="D58" s="383">
        <f t="shared" si="0"/>
        <v>916.35200000399993</v>
      </c>
      <c r="E58" s="384">
        <f>IFERROR(IF(AND(SMALL('1st Run'!H:H,N58)&gt;1000,SMALL('1st Run'!H:H,N58)&lt;3000),"nt",IF(SMALL('1st Run'!H:H,N58)&gt;3000,"",SMALL('1st Run'!H:H,N58))),"")</f>
        <v>916.35200000399993</v>
      </c>
      <c r="F58" s="385">
        <f>IF(D58="nt",IFERROR(SMALL('1st Run'!H:H,N58),""),IF(D58&gt;3000,"",IFERROR(SMALL('1st Run'!H:H,N58),"")))</f>
        <v>916.35200000399993</v>
      </c>
      <c r="G58" s="391"/>
      <c r="H58" s="156" t="str">
        <f t="shared" si="2"/>
        <v/>
      </c>
      <c r="I58" s="154" t="str">
        <f>IFERROR(VLOOKUP(D58,'1st Run'!$S$4:$U$32,3,FALSE),"")</f>
        <v/>
      </c>
      <c r="L58" s="387" t="s">
        <v>100</v>
      </c>
      <c r="M58" s="388"/>
      <c r="N58" s="389">
        <v>57</v>
      </c>
    </row>
    <row r="59" spans="1:14" ht="15.75" customHeight="1">
      <c r="A59" s="381">
        <f t="array" ref="A59">IFERROR(IF(D59="","",INDEX('1st Run'!$A:$H,MATCH($F59,'1st Run'!$H:$H,0),1)),"")</f>
        <v>23</v>
      </c>
      <c r="B59" s="382" t="str">
        <f t="array" ref="B59">IFERROR(IF(D59="","",INDEX('1st Run'!$A:$H,MATCH($F59,'1st Run'!$H:$H,0),2)),"")</f>
        <v>SOFIA LATINI (Y)</v>
      </c>
      <c r="C59" s="382" t="str">
        <f t="array" ref="C59">IFERROR(IF(D59="","",INDEX('1st Run'!$A:$H,MATCH(F59,'1st Run'!$H:$H,0),3)),"")</f>
        <v>HONEY</v>
      </c>
      <c r="D59" s="383">
        <f t="shared" si="0"/>
        <v>916.61500002700006</v>
      </c>
      <c r="E59" s="384">
        <f>IFERROR(IF(AND(SMALL('1st Run'!H:H,N59)&gt;1000,SMALL('1st Run'!H:H,N59)&lt;3000),"nt",IF(SMALL('1st Run'!H:H,N59)&gt;3000,"",SMALL('1st Run'!H:H,N59))),"")</f>
        <v>916.61500002700006</v>
      </c>
      <c r="F59" s="385">
        <f>IF(D59="nt",IFERROR(SMALL('1st Run'!H:H,N59),""),IF(D59&gt;3000,"",IFERROR(SMALL('1st Run'!H:H,N59),"")))</f>
        <v>916.61500002700006</v>
      </c>
      <c r="G59" s="391"/>
      <c r="H59" s="156" t="str">
        <f t="shared" si="2"/>
        <v/>
      </c>
      <c r="I59" s="154" t="str">
        <f>IFERROR(VLOOKUP(D59,'1st Run'!$S$4:$U$32,3,FALSE),"")</f>
        <v/>
      </c>
      <c r="M59" s="388"/>
      <c r="N59" s="389">
        <v>58</v>
      </c>
    </row>
    <row r="60" spans="1:14" ht="15.75" customHeight="1">
      <c r="A60" s="381">
        <f t="array" ref="A60">IFERROR(IF(D60="","",INDEX('1st Run'!$A:$H,MATCH($F60,'1st Run'!$H:$H,0),1)),"")</f>
        <v>59</v>
      </c>
      <c r="B60" s="382" t="str">
        <f t="array" ref="B60">IFERROR(IF(D60="","",INDEX('1st Run'!$A:$H,MATCH($F60,'1st Run'!$H:$H,0),2)),"")</f>
        <v>MAKAYLA CROSS (Y)</v>
      </c>
      <c r="C60" s="382" t="str">
        <f t="array" ref="C60">IFERROR(IF(D60="","",INDEX('1st Run'!$A:$H,MATCH(F60,'1st Run'!$H:$H,0),3)),"")</f>
        <v>RIO</v>
      </c>
      <c r="D60" s="383">
        <f t="shared" si="0"/>
        <v>916.81400007000002</v>
      </c>
      <c r="E60" s="384">
        <f>IFERROR(IF(AND(SMALL('1st Run'!H:H,N60)&gt;1000,SMALL('1st Run'!H:H,N60)&lt;3000),"nt",IF(SMALL('1st Run'!H:H,N60)&gt;3000,"",SMALL('1st Run'!H:H,N60))),"")</f>
        <v>916.81400007000002</v>
      </c>
      <c r="F60" s="385">
        <f>IF(D60="nt",IFERROR(SMALL('1st Run'!H:H,N60),""),IF(D60&gt;3000,"",IFERROR(SMALL('1st Run'!H:H,N60),"")))</f>
        <v>916.81400007000002</v>
      </c>
      <c r="G60" s="391"/>
      <c r="H60" s="156" t="str">
        <f t="shared" si="2"/>
        <v/>
      </c>
      <c r="I60" s="154" t="str">
        <f>IFERROR(VLOOKUP(D60,'1st Run'!$S$4:$U$32,3,FALSE),"")</f>
        <v/>
      </c>
      <c r="L60" s="387" t="s">
        <v>100</v>
      </c>
      <c r="M60" s="388"/>
      <c r="N60" s="389">
        <v>59</v>
      </c>
    </row>
    <row r="61" spans="1:14" ht="15.75" customHeight="1">
      <c r="A61" s="381">
        <f t="array" ref="A61">IFERROR(IF(D61="","",INDEX('1st Run'!$A:$H,MATCH($F61,'1st Run'!$H:$H,0),1)),"")</f>
        <v>49</v>
      </c>
      <c r="B61" s="382" t="str">
        <f t="array" ref="B61">IFERROR(IF(D61="","",INDEX('1st Run'!$A:$H,MATCH($F61,'1st Run'!$H:$H,0),2)),"")</f>
        <v>KAYDI ANDERSON</v>
      </c>
      <c r="C61" s="382" t="str">
        <f t="array" ref="C61">IFERROR(IF(D61="","",INDEX('1st Run'!$A:$H,MATCH(F61,'1st Run'!$H:$H,0),3)),"")</f>
        <v>KB JET BLACK CUERVO</v>
      </c>
      <c r="D61" s="383">
        <f t="shared" si="0"/>
        <v>917.80000005799991</v>
      </c>
      <c r="E61" s="384">
        <f>IFERROR(IF(AND(SMALL('1st Run'!H:H,N61)&gt;1000,SMALL('1st Run'!H:H,N61)&lt;3000),"nt",IF(SMALL('1st Run'!H:H,N61)&gt;3000,"",SMALL('1st Run'!H:H,N61))),"")</f>
        <v>917.80000005799991</v>
      </c>
      <c r="F61" s="385">
        <f>IF(D61="nt",IFERROR(SMALL('1st Run'!H:H,N61),""),IF(D61&gt;3000,"",IFERROR(SMALL('1st Run'!H:H,N61),"")))</f>
        <v>917.80000005799991</v>
      </c>
      <c r="G61" s="391"/>
      <c r="H61" s="156" t="str">
        <f t="shared" si="2"/>
        <v/>
      </c>
      <c r="I61" s="154" t="str">
        <f>IFERROR(VLOOKUP(D61,'1st Run'!$S$4:$U$32,3,FALSE),"")</f>
        <v/>
      </c>
      <c r="M61" s="388"/>
      <c r="N61" s="389">
        <v>60</v>
      </c>
    </row>
    <row r="62" spans="1:14" ht="15.75" customHeight="1">
      <c r="A62" s="381">
        <f t="array" ref="A62">IFERROR(IF(D62="","",INDEX('1st Run'!$A:$H,MATCH($F62,'1st Run'!$H:$H,0),1)),"")</f>
        <v>1</v>
      </c>
      <c r="B62" s="382" t="str">
        <f t="array" ref="B62">IFERROR(IF(D62="","",INDEX('1st Run'!$A:$H,MATCH($F62,'1st Run'!$H:$H,0),2)),"")</f>
        <v>COURTNEY LOISEAU</v>
      </c>
      <c r="C62" s="382" t="str">
        <f t="array" ref="C62">IFERROR(IF(D62="","",INDEX('1st Run'!$A:$H,MATCH(F62,'1st Run'!$H:$H,0),3)),"")</f>
        <v>LUCY</v>
      </c>
      <c r="D62" s="383">
        <f t="shared" si="0"/>
        <v>917.96900000100004</v>
      </c>
      <c r="E62" s="384">
        <f>IFERROR(IF(AND(SMALL('1st Run'!H:H,N62)&gt;1000,SMALL('1st Run'!H:H,N62)&lt;3000),"nt",IF(SMALL('1st Run'!H:H,N62)&gt;3000,"",SMALL('1st Run'!H:H,N62))),"")</f>
        <v>917.96900000100004</v>
      </c>
      <c r="F62" s="385">
        <f>IF(D62="nt",IFERROR(SMALL('1st Run'!H:H,N62),""),IF(D62&gt;3000,"",IFERROR(SMALL('1st Run'!H:H,N62),"")))</f>
        <v>917.96900000100004</v>
      </c>
      <c r="G62" s="391"/>
      <c r="H62" s="156" t="str">
        <f t="shared" si="2"/>
        <v/>
      </c>
      <c r="I62" s="154" t="str">
        <f>IFERROR(VLOOKUP(D62,'1st Run'!$S$4:$U$32,3,FALSE),"")</f>
        <v/>
      </c>
      <c r="M62" s="388"/>
      <c r="N62" s="389">
        <v>61</v>
      </c>
    </row>
    <row r="63" spans="1:14" ht="15.75" customHeight="1">
      <c r="A63" s="381">
        <f t="array" ref="A63">IFERROR(IF(D63="","",INDEX('1st Run'!$A:$H,MATCH($F63,'1st Run'!$H:$H,0),1)),"")</f>
        <v>6</v>
      </c>
      <c r="B63" s="382" t="str">
        <f t="array" ref="B63">IFERROR(IF(D63="","",INDEX('1st Run'!$A:$H,MATCH($F63,'1st Run'!$H:$H,0),2)),"")</f>
        <v>TRACY HAASETH</v>
      </c>
      <c r="C63" s="382" t="str">
        <f t="array" ref="C63">IFERROR(IF(D63="","",INDEX('1st Run'!$A:$H,MATCH(F63,'1st Run'!$H:$H,0),3)),"")</f>
        <v>TORQUE</v>
      </c>
      <c r="D63" s="383">
        <f t="shared" si="0"/>
        <v>919.95600000700006</v>
      </c>
      <c r="E63" s="384">
        <f>IFERROR(IF(AND(SMALL('1st Run'!H:H,N63)&gt;1000,SMALL('1st Run'!H:H,N63)&lt;3000),"nt",IF(SMALL('1st Run'!H:H,N63)&gt;3000,"",SMALL('1st Run'!H:H,N63))),"")</f>
        <v>919.95600000700006</v>
      </c>
      <c r="F63" s="385">
        <f>IF(D63="nt",IFERROR(SMALL('1st Run'!H:H,N63),""),IF(D63&gt;3000,"",IFERROR(SMALL('1st Run'!H:H,N63),"")))</f>
        <v>919.95600000700006</v>
      </c>
      <c r="G63" s="391"/>
      <c r="H63" s="156" t="str">
        <f t="shared" si="2"/>
        <v/>
      </c>
      <c r="I63" s="154" t="str">
        <f>IFERROR(VLOOKUP(D63,'1st Run'!$S$4:$U$32,3,FALSE),"")</f>
        <v/>
      </c>
      <c r="M63" s="388"/>
      <c r="N63" s="389">
        <v>62</v>
      </c>
    </row>
    <row r="64" spans="1:14" ht="15.75" customHeight="1">
      <c r="A64" s="381">
        <f t="array" ref="A64">IFERROR(IF(D64="","",INDEX('1st Run'!$A:$H,MATCH($F64,'1st Run'!$H:$H,0),1)),"")</f>
        <v>26</v>
      </c>
      <c r="B64" s="382" t="str">
        <f t="array" ref="B64">IFERROR(IF(D64="","",INDEX('1st Run'!$A:$H,MATCH($F64,'1st Run'!$H:$H,0),2)),"")</f>
        <v>HEATHER VELD</v>
      </c>
      <c r="C64" s="382" t="str">
        <f t="array" ref="C64">IFERROR(IF(D64="","",INDEX('1st Run'!$A:$H,MATCH(F64,'1st Run'!$H:$H,0),3)),"")</f>
        <v>ANGEL</v>
      </c>
      <c r="D64" s="383">
        <f t="shared" si="0"/>
        <v>999.99900003100004</v>
      </c>
      <c r="E64" s="384">
        <f>IFERROR(IF(AND(SMALL('1st Run'!H:H,N64)&gt;1000,SMALL('1st Run'!H:H,N64)&lt;3000),"nt",IF(SMALL('1st Run'!H:H,N64)&gt;3000,"",SMALL('1st Run'!H:H,N64))),"")</f>
        <v>999.99900003100004</v>
      </c>
      <c r="F64" s="385">
        <f>IF(D64="nt",IFERROR(SMALL('1st Run'!H:H,N64),""),IF(D64&gt;3000,"",IFERROR(SMALL('1st Run'!H:H,N64),"")))</f>
        <v>999.99900003100004</v>
      </c>
      <c r="G64" s="391"/>
      <c r="H64" s="156" t="str">
        <f t="shared" si="2"/>
        <v/>
      </c>
      <c r="I64" s="154" t="str">
        <f>IFERROR(VLOOKUP(D64,'1st Run'!$S$4:$U$32,3,FALSE),"")</f>
        <v/>
      </c>
      <c r="M64" s="388"/>
      <c r="N64" s="389">
        <v>63</v>
      </c>
    </row>
    <row r="65" spans="1:14" ht="15.75" customHeight="1">
      <c r="A65" s="381">
        <f t="array" ref="A65">IFERROR(IF(D65="","",INDEX('1st Run'!$A:$H,MATCH($F65,'1st Run'!$H:$H,0),1)),"")</f>
        <v>32</v>
      </c>
      <c r="B65" s="382" t="str">
        <f t="array" ref="B65">IFERROR(IF(D65="","",INDEX('1st Run'!$A:$H,MATCH($F65,'1st Run'!$H:$H,0),2)),"")</f>
        <v>LYVIA BRASKAMP (Y)</v>
      </c>
      <c r="C65" s="382" t="str">
        <f t="array" ref="C65">IFERROR(IF(D65="","",INDEX('1st Run'!$A:$H,MATCH(F65,'1st Run'!$H:$H,0),3)),"")</f>
        <v>FIREFLY</v>
      </c>
      <c r="D65" s="383">
        <f t="shared" si="0"/>
        <v>999.99900003800008</v>
      </c>
      <c r="E65" s="384">
        <f>IFERROR(IF(AND(SMALL('1st Run'!H:H,N65)&gt;1000,SMALL('1st Run'!H:H,N65)&lt;3000),"nt",IF(SMALL('1st Run'!H:H,N65)&gt;3000,"",SMALL('1st Run'!H:H,N65))),"")</f>
        <v>999.99900003800008</v>
      </c>
      <c r="F65" s="385">
        <f>IF(D65="nt",IFERROR(SMALL('1st Run'!H:H,N65),""),IF(D65&gt;3000,"",IFERROR(SMALL('1st Run'!H:H,N65),"")))</f>
        <v>999.99900003800008</v>
      </c>
      <c r="G65" s="391"/>
      <c r="H65" s="156" t="str">
        <f t="shared" si="2"/>
        <v/>
      </c>
      <c r="I65" s="154" t="str">
        <f>IFERROR(VLOOKUP(D65,'1st Run'!$S$4:$U$32,3,FALSE),"")</f>
        <v/>
      </c>
      <c r="L65" s="387" t="s">
        <v>100</v>
      </c>
      <c r="M65" s="388"/>
      <c r="N65" s="389">
        <v>64</v>
      </c>
    </row>
    <row r="66" spans="1:14" ht="15.75" customHeight="1">
      <c r="A66" s="381">
        <f t="array" ref="A66">IFERROR(IF(D66="","",INDEX('1st Run'!$A:$H,MATCH($F66,'1st Run'!$H:$H,0),1)),"")</f>
        <v>36</v>
      </c>
      <c r="B66" s="382" t="str">
        <f t="array" ref="B66">IFERROR(IF(D66="","",INDEX('1st Run'!$A:$H,MATCH($F66,'1st Run'!$H:$H,0),2)),"")</f>
        <v>HAYLIE DRESBACH</v>
      </c>
      <c r="C66" s="382" t="str">
        <f t="array" ref="C66">IFERROR(IF(D66="","",INDEX('1st Run'!$A:$H,MATCH(F66,'1st Run'!$H:$H,0),3)),"")</f>
        <v>JACK</v>
      </c>
      <c r="D66" s="383">
        <f t="shared" si="0"/>
        <v>999.99900004300002</v>
      </c>
      <c r="E66" s="384">
        <f>IFERROR(IF(AND(SMALL('1st Run'!H:H,N66)&gt;1000,SMALL('1st Run'!H:H,N66)&lt;3000),"nt",IF(SMALL('1st Run'!H:H,N66)&gt;3000,"",SMALL('1st Run'!H:H,N66))),"")</f>
        <v>999.99900004300002</v>
      </c>
      <c r="F66" s="385">
        <f>IF(D66="nt",IFERROR(SMALL('1st Run'!H:H,N66),""),IF(D66&gt;3000,"",IFERROR(SMALL('1st Run'!H:H,N66),"")))</f>
        <v>999.99900004300002</v>
      </c>
      <c r="G66" s="391"/>
      <c r="H66" s="156" t="str">
        <f t="shared" si="2"/>
        <v/>
      </c>
      <c r="I66" s="154" t="str">
        <f>IFERROR(VLOOKUP(D66,'1st Run'!$S$4:$U$32,3,FALSE),"")</f>
        <v/>
      </c>
      <c r="M66" s="388"/>
      <c r="N66" s="389">
        <v>65</v>
      </c>
    </row>
    <row r="67" spans="1:14" ht="15.75" customHeight="1">
      <c r="A67" s="381" t="str">
        <f t="array" ref="A67">IFERROR(IF(D67="","",INDEX('1st Run'!$A:$H,MATCH($F67,'1st Run'!$H:$H,0),1)),"")</f>
        <v/>
      </c>
      <c r="B67" s="382" t="str">
        <f t="array" ref="B67">IFERROR(IF(D67="","",INDEX('1st Run'!$A:$H,MATCH($F67,'1st Run'!$H:$H,0),2)),"")</f>
        <v/>
      </c>
      <c r="C67" s="382" t="str">
        <f t="array" ref="C67">IFERROR(IF(D67="","",INDEX('1st Run'!$A:$H,MATCH(F67,'1st Run'!$H:$H,0),3)),"")</f>
        <v/>
      </c>
      <c r="D67" s="383" t="str">
        <f t="shared" si="0"/>
        <v/>
      </c>
      <c r="E67" s="384" t="str">
        <f>IFERROR(IF(AND(SMALL('1st Run'!H:H,N67)&gt;1000,SMALL('1st Run'!H:H,N67)&lt;3000),"nt",IF(SMALL('1st Run'!H:H,N67)&gt;3000,"",SMALL('1st Run'!H:H,N67))),"")</f>
        <v/>
      </c>
      <c r="F67" s="385" t="str">
        <f>IF(D67="nt",IFERROR(SMALL('1st Run'!H:H,N67),""),IF(D67&gt;3000,"",IFERROR(SMALL('1st Run'!H:H,N67),"")))</f>
        <v/>
      </c>
      <c r="G67" s="391"/>
      <c r="H67" s="156" t="str">
        <f t="shared" si="2"/>
        <v/>
      </c>
      <c r="I67" s="154" t="str">
        <f>IFERROR(VLOOKUP(D67,'1st Run'!$S$4:$U$32,3,FALSE),"")</f>
        <v/>
      </c>
      <c r="M67" s="388"/>
      <c r="N67" s="389">
        <v>66</v>
      </c>
    </row>
    <row r="68" spans="1:14" ht="15.75" customHeight="1">
      <c r="A68" s="381" t="str">
        <f t="array" ref="A68">IFERROR(IF(D68="","",INDEX('1st Run'!$A:$H,MATCH($F68,'1st Run'!$H:$H,0),1)),"")</f>
        <v/>
      </c>
      <c r="B68" s="382" t="str">
        <f t="array" ref="B68">IFERROR(IF(D68="","",INDEX('1st Run'!$A:$H,MATCH($F68,'1st Run'!$H:$H,0),2)),"")</f>
        <v/>
      </c>
      <c r="C68" s="382" t="str">
        <f t="array" ref="C68">IFERROR(IF(D68="","",INDEX('1st Run'!$A:$H,MATCH(F68,'1st Run'!$H:$H,0),3)),"")</f>
        <v/>
      </c>
      <c r="D68" s="383" t="str">
        <f t="shared" si="0"/>
        <v/>
      </c>
      <c r="E68" s="384" t="str">
        <f>IFERROR(IF(AND(SMALL('1st Run'!H:H,N68)&gt;1000,SMALL('1st Run'!H:H,N68)&lt;3000),"nt",IF(SMALL('1st Run'!H:H,N68)&gt;3000,"",SMALL('1st Run'!H:H,N68))),"")</f>
        <v/>
      </c>
      <c r="F68" s="385" t="str">
        <f>IF(D68="nt",IFERROR(SMALL('1st Run'!H:H,N68),""),IF(D68&gt;3000,"",IFERROR(SMALL('1st Run'!H:H,N68),"")))</f>
        <v/>
      </c>
      <c r="G68" s="391"/>
      <c r="H68" s="156" t="str">
        <f t="shared" si="2"/>
        <v/>
      </c>
      <c r="I68" s="154" t="str">
        <f>IFERROR(VLOOKUP(D68,'1st Run'!$S$4:$U$32,3,FALSE),"")</f>
        <v/>
      </c>
      <c r="M68" s="388"/>
      <c r="N68" s="389">
        <v>67</v>
      </c>
    </row>
    <row r="69" spans="1:14" ht="15.75" customHeight="1">
      <c r="A69" s="381" t="str">
        <f t="array" ref="A69">IFERROR(IF(D69="","",INDEX('1st Run'!$A:$H,MATCH($F69,'1st Run'!$H:$H,0),1)),"")</f>
        <v/>
      </c>
      <c r="B69" s="382" t="str">
        <f t="array" ref="B69">IFERROR(IF(D69="","",INDEX('1st Run'!$A:$H,MATCH($F69,'1st Run'!$H:$H,0),2)),"")</f>
        <v/>
      </c>
      <c r="C69" s="382" t="str">
        <f t="array" ref="C69">IFERROR(IF(D69="","",INDEX('1st Run'!$A:$H,MATCH(F69,'1st Run'!$H:$H,0),3)),"")</f>
        <v/>
      </c>
      <c r="D69" s="383" t="str">
        <f t="shared" si="0"/>
        <v/>
      </c>
      <c r="E69" s="384" t="str">
        <f>IFERROR(IF(AND(SMALL('1st Run'!H:H,N69)&gt;1000,SMALL('1st Run'!H:H,N69)&lt;3000),"nt",IF(SMALL('1st Run'!H:H,N69)&gt;3000,"",SMALL('1st Run'!H:H,N69))),"")</f>
        <v/>
      </c>
      <c r="F69" s="385" t="str">
        <f>IF(D69="nt",IFERROR(SMALL('1st Run'!H:H,N69),""),IF(D69&gt;3000,"",IFERROR(SMALL('1st Run'!H:H,N69),"")))</f>
        <v/>
      </c>
      <c r="G69" s="391"/>
      <c r="H69" s="156" t="str">
        <f t="shared" si="2"/>
        <v/>
      </c>
      <c r="I69" s="154" t="str">
        <f>IFERROR(VLOOKUP(D69,'1st Run'!$S$4:$U$32,3,FALSE),"")</f>
        <v/>
      </c>
      <c r="M69" s="388"/>
      <c r="N69" s="389">
        <v>68</v>
      </c>
    </row>
    <row r="70" spans="1:14" ht="15.75" customHeight="1">
      <c r="A70" s="381" t="str">
        <f t="array" ref="A70">IFERROR(IF(D70="","",INDEX('1st Run'!$A:$H,MATCH($F70,'1st Run'!$H:$H,0),1)),"")</f>
        <v/>
      </c>
      <c r="B70" s="382" t="str">
        <f t="array" ref="B70">IFERROR(IF(D70="","",INDEX('1st Run'!$A:$H,MATCH($F70,'1st Run'!$H:$H,0),2)),"")</f>
        <v/>
      </c>
      <c r="C70" s="382" t="str">
        <f t="array" ref="C70">IFERROR(IF(D70="","",INDEX('1st Run'!$A:$H,MATCH(F70,'1st Run'!$H:$H,0),3)),"")</f>
        <v/>
      </c>
      <c r="D70" s="383" t="str">
        <f t="shared" si="0"/>
        <v/>
      </c>
      <c r="E70" s="384" t="str">
        <f>IFERROR(IF(AND(SMALL('1st Run'!H:H,N70)&gt;1000,SMALL('1st Run'!H:H,N70)&lt;3000),"nt",IF(SMALL('1st Run'!H:H,N70)&gt;3000,"",SMALL('1st Run'!H:H,N70))),"")</f>
        <v/>
      </c>
      <c r="F70" s="385" t="str">
        <f>IF(D70="nt",IFERROR(SMALL('1st Run'!H:H,N70),""),IF(D70&gt;3000,"",IFERROR(SMALL('1st Run'!H:H,N70),"")))</f>
        <v/>
      </c>
      <c r="G70" s="391"/>
      <c r="H70" s="156" t="str">
        <f t="shared" si="2"/>
        <v/>
      </c>
      <c r="I70" s="154" t="str">
        <f>IFERROR(VLOOKUP(D70,'1st Run'!$S$4:$U$32,3,FALSE),"")</f>
        <v/>
      </c>
      <c r="M70" s="388"/>
      <c r="N70" s="389">
        <v>69</v>
      </c>
    </row>
    <row r="71" spans="1:14" ht="15.75" customHeight="1">
      <c r="A71" s="381" t="str">
        <f t="array" ref="A71">IFERROR(IF(D71="","",INDEX('1st Run'!$A:$H,MATCH($F71,'1st Run'!$H:$H,0),1)),"")</f>
        <v/>
      </c>
      <c r="B71" s="382" t="str">
        <f t="array" ref="B71">IFERROR(IF(D71="","",INDEX('1st Run'!$A:$H,MATCH($F71,'1st Run'!$H:$H,0),2)),"")</f>
        <v/>
      </c>
      <c r="C71" s="382" t="str">
        <f t="array" ref="C71">IFERROR(IF(D71="","",INDEX('1st Run'!$A:$H,MATCH(F71,'1st Run'!$H:$H,0),3)),"")</f>
        <v/>
      </c>
      <c r="D71" s="383" t="str">
        <f t="shared" si="0"/>
        <v/>
      </c>
      <c r="E71" s="384" t="str">
        <f>IFERROR(IF(AND(SMALL('1st Run'!H:H,N71)&gt;1000,SMALL('1st Run'!H:H,N71)&lt;3000),"nt",IF(SMALL('1st Run'!H:H,N71)&gt;3000,"",SMALL('1st Run'!H:H,N71))),"")</f>
        <v/>
      </c>
      <c r="F71" s="385" t="str">
        <f>IF(D71="nt",IFERROR(SMALL('1st Run'!H:H,N71),""),IF(D71&gt;3000,"",IFERROR(SMALL('1st Run'!H:H,N71),"")))</f>
        <v/>
      </c>
      <c r="G71" s="391"/>
      <c r="H71" s="156" t="str">
        <f t="shared" si="2"/>
        <v/>
      </c>
      <c r="I71" s="154" t="str">
        <f>IFERROR(VLOOKUP(D71,'1st Run'!$S$4:$U$32,3,FALSE),"")</f>
        <v/>
      </c>
      <c r="M71" s="388"/>
      <c r="N71" s="389">
        <v>70</v>
      </c>
    </row>
    <row r="72" spans="1:14" ht="15.75" customHeight="1">
      <c r="A72" s="381" t="str">
        <f t="array" ref="A72">IFERROR(IF(D72="","",INDEX('1st Run'!$A:$H,MATCH($F72,'1st Run'!$H:$H,0),1)),"")</f>
        <v/>
      </c>
      <c r="B72" s="382" t="str">
        <f t="array" ref="B72">IFERROR(IF(D72="","",INDEX('1st Run'!$A:$H,MATCH($F72,'1st Run'!$H:$H,0),2)),"")</f>
        <v/>
      </c>
      <c r="C72" s="382" t="str">
        <f t="array" ref="C72">IFERROR(IF(D72="","",INDEX('1st Run'!$A:$H,MATCH(F72,'1st Run'!$H:$H,0),3)),"")</f>
        <v/>
      </c>
      <c r="D72" s="383" t="str">
        <f t="shared" si="0"/>
        <v/>
      </c>
      <c r="E72" s="384" t="str">
        <f>IFERROR(IF(AND(SMALL('1st Run'!H:H,N72)&gt;1000,SMALL('1st Run'!H:H,N72)&lt;3000),"nt",IF(SMALL('1st Run'!H:H,N72)&gt;3000,"",SMALL('1st Run'!H:H,N72))),"")</f>
        <v/>
      </c>
      <c r="F72" s="385" t="str">
        <f>IF(D72="nt",IFERROR(SMALL('1st Run'!H:H,N72),""),IF(D72&gt;3000,"",IFERROR(SMALL('1st Run'!H:H,N72),"")))</f>
        <v/>
      </c>
      <c r="G72" s="391"/>
      <c r="H72" s="156" t="str">
        <f t="shared" si="2"/>
        <v/>
      </c>
      <c r="I72" s="154" t="str">
        <f>IFERROR(VLOOKUP(D72,'1st Run'!$S$4:$U$32,3,FALSE),"")</f>
        <v/>
      </c>
      <c r="M72" s="388"/>
      <c r="N72" s="389">
        <v>71</v>
      </c>
    </row>
    <row r="73" spans="1:14" ht="15.75" customHeight="1">
      <c r="A73" s="381" t="str">
        <f t="array" ref="A73">IFERROR(IF(D73="","",INDEX('1st Run'!$A:$H,MATCH($F73,'1st Run'!$H:$H,0),1)),"")</f>
        <v/>
      </c>
      <c r="B73" s="382" t="str">
        <f t="array" ref="B73">IFERROR(IF(D73="","",INDEX('1st Run'!$A:$H,MATCH($F73,'1st Run'!$H:$H,0),2)),"")</f>
        <v/>
      </c>
      <c r="C73" s="382" t="str">
        <f t="array" ref="C73">IFERROR(IF(D73="","",INDEX('1st Run'!$A:$H,MATCH(F73,'1st Run'!$H:$H,0),3)),"")</f>
        <v/>
      </c>
      <c r="D73" s="383" t="str">
        <f t="shared" si="0"/>
        <v/>
      </c>
      <c r="E73" s="384" t="str">
        <f>IFERROR(IF(AND(SMALL('1st Run'!H:H,N73)&gt;1000,SMALL('1st Run'!H:H,N73)&lt;3000),"nt",IF(SMALL('1st Run'!H:H,N73)&gt;3000,"",SMALL('1st Run'!H:H,N73))),"")</f>
        <v/>
      </c>
      <c r="F73" s="385" t="str">
        <f>IF(D73="nt",IFERROR(SMALL('1st Run'!H:H,N73),""),IF(D73&gt;3000,"",IFERROR(SMALL('1st Run'!H:H,N73),"")))</f>
        <v/>
      </c>
      <c r="G73" s="391"/>
      <c r="H73" s="156" t="str">
        <f t="shared" si="2"/>
        <v/>
      </c>
      <c r="I73" s="154" t="str">
        <f>IFERROR(VLOOKUP(D73,'1st Run'!$S$4:$U$32,3,FALSE),"")</f>
        <v/>
      </c>
      <c r="M73" s="388"/>
      <c r="N73" s="389">
        <v>72</v>
      </c>
    </row>
    <row r="74" spans="1:14" ht="15.75" customHeight="1">
      <c r="A74" s="381" t="str">
        <f t="array" ref="A74">IFERROR(IF(D74="","",INDEX('1st Run'!$A:$H,MATCH($F74,'1st Run'!$H:$H,0),1)),"")</f>
        <v/>
      </c>
      <c r="B74" s="382" t="str">
        <f t="array" ref="B74">IFERROR(IF(D74="","",INDEX('1st Run'!$A:$H,MATCH($F74,'1st Run'!$H:$H,0),2)),"")</f>
        <v/>
      </c>
      <c r="C74" s="382" t="str">
        <f t="array" ref="C74">IFERROR(IF(D74="","",INDEX('1st Run'!$A:$H,MATCH(F74,'1st Run'!$H:$H,0),3)),"")</f>
        <v/>
      </c>
      <c r="D74" s="383" t="str">
        <f t="shared" si="0"/>
        <v/>
      </c>
      <c r="E74" s="384" t="str">
        <f>IFERROR(IF(AND(SMALL('1st Run'!H:H,N74)&gt;1000,SMALL('1st Run'!H:H,N74)&lt;3000),"nt",IF(SMALL('1st Run'!H:H,N74)&gt;3000,"",SMALL('1st Run'!H:H,N74))),"")</f>
        <v/>
      </c>
      <c r="F74" s="385" t="str">
        <f>IF(D74="nt",IFERROR(SMALL('1st Run'!H:H,N74),""),IF(D74&gt;3000,"",IFERROR(SMALL('1st Run'!H:H,N74),"")))</f>
        <v/>
      </c>
      <c r="G74" s="391"/>
      <c r="H74" s="156" t="str">
        <f t="shared" si="2"/>
        <v/>
      </c>
      <c r="I74" s="154" t="str">
        <f>IFERROR(VLOOKUP(D74,'1st Run'!$S$4:$U$32,3,FALSE),"")</f>
        <v/>
      </c>
      <c r="M74" s="388"/>
      <c r="N74" s="389">
        <v>73</v>
      </c>
    </row>
    <row r="75" spans="1:14" ht="15.75" customHeight="1">
      <c r="A75" s="381" t="str">
        <f t="array" ref="A75">IFERROR(IF(D75="","",INDEX('1st Run'!$A:$H,MATCH($F75,'1st Run'!$H:$H,0),1)),"")</f>
        <v/>
      </c>
      <c r="B75" s="382" t="str">
        <f t="array" ref="B75">IFERROR(IF(D75="","",INDEX('1st Run'!$A:$H,MATCH($F75,'1st Run'!$H:$H,0),2)),"")</f>
        <v/>
      </c>
      <c r="C75" s="382" t="str">
        <f t="array" ref="C75">IFERROR(IF(D75="","",INDEX('1st Run'!$A:$H,MATCH(F75,'1st Run'!$H:$H,0),3)),"")</f>
        <v/>
      </c>
      <c r="D75" s="383" t="str">
        <f t="shared" si="0"/>
        <v/>
      </c>
      <c r="E75" s="384" t="str">
        <f>IFERROR(IF(AND(SMALL('1st Run'!H:H,N75)&gt;1000,SMALL('1st Run'!H:H,N75)&lt;3000),"nt",IF(SMALL('1st Run'!H:H,N75)&gt;3000,"",SMALL('1st Run'!H:H,N75))),"")</f>
        <v/>
      </c>
      <c r="F75" s="385" t="str">
        <f>IF(D75="nt",IFERROR(SMALL('1st Run'!H:H,N75),""),IF(D75&gt;3000,"",IFERROR(SMALL('1st Run'!H:H,N75),"")))</f>
        <v/>
      </c>
      <c r="G75" s="391"/>
      <c r="H75" s="156" t="str">
        <f t="shared" si="2"/>
        <v/>
      </c>
      <c r="I75" s="154" t="str">
        <f>IFERROR(VLOOKUP(D75,'1st Run'!$S$4:$U$32,3,FALSE),"")</f>
        <v/>
      </c>
      <c r="M75" s="388"/>
      <c r="N75" s="389">
        <v>74</v>
      </c>
    </row>
    <row r="76" spans="1:14" ht="15.75" customHeight="1">
      <c r="A76" s="381" t="str">
        <f t="array" ref="A76">IFERROR(IF(D76="","",INDEX('1st Run'!$A:$H,MATCH($F76,'1st Run'!$H:$H,0),1)),"")</f>
        <v/>
      </c>
      <c r="B76" s="382" t="str">
        <f t="array" ref="B76">IFERROR(IF(D76="","",INDEX('1st Run'!$A:$H,MATCH($F76,'1st Run'!$H:$H,0),2)),"")</f>
        <v/>
      </c>
      <c r="C76" s="382" t="str">
        <f t="array" ref="C76">IFERROR(IF(D76="","",INDEX('1st Run'!$A:$H,MATCH(F76,'1st Run'!$H:$H,0),3)),"")</f>
        <v/>
      </c>
      <c r="D76" s="383" t="str">
        <f t="shared" si="0"/>
        <v/>
      </c>
      <c r="E76" s="384" t="str">
        <f>IFERROR(IF(AND(SMALL('1st Run'!H:H,N76)&gt;1000,SMALL('1st Run'!H:H,N76)&lt;3000),"nt",IF(SMALL('1st Run'!H:H,N76)&gt;3000,"",SMALL('1st Run'!H:H,N76))),"")</f>
        <v/>
      </c>
      <c r="F76" s="385" t="str">
        <f>IF(D76="nt",IFERROR(SMALL('1st Run'!H:H,N76),""),IF(D76&gt;3000,"",IFERROR(SMALL('1st Run'!H:H,N76),"")))</f>
        <v/>
      </c>
      <c r="G76" s="391"/>
      <c r="H76" s="156" t="str">
        <f t="shared" si="2"/>
        <v/>
      </c>
      <c r="I76" s="154" t="str">
        <f>IFERROR(VLOOKUP(D76,'1st Run'!$S$4:$U$32,3,FALSE),"")</f>
        <v/>
      </c>
      <c r="M76" s="388"/>
      <c r="N76" s="389">
        <v>75</v>
      </c>
    </row>
    <row r="77" spans="1:14" ht="15.75" customHeight="1">
      <c r="A77" s="381" t="str">
        <f t="array" ref="A77">IFERROR(IF(D77="","",INDEX('1st Run'!$A:$H,MATCH($F77,'1st Run'!$H:$H,0),1)),"")</f>
        <v/>
      </c>
      <c r="B77" s="382" t="str">
        <f t="array" ref="B77">IFERROR(IF(D77="","",INDEX('1st Run'!$A:$H,MATCH($F77,'1st Run'!$H:$H,0),2)),"")</f>
        <v/>
      </c>
      <c r="C77" s="382" t="str">
        <f t="array" ref="C77">IFERROR(IF(D77="","",INDEX('1st Run'!$A:$H,MATCH(F77,'1st Run'!$H:$H,0),3)),"")</f>
        <v/>
      </c>
      <c r="D77" s="383" t="str">
        <f t="shared" si="0"/>
        <v/>
      </c>
      <c r="E77" s="384" t="str">
        <f>IFERROR(IF(AND(SMALL('1st Run'!H:H,N77)&gt;1000,SMALL('1st Run'!H:H,N77)&lt;3000),"nt",IF(SMALL('1st Run'!H:H,N77)&gt;3000,"",SMALL('1st Run'!H:H,N77))),"")</f>
        <v/>
      </c>
      <c r="F77" s="385" t="str">
        <f>IF(D77="nt",IFERROR(SMALL('1st Run'!H:H,N77),""),IF(D77&gt;3000,"",IFERROR(SMALL('1st Run'!H:H,N77),"")))</f>
        <v/>
      </c>
      <c r="G77" s="391"/>
      <c r="H77" s="156" t="str">
        <f t="shared" si="2"/>
        <v/>
      </c>
      <c r="I77" s="154" t="str">
        <f>IFERROR(VLOOKUP(D77,'1st Run'!$S$4:$U$32,3,FALSE),"")</f>
        <v/>
      </c>
      <c r="M77" s="388"/>
      <c r="N77" s="389">
        <v>76</v>
      </c>
    </row>
    <row r="78" spans="1:14" ht="15.75" customHeight="1">
      <c r="A78" s="381" t="str">
        <f t="array" ref="A78">IFERROR(IF(D78="","",INDEX('1st Run'!$A:$H,MATCH($F78,'1st Run'!$H:$H,0),1)),"")</f>
        <v/>
      </c>
      <c r="B78" s="382" t="str">
        <f t="array" ref="B78">IFERROR(IF(D78="","",INDEX('1st Run'!$A:$H,MATCH($F78,'1st Run'!$H:$H,0),2)),"")</f>
        <v/>
      </c>
      <c r="C78" s="382" t="str">
        <f t="array" ref="C78">IFERROR(IF(D78="","",INDEX('1st Run'!$A:$H,MATCH(F78,'1st Run'!$H:$H,0),3)),"")</f>
        <v/>
      </c>
      <c r="D78" s="383" t="str">
        <f t="shared" si="0"/>
        <v/>
      </c>
      <c r="E78" s="384" t="str">
        <f>IFERROR(IF(AND(SMALL('1st Run'!H:H,N78)&gt;1000,SMALL('1st Run'!H:H,N78)&lt;3000),"nt",IF(SMALL('1st Run'!H:H,N78)&gt;3000,"",SMALL('1st Run'!H:H,N78))),"")</f>
        <v/>
      </c>
      <c r="F78" s="385" t="str">
        <f>IF(D78="nt",IFERROR(SMALL('1st Run'!H:H,N78),""),IF(D78&gt;3000,"",IFERROR(SMALL('1st Run'!H:H,N78),"")))</f>
        <v/>
      </c>
      <c r="G78" s="391"/>
      <c r="H78" s="156" t="str">
        <f t="shared" si="2"/>
        <v/>
      </c>
      <c r="I78" s="154" t="str">
        <f>IFERROR(VLOOKUP(D78,'1st Run'!$S$4:$U$32,3,FALSE),"")</f>
        <v/>
      </c>
      <c r="M78" s="388"/>
      <c r="N78" s="389">
        <v>77</v>
      </c>
    </row>
    <row r="79" spans="1:14" ht="15.75" customHeight="1">
      <c r="A79" s="381" t="str">
        <f t="array" ref="A79">IFERROR(IF(D79="","",INDEX('1st Run'!$A:$H,MATCH($F79,'1st Run'!$H:$H,0),1)),"")</f>
        <v/>
      </c>
      <c r="B79" s="382" t="str">
        <f t="array" ref="B79">IFERROR(IF(D79="","",INDEX('1st Run'!$A:$H,MATCH($F79,'1st Run'!$H:$H,0),2)),"")</f>
        <v/>
      </c>
      <c r="C79" s="382" t="str">
        <f t="array" ref="C79">IFERROR(IF(D79="","",INDEX('1st Run'!$A:$H,MATCH(F79,'1st Run'!$H:$H,0),3)),"")</f>
        <v/>
      </c>
      <c r="D79" s="383" t="str">
        <f t="shared" si="0"/>
        <v/>
      </c>
      <c r="E79" s="384" t="str">
        <f>IFERROR(IF(AND(SMALL('1st Run'!H:H,N79)&gt;1000,SMALL('1st Run'!H:H,N79)&lt;3000),"nt",IF(SMALL('1st Run'!H:H,N79)&gt;3000,"",SMALL('1st Run'!H:H,N79))),"")</f>
        <v/>
      </c>
      <c r="F79" s="385" t="str">
        <f>IF(D79="nt",IFERROR(SMALL('1st Run'!H:H,N79),""),IF(D79&gt;3000,"",IFERROR(SMALL('1st Run'!H:H,N79),"")))</f>
        <v/>
      </c>
      <c r="G79" s="391"/>
      <c r="H79" s="156" t="str">
        <f t="shared" si="2"/>
        <v/>
      </c>
      <c r="I79" s="154" t="str">
        <f>IFERROR(VLOOKUP(D79,'1st Run'!$S$4:$U$32,3,FALSE),"")</f>
        <v/>
      </c>
      <c r="M79" s="388"/>
      <c r="N79" s="389">
        <v>78</v>
      </c>
    </row>
    <row r="80" spans="1:14" ht="15.75" customHeight="1">
      <c r="A80" s="381" t="str">
        <f t="array" ref="A80">IFERROR(IF(D80="","",INDEX('1st Run'!$A:$H,MATCH($F80,'1st Run'!$H:$H,0),1)),"")</f>
        <v/>
      </c>
      <c r="B80" s="382" t="str">
        <f t="array" ref="B80">IFERROR(IF(D80="","",INDEX('1st Run'!$A:$H,MATCH($F80,'1st Run'!$H:$H,0),2)),"")</f>
        <v/>
      </c>
      <c r="C80" s="382" t="str">
        <f t="array" ref="C80">IFERROR(IF(D80="","",INDEX('1st Run'!$A:$H,MATCH(F80,'1st Run'!$H:$H,0),3)),"")</f>
        <v/>
      </c>
      <c r="D80" s="383" t="str">
        <f t="shared" si="0"/>
        <v/>
      </c>
      <c r="E80" s="384" t="str">
        <f>IFERROR(IF(AND(SMALL('1st Run'!H:H,N80)&gt;1000,SMALL('1st Run'!H:H,N80)&lt;3000),"nt",IF(SMALL('1st Run'!H:H,N80)&gt;3000,"",SMALL('1st Run'!H:H,N80))),"")</f>
        <v/>
      </c>
      <c r="F80" s="385" t="str">
        <f>IF(D80="nt",IFERROR(SMALL('1st Run'!H:H,N80),""),IF(D80&gt;3000,"",IFERROR(SMALL('1st Run'!H:H,N80),"")))</f>
        <v/>
      </c>
      <c r="G80" s="391"/>
      <c r="H80" s="156" t="str">
        <f t="shared" si="2"/>
        <v/>
      </c>
      <c r="I80" s="154" t="str">
        <f>IFERROR(VLOOKUP(D80,'1st Run'!$S$4:$U$32,3,FALSE),"")</f>
        <v/>
      </c>
      <c r="M80" s="388"/>
      <c r="N80" s="389">
        <v>79</v>
      </c>
    </row>
    <row r="81" spans="1:14" ht="15.75" customHeight="1">
      <c r="A81" s="381" t="str">
        <f t="array" ref="A81">IFERROR(IF(D81="","",INDEX('1st Run'!$A:$H,MATCH($F81,'1st Run'!$H:$H,0),1)),"")</f>
        <v/>
      </c>
      <c r="B81" s="382" t="str">
        <f t="array" ref="B81">IFERROR(IF(D81="","",INDEX('1st Run'!$A:$H,MATCH($F81,'1st Run'!$H:$H,0),2)),"")</f>
        <v/>
      </c>
      <c r="C81" s="382" t="str">
        <f t="array" ref="C81">IFERROR(IF(D81="","",INDEX('1st Run'!$A:$H,MATCH(F81,'1st Run'!$H:$H,0),3)),"")</f>
        <v/>
      </c>
      <c r="D81" s="383" t="str">
        <f t="shared" si="0"/>
        <v/>
      </c>
      <c r="E81" s="384" t="str">
        <f>IFERROR(IF(AND(SMALL('1st Run'!H:H,N81)&gt;1000,SMALL('1st Run'!H:H,N81)&lt;3000),"nt",IF(SMALL('1st Run'!H:H,N81)&gt;3000,"",SMALL('1st Run'!H:H,N81))),"")</f>
        <v/>
      </c>
      <c r="F81" s="385" t="str">
        <f>IF(D81="nt",IFERROR(SMALL('1st Run'!H:H,N81),""),IF(D81&gt;3000,"",IFERROR(SMALL('1st Run'!H:H,N81),"")))</f>
        <v/>
      </c>
      <c r="G81" s="391"/>
      <c r="H81" s="156" t="str">
        <f t="shared" si="2"/>
        <v/>
      </c>
      <c r="I81" s="154" t="str">
        <f>IFERROR(VLOOKUP(D81,'1st Run'!$S$4:$U$32,3,FALSE),"")</f>
        <v/>
      </c>
      <c r="M81" s="388"/>
      <c r="N81" s="389">
        <v>80</v>
      </c>
    </row>
    <row r="82" spans="1:14" ht="15.75" customHeight="1">
      <c r="A82" s="381" t="str">
        <f t="array" ref="A82">IFERROR(IF(D82="","",INDEX('1st Run'!$A:$H,MATCH($F82,'1st Run'!$H:$H,0),1)),"")</f>
        <v/>
      </c>
      <c r="B82" s="382" t="str">
        <f t="array" ref="B82">IFERROR(IF(D82="","",INDEX('1st Run'!$A:$H,MATCH($F82,'1st Run'!$H:$H,0),2)),"")</f>
        <v/>
      </c>
      <c r="C82" s="382" t="str">
        <f t="array" ref="C82">IFERROR(IF(D82="","",INDEX('1st Run'!$A:$H,MATCH(F82,'1st Run'!$H:$H,0),3)),"")</f>
        <v/>
      </c>
      <c r="D82" s="383" t="str">
        <f t="shared" si="0"/>
        <v/>
      </c>
      <c r="E82" s="384" t="str">
        <f>IFERROR(IF(AND(SMALL('1st Run'!H:H,N82)&gt;1000,SMALL('1st Run'!H:H,N82)&lt;3000),"nt",IF(SMALL('1st Run'!H:H,N82)&gt;3000,"",SMALL('1st Run'!H:H,N82))),"")</f>
        <v/>
      </c>
      <c r="F82" s="385" t="str">
        <f>IF(D82="nt",IFERROR(SMALL('1st Run'!H:H,N82),""),IF(D82&gt;3000,"",IFERROR(SMALL('1st Run'!H:H,N82),"")))</f>
        <v/>
      </c>
      <c r="G82" s="391"/>
      <c r="H82" s="156" t="str">
        <f t="shared" si="2"/>
        <v/>
      </c>
      <c r="I82" s="154" t="str">
        <f>IFERROR(VLOOKUP(D82,'1st Run'!$S$4:$U$32,3,FALSE),"")</f>
        <v/>
      </c>
      <c r="M82" s="388"/>
      <c r="N82" s="389">
        <v>81</v>
      </c>
    </row>
    <row r="83" spans="1:14" ht="15.75" customHeight="1">
      <c r="A83" s="381" t="str">
        <f t="array" ref="A83">IFERROR(IF(D83="","",INDEX('1st Run'!$A:$H,MATCH($F83,'1st Run'!$H:$H,0),1)),"")</f>
        <v/>
      </c>
      <c r="B83" s="382" t="str">
        <f t="array" ref="B83">IFERROR(IF(D83="","",INDEX('1st Run'!$A:$H,MATCH($F83,'1st Run'!$H:$H,0),2)),"")</f>
        <v/>
      </c>
      <c r="C83" s="382" t="str">
        <f t="array" ref="C83">IFERROR(IF(D83="","",INDEX('1st Run'!$A:$H,MATCH(F83,'1st Run'!$H:$H,0),3)),"")</f>
        <v/>
      </c>
      <c r="D83" s="383" t="str">
        <f t="shared" si="0"/>
        <v/>
      </c>
      <c r="E83" s="384" t="str">
        <f>IFERROR(IF(AND(SMALL('1st Run'!H:H,N83)&gt;1000,SMALL('1st Run'!H:H,N83)&lt;3000),"nt",IF(SMALL('1st Run'!H:H,N83)&gt;3000,"",SMALL('1st Run'!H:H,N83))),"")</f>
        <v/>
      </c>
      <c r="F83" s="385" t="str">
        <f>IF(D83="nt",IFERROR(SMALL('1st Run'!H:H,N83),""),IF(D83&gt;3000,"",IFERROR(SMALL('1st Run'!H:H,N83),"")))</f>
        <v/>
      </c>
      <c r="G83" s="391"/>
      <c r="H83" s="156" t="str">
        <f t="shared" si="2"/>
        <v/>
      </c>
      <c r="I83" s="154" t="str">
        <f>IFERROR(VLOOKUP(D83,'1st Run'!$S$4:$U$32,3,FALSE),"")</f>
        <v/>
      </c>
      <c r="M83" s="388"/>
      <c r="N83" s="389">
        <v>82</v>
      </c>
    </row>
    <row r="84" spans="1:14" ht="15.75" customHeight="1">
      <c r="A84" s="381" t="str">
        <f t="array" ref="A84">IFERROR(IF(D84="","",INDEX('1st Run'!$A:$H,MATCH($F84,'1st Run'!$H:$H,0),1)),"")</f>
        <v/>
      </c>
      <c r="B84" s="382" t="str">
        <f t="array" ref="B84">IFERROR(IF(D84="","",INDEX('1st Run'!$A:$H,MATCH($F84,'1st Run'!$H:$H,0),2)),"")</f>
        <v/>
      </c>
      <c r="C84" s="382" t="str">
        <f t="array" ref="C84">IFERROR(IF(D84="","",INDEX('1st Run'!$A:$H,MATCH(F84,'1st Run'!$H:$H,0),3)),"")</f>
        <v/>
      </c>
      <c r="D84" s="383" t="str">
        <f t="shared" si="0"/>
        <v/>
      </c>
      <c r="E84" s="384" t="str">
        <f>IFERROR(IF(AND(SMALL('1st Run'!H:H,N84)&gt;1000,SMALL('1st Run'!H:H,N84)&lt;3000),"nt",IF(SMALL('1st Run'!H:H,N84)&gt;3000,"",SMALL('1st Run'!H:H,N84))),"")</f>
        <v/>
      </c>
      <c r="F84" s="385" t="str">
        <f>IF(D84="nt",IFERROR(SMALL('1st Run'!H:H,N84),""),IF(D84&gt;3000,"",IFERROR(SMALL('1st Run'!H:H,N84),"")))</f>
        <v/>
      </c>
      <c r="G84" s="391"/>
      <c r="H84" s="156" t="str">
        <f t="shared" si="2"/>
        <v/>
      </c>
      <c r="I84" s="154" t="str">
        <f>IFERROR(VLOOKUP(D84,'1st Run'!$S$4:$U$32,3,FALSE),"")</f>
        <v/>
      </c>
      <c r="M84" s="388"/>
      <c r="N84" s="389">
        <v>83</v>
      </c>
    </row>
    <row r="85" spans="1:14" ht="15.75" customHeight="1">
      <c r="A85" s="381" t="str">
        <f t="array" ref="A85">IFERROR(IF(D85="","",INDEX('1st Run'!$A:$H,MATCH($F85,'1st Run'!$H:$H,0),1)),"")</f>
        <v/>
      </c>
      <c r="B85" s="382" t="str">
        <f t="array" ref="B85">IFERROR(IF(D85="","",INDEX('1st Run'!$A:$H,MATCH($F85,'1st Run'!$H:$H,0),2)),"")</f>
        <v/>
      </c>
      <c r="C85" s="382" t="str">
        <f t="array" ref="C85">IFERROR(IF(D85="","",INDEX('1st Run'!$A:$H,MATCH(F85,'1st Run'!$H:$H,0),3)),"")</f>
        <v/>
      </c>
      <c r="D85" s="383" t="str">
        <f t="shared" si="0"/>
        <v/>
      </c>
      <c r="E85" s="384" t="str">
        <f>IFERROR(IF(AND(SMALL('1st Run'!H:H,N85)&gt;1000,SMALL('1st Run'!H:H,N85)&lt;3000),"nt",IF(SMALL('1st Run'!H:H,N85)&gt;3000,"",SMALL('1st Run'!H:H,N85))),"")</f>
        <v/>
      </c>
      <c r="F85" s="385" t="str">
        <f>IF(D85="nt",IFERROR(SMALL('1st Run'!H:H,N85),""),IF(D85&gt;3000,"",IFERROR(SMALL('1st Run'!H:H,N85),"")))</f>
        <v/>
      </c>
      <c r="G85" s="391"/>
      <c r="H85" s="156" t="str">
        <f t="shared" si="2"/>
        <v/>
      </c>
      <c r="I85" s="154" t="str">
        <f>IFERROR(VLOOKUP(D85,'1st Run'!$S$4:$U$32,3,FALSE),"")</f>
        <v/>
      </c>
      <c r="M85" s="388"/>
      <c r="N85" s="389">
        <v>84</v>
      </c>
    </row>
    <row r="86" spans="1:14" ht="15.75" customHeight="1">
      <c r="A86" s="381" t="str">
        <f t="array" ref="A86">IFERROR(IF(D86="","",INDEX('1st Run'!$A:$H,MATCH($F86,'1st Run'!$H:$H,0),1)),"")</f>
        <v/>
      </c>
      <c r="B86" s="382" t="str">
        <f t="array" ref="B86">IFERROR(IF(D86="","",INDEX('1st Run'!$A:$H,MATCH($F86,'1st Run'!$H:$H,0),2)),"")</f>
        <v/>
      </c>
      <c r="C86" s="382" t="str">
        <f t="array" ref="C86">IFERROR(IF(D86="","",INDEX('1st Run'!$A:$H,MATCH(F86,'1st Run'!$H:$H,0),3)),"")</f>
        <v/>
      </c>
      <c r="D86" s="383" t="str">
        <f t="shared" si="0"/>
        <v/>
      </c>
      <c r="E86" s="384" t="str">
        <f>IFERROR(IF(AND(SMALL('1st Run'!H:H,N86)&gt;1000,SMALL('1st Run'!H:H,N86)&lt;3000),"nt",IF(SMALL('1st Run'!H:H,N86)&gt;3000,"",SMALL('1st Run'!H:H,N86))),"")</f>
        <v/>
      </c>
      <c r="F86" s="385" t="str">
        <f>IF(D86="nt",IFERROR(SMALL('1st Run'!H:H,N86),""),IF(D86&gt;3000,"",IFERROR(SMALL('1st Run'!H:H,N86),"")))</f>
        <v/>
      </c>
      <c r="G86" s="391"/>
      <c r="H86" s="156" t="str">
        <f t="shared" si="2"/>
        <v/>
      </c>
      <c r="I86" s="154" t="str">
        <f>IFERROR(VLOOKUP(D86,'1st Run'!$S$4:$U$32,3,FALSE),"")</f>
        <v/>
      </c>
      <c r="M86" s="388"/>
      <c r="N86" s="389">
        <v>85</v>
      </c>
    </row>
    <row r="87" spans="1:14" ht="15.75" customHeight="1">
      <c r="A87" s="381" t="str">
        <f t="array" ref="A87">IFERROR(IF(D87="","",INDEX('1st Run'!$A:$H,MATCH($F87,'1st Run'!$H:$H,0),1)),"")</f>
        <v/>
      </c>
      <c r="B87" s="382" t="str">
        <f t="array" ref="B87">IFERROR(IF(D87="","",INDEX('1st Run'!$A:$H,MATCH($F87,'1st Run'!$H:$H,0),2)),"")</f>
        <v/>
      </c>
      <c r="C87" s="382" t="str">
        <f t="array" ref="C87">IFERROR(IF(D87="","",INDEX('1st Run'!$A:$H,MATCH(F87,'1st Run'!$H:$H,0),3)),"")</f>
        <v/>
      </c>
      <c r="D87" s="383" t="str">
        <f t="shared" si="0"/>
        <v/>
      </c>
      <c r="E87" s="384" t="str">
        <f>IFERROR(IF(AND(SMALL('1st Run'!H:H,N87)&gt;1000,SMALL('1st Run'!H:H,N87)&lt;3000),"nt",IF(SMALL('1st Run'!H:H,N87)&gt;3000,"",SMALL('1st Run'!H:H,N87))),"")</f>
        <v/>
      </c>
      <c r="F87" s="385" t="str">
        <f>IF(D87="nt",IFERROR(SMALL('1st Run'!H:H,N87),""),IF(D87&gt;3000,"",IFERROR(SMALL('1st Run'!H:H,N87),"")))</f>
        <v/>
      </c>
      <c r="G87" s="391"/>
      <c r="H87" s="156" t="str">
        <f t="shared" si="2"/>
        <v/>
      </c>
      <c r="I87" s="154" t="str">
        <f>IFERROR(VLOOKUP(D87,'1st Run'!$S$4:$U$32,3,FALSE),"")</f>
        <v/>
      </c>
      <c r="M87" s="388"/>
      <c r="N87" s="389">
        <v>86</v>
      </c>
    </row>
    <row r="88" spans="1:14" ht="15.75" customHeight="1">
      <c r="A88" s="381" t="str">
        <f t="array" ref="A88">IFERROR(IF(D88="","",INDEX('1st Run'!$A:$H,MATCH($F88,'1st Run'!$H:$H,0),1)),"")</f>
        <v/>
      </c>
      <c r="B88" s="382" t="str">
        <f t="array" ref="B88">IFERROR(IF(D88="","",INDEX('1st Run'!$A:$H,MATCH($F88,'1st Run'!$H:$H,0),2)),"")</f>
        <v/>
      </c>
      <c r="C88" s="382" t="str">
        <f t="array" ref="C88">IFERROR(IF(D88="","",INDEX('1st Run'!$A:$H,MATCH(F88,'1st Run'!$H:$H,0),3)),"")</f>
        <v/>
      </c>
      <c r="D88" s="383" t="str">
        <f t="shared" si="0"/>
        <v/>
      </c>
      <c r="E88" s="384" t="str">
        <f>IFERROR(IF(AND(SMALL('1st Run'!H:H,N88)&gt;1000,SMALL('1st Run'!H:H,N88)&lt;3000),"nt",IF(SMALL('1st Run'!H:H,N88)&gt;3000,"",SMALL('1st Run'!H:H,N88))),"")</f>
        <v/>
      </c>
      <c r="F88" s="385" t="str">
        <f>IF(D88="nt",IFERROR(SMALL('1st Run'!H:H,N88),""),IF(D88&gt;3000,"",IFERROR(SMALL('1st Run'!H:H,N88),"")))</f>
        <v/>
      </c>
      <c r="G88" s="391"/>
      <c r="H88" s="156" t="str">
        <f t="shared" si="2"/>
        <v/>
      </c>
      <c r="I88" s="154" t="str">
        <f>IFERROR(VLOOKUP(D88,'1st Run'!$S$4:$U$32,3,FALSE),"")</f>
        <v/>
      </c>
      <c r="M88" s="388"/>
      <c r="N88" s="389">
        <v>87</v>
      </c>
    </row>
    <row r="89" spans="1:14" ht="15.75" customHeight="1">
      <c r="A89" s="381" t="str">
        <f t="array" ref="A89">IFERROR(IF(D89="","",INDEX('1st Run'!$A:$H,MATCH($F89,'1st Run'!$H:$H,0),1)),"")</f>
        <v/>
      </c>
      <c r="B89" s="382" t="str">
        <f t="array" ref="B89">IFERROR(IF(D89="","",INDEX('1st Run'!$A:$H,MATCH($F89,'1st Run'!$H:$H,0),2)),"")</f>
        <v/>
      </c>
      <c r="C89" s="382" t="str">
        <f t="array" ref="C89">IFERROR(IF(D89="","",INDEX('1st Run'!$A:$H,MATCH(F89,'1st Run'!$H:$H,0),3)),"")</f>
        <v/>
      </c>
      <c r="D89" s="383" t="str">
        <f t="shared" si="0"/>
        <v/>
      </c>
      <c r="E89" s="384" t="str">
        <f>IFERROR(IF(AND(SMALL('1st Run'!H:H,N89)&gt;1000,SMALL('1st Run'!H:H,N89)&lt;3000),"nt",IF(SMALL('1st Run'!H:H,N89)&gt;3000,"",SMALL('1st Run'!H:H,N89))),"")</f>
        <v/>
      </c>
      <c r="F89" s="385" t="str">
        <f>IF(D89="nt",IFERROR(SMALL('1st Run'!H:H,N89),""),IF(D89&gt;3000,"",IFERROR(SMALL('1st Run'!H:H,N89),"")))</f>
        <v/>
      </c>
      <c r="G89" s="391"/>
      <c r="H89" s="156" t="str">
        <f t="shared" si="2"/>
        <v/>
      </c>
      <c r="I89" s="154" t="str">
        <f>IFERROR(VLOOKUP(D89,'1st Run'!$S$4:$U$32,3,FALSE),"")</f>
        <v/>
      </c>
      <c r="M89" s="388"/>
      <c r="N89" s="389">
        <v>88</v>
      </c>
    </row>
    <row r="90" spans="1:14" ht="15.75" customHeight="1">
      <c r="A90" s="381" t="str">
        <f t="array" ref="A90">IFERROR(IF(D90="","",INDEX('1st Run'!$A:$H,MATCH($F90,'1st Run'!$H:$H,0),1)),"")</f>
        <v/>
      </c>
      <c r="B90" s="382" t="str">
        <f t="array" ref="B90">IFERROR(IF(D90="","",INDEX('1st Run'!$A:$H,MATCH($F90,'1st Run'!$H:$H,0),2)),"")</f>
        <v/>
      </c>
      <c r="C90" s="382" t="str">
        <f t="array" ref="C90">IFERROR(IF(D90="","",INDEX('1st Run'!$A:$H,MATCH(F90,'1st Run'!$H:$H,0),3)),"")</f>
        <v/>
      </c>
      <c r="D90" s="383" t="str">
        <f t="shared" si="0"/>
        <v/>
      </c>
      <c r="E90" s="384" t="str">
        <f>IFERROR(IF(AND(SMALL('1st Run'!H:H,N90)&gt;1000,SMALL('1st Run'!H:H,N90)&lt;3000),"nt",IF(SMALL('1st Run'!H:H,N90)&gt;3000,"",SMALL('1st Run'!H:H,N90))),"")</f>
        <v/>
      </c>
      <c r="F90" s="385" t="str">
        <f>IF(D90="nt",IFERROR(SMALL('1st Run'!H:H,N90),""),IF(D90&gt;3000,"",IFERROR(SMALL('1st Run'!H:H,N90),"")))</f>
        <v/>
      </c>
      <c r="G90" s="391"/>
      <c r="H90" s="156" t="str">
        <f t="shared" si="2"/>
        <v/>
      </c>
      <c r="I90" s="154" t="str">
        <f>IFERROR(VLOOKUP(D90,'1st Run'!$S$4:$U$32,3,FALSE),"")</f>
        <v/>
      </c>
      <c r="M90" s="388"/>
      <c r="N90" s="389">
        <v>89</v>
      </c>
    </row>
    <row r="91" spans="1:14" ht="15.75" customHeight="1">
      <c r="A91" s="381" t="str">
        <f t="array" ref="A91">IFERROR(IF(D91="","",INDEX('1st Run'!$A:$H,MATCH($F91,'1st Run'!$H:$H,0),1)),"")</f>
        <v/>
      </c>
      <c r="B91" s="382" t="str">
        <f t="array" ref="B91">IFERROR(IF(D91="","",INDEX('1st Run'!$A:$H,MATCH($F91,'1st Run'!$H:$H,0),2)),"")</f>
        <v/>
      </c>
      <c r="C91" s="382" t="str">
        <f t="array" ref="C91">IFERROR(IF(D91="","",INDEX('1st Run'!$A:$H,MATCH(F91,'1st Run'!$H:$H,0),3)),"")</f>
        <v/>
      </c>
      <c r="D91" s="383" t="str">
        <f t="shared" si="0"/>
        <v/>
      </c>
      <c r="E91" s="384" t="str">
        <f>IFERROR(IF(AND(SMALL('1st Run'!H:H,N91)&gt;1000,SMALL('1st Run'!H:H,N91)&lt;3000),"nt",IF(SMALL('1st Run'!H:H,N91)&gt;3000,"",SMALL('1st Run'!H:H,N91))),"")</f>
        <v/>
      </c>
      <c r="F91" s="385" t="str">
        <f>IF(D91="nt",IFERROR(SMALL('1st Run'!H:H,N91),""),IF(D91&gt;3000,"",IFERROR(SMALL('1st Run'!H:H,N91),"")))</f>
        <v/>
      </c>
      <c r="G91" s="391"/>
      <c r="H91" s="156" t="str">
        <f t="shared" si="2"/>
        <v/>
      </c>
      <c r="I91" s="154" t="str">
        <f>IFERROR(VLOOKUP(D91,'1st Run'!$S$4:$U$32,3,FALSE),"")</f>
        <v/>
      </c>
      <c r="M91" s="388"/>
      <c r="N91" s="389">
        <v>90</v>
      </c>
    </row>
    <row r="92" spans="1:14" ht="15.75" customHeight="1">
      <c r="A92" s="381" t="str">
        <f t="array" ref="A92">IFERROR(IF(D92="","",INDEX('1st Run'!$A:$H,MATCH($F92,'1st Run'!$H:$H,0),1)),"")</f>
        <v/>
      </c>
      <c r="B92" s="382" t="str">
        <f t="array" ref="B92">IFERROR(IF(D92="","",INDEX('1st Run'!$A:$H,MATCH($F92,'1st Run'!$H:$H,0),2)),"")</f>
        <v/>
      </c>
      <c r="C92" s="382" t="str">
        <f t="array" ref="C92">IFERROR(IF(D92="","",INDEX('1st Run'!$A:$H,MATCH(F92,'1st Run'!$H:$H,0),3)),"")</f>
        <v/>
      </c>
      <c r="D92" s="383" t="str">
        <f t="shared" si="0"/>
        <v/>
      </c>
      <c r="E92" s="384" t="str">
        <f>IFERROR(IF(AND(SMALL('1st Run'!H:H,N92)&gt;1000,SMALL('1st Run'!H:H,N92)&lt;3000),"nt",IF(SMALL('1st Run'!H:H,N92)&gt;3000,"",SMALL('1st Run'!H:H,N92))),"")</f>
        <v/>
      </c>
      <c r="F92" s="385" t="str">
        <f>IF(D92="nt",IFERROR(SMALL('1st Run'!H:H,N92),""),IF(D92&gt;3000,"",IFERROR(SMALL('1st Run'!H:H,N92),"")))</f>
        <v/>
      </c>
      <c r="G92" s="391"/>
      <c r="H92" s="156" t="str">
        <f t="shared" si="2"/>
        <v/>
      </c>
      <c r="I92" s="154" t="str">
        <f>IFERROR(VLOOKUP(D92,'1st Run'!$S$4:$U$32,3,FALSE),"")</f>
        <v/>
      </c>
      <c r="M92" s="388"/>
      <c r="N92" s="389">
        <v>91</v>
      </c>
    </row>
    <row r="93" spans="1:14" ht="15.75" customHeight="1">
      <c r="A93" s="381" t="str">
        <f t="array" ref="A93">IFERROR(IF(D93="","",INDEX('1st Run'!$A:$H,MATCH($F93,'1st Run'!$H:$H,0),1)),"")</f>
        <v/>
      </c>
      <c r="B93" s="382" t="str">
        <f t="array" ref="B93">IFERROR(IF(D93="","",INDEX('1st Run'!$A:$H,MATCH($F93,'1st Run'!$H:$H,0),2)),"")</f>
        <v/>
      </c>
      <c r="C93" s="382" t="str">
        <f t="array" ref="C93">IFERROR(IF(D93="","",INDEX('1st Run'!$A:$H,MATCH(F93,'1st Run'!$H:$H,0),3)),"")</f>
        <v/>
      </c>
      <c r="D93" s="383" t="str">
        <f t="shared" si="0"/>
        <v/>
      </c>
      <c r="E93" s="384" t="str">
        <f>IFERROR(IF(AND(SMALL('1st Run'!H:H,N93)&gt;1000,SMALL('1st Run'!H:H,N93)&lt;3000),"nt",IF(SMALL('1st Run'!H:H,N93)&gt;3000,"",SMALL('1st Run'!H:H,N93))),"")</f>
        <v/>
      </c>
      <c r="F93" s="385" t="str">
        <f>IF(D93="nt",IFERROR(SMALL('1st Run'!H:H,N93),""),IF(D93&gt;3000,"",IFERROR(SMALL('1st Run'!H:H,N93),"")))</f>
        <v/>
      </c>
      <c r="G93" s="391"/>
      <c r="H93" s="156" t="str">
        <f t="shared" si="2"/>
        <v/>
      </c>
      <c r="I93" s="154" t="str">
        <f>IFERROR(VLOOKUP(D93,'1st Run'!$S$4:$U$32,3,FALSE),"")</f>
        <v/>
      </c>
      <c r="M93" s="388"/>
      <c r="N93" s="389">
        <v>92</v>
      </c>
    </row>
    <row r="94" spans="1:14" ht="15.75" customHeight="1">
      <c r="A94" s="381" t="str">
        <f t="array" ref="A94">IFERROR(IF(D94="","",INDEX('1st Run'!$A:$H,MATCH($F94,'1st Run'!$H:$H,0),1)),"")</f>
        <v/>
      </c>
      <c r="B94" s="382" t="str">
        <f t="array" ref="B94">IFERROR(IF(D94="","",INDEX('1st Run'!$A:$H,MATCH($F94,'1st Run'!$H:$H,0),2)),"")</f>
        <v/>
      </c>
      <c r="C94" s="382" t="str">
        <f t="array" ref="C94">IFERROR(IF(D94="","",INDEX('1st Run'!$A:$H,MATCH(F94,'1st Run'!$H:$H,0),3)),"")</f>
        <v/>
      </c>
      <c r="D94" s="383" t="str">
        <f t="shared" si="0"/>
        <v/>
      </c>
      <c r="E94" s="384" t="str">
        <f>IFERROR(IF(AND(SMALL('1st Run'!H:H,N94)&gt;1000,SMALL('1st Run'!H:H,N94)&lt;3000),"nt",IF(SMALL('1st Run'!H:H,N94)&gt;3000,"",SMALL('1st Run'!H:H,N94))),"")</f>
        <v/>
      </c>
      <c r="F94" s="385" t="str">
        <f>IF(D94="nt",IFERROR(SMALL('1st Run'!H:H,N94),""),IF(D94&gt;3000,"",IFERROR(SMALL('1st Run'!H:H,N94),"")))</f>
        <v/>
      </c>
      <c r="G94" s="391"/>
      <c r="H94" s="156" t="str">
        <f t="shared" si="2"/>
        <v/>
      </c>
      <c r="I94" s="154" t="str">
        <f>IFERROR(VLOOKUP(D94,'1st Run'!$S$4:$U$32,3,FALSE),"")</f>
        <v/>
      </c>
      <c r="M94" s="388"/>
      <c r="N94" s="389">
        <v>93</v>
      </c>
    </row>
    <row r="95" spans="1:14" ht="15.75" customHeight="1">
      <c r="A95" s="381" t="str">
        <f t="array" ref="A95">IFERROR(IF(D95="","",INDEX('1st Run'!$A:$H,MATCH($F95,'1st Run'!$H:$H,0),1)),"")</f>
        <v/>
      </c>
      <c r="B95" s="382" t="str">
        <f t="array" ref="B95">IFERROR(IF(D95="","",INDEX('1st Run'!$A:$H,MATCH($F95,'1st Run'!$H:$H,0),2)),"")</f>
        <v/>
      </c>
      <c r="C95" s="382" t="str">
        <f t="array" ref="C95">IFERROR(IF(D95="","",INDEX('1st Run'!$A:$H,MATCH(F95,'1st Run'!$H:$H,0),3)),"")</f>
        <v/>
      </c>
      <c r="D95" s="383" t="str">
        <f t="shared" si="0"/>
        <v/>
      </c>
      <c r="E95" s="384" t="str">
        <f>IFERROR(IF(AND(SMALL('1st Run'!H:H,N95)&gt;1000,SMALL('1st Run'!H:H,N95)&lt;3000),"nt",IF(SMALL('1st Run'!H:H,N95)&gt;3000,"",SMALL('1st Run'!H:H,N95))),"")</f>
        <v/>
      </c>
      <c r="F95" s="385" t="str">
        <f>IF(D95="nt",IFERROR(SMALL('1st Run'!H:H,N95),""),IF(D95&gt;3000,"",IFERROR(SMALL('1st Run'!H:H,N95),"")))</f>
        <v/>
      </c>
      <c r="G95" s="391"/>
      <c r="H95" s="156" t="str">
        <f t="shared" si="2"/>
        <v/>
      </c>
      <c r="I95" s="154" t="str">
        <f>IFERROR(VLOOKUP(D95,'1st Run'!$S$4:$U$32,3,FALSE),"")</f>
        <v/>
      </c>
      <c r="M95" s="388"/>
      <c r="N95" s="389">
        <v>94</v>
      </c>
    </row>
    <row r="96" spans="1:14" ht="15.75" customHeight="1">
      <c r="A96" s="381" t="str">
        <f t="array" ref="A96">IFERROR(IF(D96="","",INDEX('1st Run'!$A:$H,MATCH($F96,'1st Run'!$H:$H,0),1)),"")</f>
        <v/>
      </c>
      <c r="B96" s="382" t="str">
        <f t="array" ref="B96">IFERROR(IF(D96="","",INDEX('1st Run'!$A:$H,MATCH($F96,'1st Run'!$H:$H,0),2)),"")</f>
        <v/>
      </c>
      <c r="C96" s="382" t="str">
        <f t="array" ref="C96">IFERROR(IF(D96="","",INDEX('1st Run'!$A:$H,MATCH(F96,'1st Run'!$H:$H,0),3)),"")</f>
        <v/>
      </c>
      <c r="D96" s="383" t="str">
        <f t="shared" si="0"/>
        <v/>
      </c>
      <c r="E96" s="384" t="str">
        <f>IFERROR(IF(AND(SMALL('1st Run'!H:H,N96)&gt;1000,SMALL('1st Run'!H:H,N96)&lt;3000),"nt",IF(SMALL('1st Run'!H:H,N96)&gt;3000,"",SMALL('1st Run'!H:H,N96))),"")</f>
        <v/>
      </c>
      <c r="F96" s="385" t="str">
        <f>IF(D96="nt",IFERROR(SMALL('1st Run'!H:H,N96),""),IF(D96&gt;3000,"",IFERROR(SMALL('1st Run'!H:H,N96),"")))</f>
        <v/>
      </c>
      <c r="G96" s="391"/>
      <c r="H96" s="156" t="str">
        <f t="shared" si="2"/>
        <v/>
      </c>
      <c r="I96" s="154" t="str">
        <f>IFERROR(VLOOKUP(D96,'1st Run'!$S$4:$U$32,3,FALSE),"")</f>
        <v/>
      </c>
      <c r="M96" s="388"/>
      <c r="N96" s="389">
        <v>95</v>
      </c>
    </row>
    <row r="97" spans="1:14" ht="15.75" customHeight="1">
      <c r="A97" s="381" t="str">
        <f t="array" ref="A97">IFERROR(IF(D97="","",INDEX('1st Run'!$A:$H,MATCH($F97,'1st Run'!$H:$H,0),1)),"")</f>
        <v/>
      </c>
      <c r="B97" s="382" t="str">
        <f t="array" ref="B97">IFERROR(IF(D97="","",INDEX('1st Run'!$A:$H,MATCH($F97,'1st Run'!$H:$H,0),2)),"")</f>
        <v/>
      </c>
      <c r="C97" s="382" t="str">
        <f t="array" ref="C97">IFERROR(IF(D97="","",INDEX('1st Run'!$A:$H,MATCH(F97,'1st Run'!$H:$H,0),3)),"")</f>
        <v/>
      </c>
      <c r="D97" s="383" t="str">
        <f t="shared" si="0"/>
        <v/>
      </c>
      <c r="E97" s="384" t="str">
        <f>IFERROR(IF(AND(SMALL('1st Run'!H:H,N97)&gt;1000,SMALL('1st Run'!H:H,N97)&lt;3000),"nt",IF(SMALL('1st Run'!H:H,N97)&gt;3000,"",SMALL('1st Run'!H:H,N97))),"")</f>
        <v/>
      </c>
      <c r="F97" s="385" t="str">
        <f>IF(D97="nt",IFERROR(SMALL('1st Run'!H:H,N97),""),IF(D97&gt;3000,"",IFERROR(SMALL('1st Run'!H:H,N97),"")))</f>
        <v/>
      </c>
      <c r="G97" s="391"/>
      <c r="H97" s="156" t="str">
        <f t="shared" si="2"/>
        <v/>
      </c>
      <c r="I97" s="154" t="str">
        <f>IFERROR(VLOOKUP(D97,'1st Run'!$S$4:$U$32,3,FALSE),"")</f>
        <v/>
      </c>
      <c r="M97" s="388"/>
      <c r="N97" s="389">
        <v>96</v>
      </c>
    </row>
    <row r="98" spans="1:14" ht="15.75" customHeight="1">
      <c r="A98" s="381" t="str">
        <f t="array" ref="A98">IFERROR(IF(D98="","",INDEX('1st Run'!$A:$H,MATCH($F98,'1st Run'!$H:$H,0),1)),"")</f>
        <v/>
      </c>
      <c r="B98" s="382" t="str">
        <f t="array" ref="B98">IFERROR(IF(D98="","",INDEX('1st Run'!$A:$H,MATCH($F98,'1st Run'!$H:$H,0),2)),"")</f>
        <v/>
      </c>
      <c r="C98" s="382" t="str">
        <f t="array" ref="C98">IFERROR(IF(D98="","",INDEX('1st Run'!$A:$H,MATCH(F98,'1st Run'!$H:$H,0),3)),"")</f>
        <v/>
      </c>
      <c r="D98" s="383" t="str">
        <f t="shared" si="0"/>
        <v/>
      </c>
      <c r="E98" s="384" t="str">
        <f>IFERROR(IF(AND(SMALL('1st Run'!H:H,N98)&gt;1000,SMALL('1st Run'!H:H,N98)&lt;3000),"nt",IF(SMALL('1st Run'!H:H,N98)&gt;3000,"",SMALL('1st Run'!H:H,N98))),"")</f>
        <v/>
      </c>
      <c r="F98" s="385" t="str">
        <f>IF(D98="nt",IFERROR(SMALL('1st Run'!H:H,N98),""),IF(D98&gt;3000,"",IFERROR(SMALL('1st Run'!H:H,N98),"")))</f>
        <v/>
      </c>
      <c r="G98" s="391"/>
      <c r="H98" s="156" t="str">
        <f t="shared" si="2"/>
        <v/>
      </c>
      <c r="I98" s="154" t="str">
        <f>IFERROR(VLOOKUP(D98,'1st Run'!$S$4:$U$32,3,FALSE),"")</f>
        <v/>
      </c>
      <c r="M98" s="388"/>
      <c r="N98" s="389">
        <v>97</v>
      </c>
    </row>
    <row r="99" spans="1:14" ht="15.75" customHeight="1">
      <c r="A99" s="381" t="str">
        <f t="array" ref="A99">IFERROR(IF(D99="","",INDEX('1st Run'!$A:$H,MATCH($F99,'1st Run'!$H:$H,0),1)),"")</f>
        <v/>
      </c>
      <c r="B99" s="382" t="str">
        <f t="array" ref="B99">IFERROR(IF(D99="","",INDEX('1st Run'!$A:$H,MATCH($F99,'1st Run'!$H:$H,0),2)),"")</f>
        <v/>
      </c>
      <c r="C99" s="382" t="str">
        <f t="array" ref="C99">IFERROR(IF(D99="","",INDEX('1st Run'!$A:$H,MATCH(F99,'1st Run'!$H:$H,0),3)),"")</f>
        <v/>
      </c>
      <c r="D99" s="383" t="str">
        <f t="shared" si="0"/>
        <v/>
      </c>
      <c r="E99" s="384" t="str">
        <f>IFERROR(IF(AND(SMALL('1st Run'!H:H,N99)&gt;1000,SMALL('1st Run'!H:H,N99)&lt;3000),"nt",IF(SMALL('1st Run'!H:H,N99)&gt;3000,"",SMALL('1st Run'!H:H,N99))),"")</f>
        <v/>
      </c>
      <c r="F99" s="385" t="str">
        <f>IF(D99="nt",IFERROR(SMALL('1st Run'!H:H,N99),""),IF(D99&gt;3000,"",IFERROR(SMALL('1st Run'!H:H,N99),"")))</f>
        <v/>
      </c>
      <c r="G99" s="391"/>
      <c r="H99" s="156" t="str">
        <f t="shared" si="2"/>
        <v/>
      </c>
      <c r="I99" s="154" t="str">
        <f>IFERROR(VLOOKUP(D99,'1st Run'!$S$4:$U$32,3,FALSE),"")</f>
        <v/>
      </c>
      <c r="M99" s="388"/>
      <c r="N99" s="389">
        <v>98</v>
      </c>
    </row>
    <row r="100" spans="1:14" ht="15.75" customHeight="1">
      <c r="A100" s="381" t="str">
        <f t="array" ref="A100">IFERROR(IF(D100="","",INDEX('1st Run'!$A:$H,MATCH($F100,'1st Run'!$H:$H,0),1)),"")</f>
        <v/>
      </c>
      <c r="B100" s="382" t="str">
        <f t="array" ref="B100">IFERROR(IF(D100="","",INDEX('1st Run'!$A:$H,MATCH($F100,'1st Run'!$H:$H,0),2)),"")</f>
        <v/>
      </c>
      <c r="C100" s="382" t="str">
        <f t="array" ref="C100">IFERROR(IF(D100="","",INDEX('1st Run'!$A:$H,MATCH(F100,'1st Run'!$H:$H,0),3)),"")</f>
        <v/>
      </c>
      <c r="D100" s="383" t="str">
        <f t="shared" si="0"/>
        <v/>
      </c>
      <c r="E100" s="384" t="str">
        <f>IFERROR(IF(AND(SMALL('1st Run'!H:H,N100)&gt;1000,SMALL('1st Run'!H:H,N100)&lt;3000),"nt",IF(SMALL('1st Run'!H:H,N100)&gt;3000,"",SMALL('1st Run'!H:H,N100))),"")</f>
        <v/>
      </c>
      <c r="F100" s="385" t="str">
        <f>IF(D100="nt",IFERROR(SMALL('1st Run'!H:H,N100),""),IF(D100&gt;3000,"",IFERROR(SMALL('1st Run'!H:H,N100),"")))</f>
        <v/>
      </c>
      <c r="G100" s="391"/>
      <c r="H100" s="156" t="str">
        <f t="shared" si="2"/>
        <v/>
      </c>
      <c r="I100" s="154" t="str">
        <f>IFERROR(VLOOKUP(D100,'1st Run'!$S$4:$U$32,3,FALSE),"")</f>
        <v/>
      </c>
      <c r="M100" s="388"/>
      <c r="N100" s="389">
        <v>99</v>
      </c>
    </row>
    <row r="101" spans="1:14" ht="15.75" customHeight="1">
      <c r="A101" s="381" t="str">
        <f t="array" ref="A101">IFERROR(IF(D101="","",INDEX('1st Run'!$A:$H,MATCH($F101,'1st Run'!$H:$H,0),1)),"")</f>
        <v/>
      </c>
      <c r="B101" s="382" t="str">
        <f t="array" ref="B101">IFERROR(IF(D101="","",INDEX('1st Run'!$A:$H,MATCH($F101,'1st Run'!$H:$H,0),2)),"")</f>
        <v/>
      </c>
      <c r="C101" s="382" t="str">
        <f t="array" ref="C101">IFERROR(IF(D101="","",INDEX('1st Run'!$A:$H,MATCH(F101,'1st Run'!$H:$H,0),3)),"")</f>
        <v/>
      </c>
      <c r="D101" s="383" t="str">
        <f t="shared" si="0"/>
        <v/>
      </c>
      <c r="E101" s="384" t="str">
        <f>IFERROR(IF(AND(SMALL('1st Run'!H:H,N101)&gt;1000,SMALL('1st Run'!H:H,N101)&lt;3000),"nt",IF(SMALL('1st Run'!H:H,N101)&gt;3000,"",SMALL('1st Run'!H:H,N101))),"")</f>
        <v/>
      </c>
      <c r="F101" s="385" t="str">
        <f>IF(D101="nt",IFERROR(SMALL('1st Run'!H:H,N101),""),IF(D101&gt;3000,"",IFERROR(SMALL('1st Run'!H:H,N101),"")))</f>
        <v/>
      </c>
      <c r="G101" s="391"/>
      <c r="H101" s="156" t="str">
        <f t="shared" si="2"/>
        <v/>
      </c>
      <c r="I101" s="154" t="str">
        <f>IFERROR(VLOOKUP(D101,'1st Run'!$S$4:$U$32,3,FALSE),"")</f>
        <v/>
      </c>
      <c r="M101" s="388"/>
      <c r="N101" s="389">
        <v>100</v>
      </c>
    </row>
    <row r="102" spans="1:14" ht="15.75" customHeight="1">
      <c r="A102" s="381" t="str">
        <f t="array" ref="A102">IFERROR(IF(D102="","",INDEX('1st Run'!$A:$H,MATCH($F102,'1st Run'!$H:$H,0),1)),"")</f>
        <v/>
      </c>
      <c r="B102" s="382" t="str">
        <f t="array" ref="B102">IFERROR(IF(D102="","",INDEX('1st Run'!$A:$H,MATCH($F102,'1st Run'!$H:$H,0),2)),"")</f>
        <v/>
      </c>
      <c r="C102" s="382" t="str">
        <f t="array" ref="C102">IFERROR(IF(D102="","",INDEX('1st Run'!$A:$H,MATCH(F102,'1st Run'!$H:$H,0),3)),"")</f>
        <v/>
      </c>
      <c r="D102" s="383" t="str">
        <f t="shared" si="0"/>
        <v/>
      </c>
      <c r="E102" s="384" t="str">
        <f>IFERROR(IF(AND(SMALL('1st Run'!H:H,N102)&gt;1000,SMALL('1st Run'!H:H,N102)&lt;3000),"nt",IF(SMALL('1st Run'!H:H,N102)&gt;3000,"",SMALL('1st Run'!H:H,N102))),"")</f>
        <v/>
      </c>
      <c r="F102" s="385" t="str">
        <f>IF(D102="nt",IFERROR(SMALL('1st Run'!H:H,N102),""),IF(D102&gt;3000,"",IFERROR(SMALL('1st Run'!H:H,N102),"")))</f>
        <v/>
      </c>
      <c r="G102" s="391"/>
      <c r="H102" s="156" t="str">
        <f t="shared" si="2"/>
        <v/>
      </c>
      <c r="I102" s="154" t="str">
        <f>IFERROR(VLOOKUP(D102,'1st Run'!$S$4:$U$32,3,FALSE),"")</f>
        <v/>
      </c>
      <c r="M102" s="388"/>
      <c r="N102" s="389">
        <v>101</v>
      </c>
    </row>
    <row r="103" spans="1:14" ht="15.75" customHeight="1">
      <c r="A103" s="381" t="str">
        <f t="array" ref="A103">IFERROR(IF(D103="","",INDEX('1st Run'!$A:$H,MATCH($F103,'1st Run'!$H:$H,0),1)),"")</f>
        <v/>
      </c>
      <c r="B103" s="382" t="str">
        <f t="array" ref="B103">IFERROR(IF(D103="","",INDEX('1st Run'!$A:$H,MATCH($F103,'1st Run'!$H:$H,0),2)),"")</f>
        <v/>
      </c>
      <c r="C103" s="382" t="str">
        <f t="array" ref="C103">IFERROR(IF(D103="","",INDEX('1st Run'!$A:$H,MATCH(F103,'1st Run'!$H:$H,0),3)),"")</f>
        <v/>
      </c>
      <c r="D103" s="383" t="str">
        <f t="shared" si="0"/>
        <v/>
      </c>
      <c r="E103" s="384" t="str">
        <f>IFERROR(IF(AND(SMALL('1st Run'!H:H,N103)&gt;1000,SMALL('1st Run'!H:H,N103)&lt;3000),"nt",IF(SMALL('1st Run'!H:H,N103)&gt;3000,"",SMALL('1st Run'!H:H,N103))),"")</f>
        <v/>
      </c>
      <c r="F103" s="385" t="str">
        <f>IF(D103="nt",IFERROR(SMALL('1st Run'!H:H,N103),""),IF(D103&gt;3000,"",IFERROR(SMALL('1st Run'!H:H,N103),"")))</f>
        <v/>
      </c>
      <c r="G103" s="391"/>
      <c r="H103" s="156" t="str">
        <f t="shared" si="2"/>
        <v/>
      </c>
      <c r="I103" s="154" t="str">
        <f>IFERROR(VLOOKUP(D103,'1st Run'!$S$4:$U$32,3,FALSE),"")</f>
        <v/>
      </c>
      <c r="M103" s="388"/>
      <c r="N103" s="389">
        <v>102</v>
      </c>
    </row>
    <row r="104" spans="1:14" ht="15.75" customHeight="1">
      <c r="A104" s="381" t="str">
        <f t="array" ref="A104">IFERROR(IF(D104="","",INDEX('1st Run'!$A:$H,MATCH($F104,'1st Run'!$H:$H,0),1)),"")</f>
        <v/>
      </c>
      <c r="B104" s="382" t="str">
        <f t="array" ref="B104">IFERROR(IF(D104="","",INDEX('1st Run'!$A:$H,MATCH($F104,'1st Run'!$H:$H,0),2)),"")</f>
        <v/>
      </c>
      <c r="C104" s="382" t="str">
        <f t="array" ref="C104">IFERROR(IF(D104="","",INDEX('1st Run'!$A:$H,MATCH(F104,'1st Run'!$H:$H,0),3)),"")</f>
        <v/>
      </c>
      <c r="D104" s="383" t="str">
        <f t="shared" si="0"/>
        <v/>
      </c>
      <c r="E104" s="384" t="str">
        <f>IFERROR(IF(AND(SMALL('1st Run'!H:H,N104)&gt;1000,SMALL('1st Run'!H:H,N104)&lt;3000),"nt",IF(SMALL('1st Run'!H:H,N104)&gt;3000,"",SMALL('1st Run'!H:H,N104))),"")</f>
        <v/>
      </c>
      <c r="F104" s="385" t="str">
        <f>IF(D104="nt",IFERROR(SMALL('1st Run'!H:H,N104),""),IF(D104&gt;3000,"",IFERROR(SMALL('1st Run'!H:H,N104),"")))</f>
        <v/>
      </c>
      <c r="G104" s="391"/>
      <c r="H104" s="156" t="str">
        <f t="shared" si="2"/>
        <v/>
      </c>
      <c r="I104" s="154" t="str">
        <f>IFERROR(VLOOKUP(D104,'1st Run'!$S$4:$U$32,3,FALSE),"")</f>
        <v/>
      </c>
      <c r="M104" s="388"/>
      <c r="N104" s="389">
        <v>103</v>
      </c>
    </row>
    <row r="105" spans="1:14" ht="15.75" customHeight="1">
      <c r="A105" s="381" t="str">
        <f t="array" ref="A105">IFERROR(IF(D105="","",INDEX('1st Run'!$A:$H,MATCH($F105,'1st Run'!$H:$H,0),1)),"")</f>
        <v/>
      </c>
      <c r="B105" s="382" t="str">
        <f t="array" ref="B105">IFERROR(IF(D105="","",INDEX('1st Run'!$A:$H,MATCH($F105,'1st Run'!$H:$H,0),2)),"")</f>
        <v/>
      </c>
      <c r="C105" s="382" t="str">
        <f t="array" ref="C105">IFERROR(IF(D105="","",INDEX('1st Run'!$A:$H,MATCH(F105,'1st Run'!$H:$H,0),3)),"")</f>
        <v/>
      </c>
      <c r="D105" s="383" t="str">
        <f t="shared" si="0"/>
        <v/>
      </c>
      <c r="E105" s="384" t="str">
        <f>IFERROR(IF(AND(SMALL('1st Run'!H:H,N105)&gt;1000,SMALL('1st Run'!H:H,N105)&lt;3000),"nt",IF(SMALL('1st Run'!H:H,N105)&gt;3000,"",SMALL('1st Run'!H:H,N105))),"")</f>
        <v/>
      </c>
      <c r="F105" s="385" t="str">
        <f>IF(D105="nt",IFERROR(SMALL('1st Run'!H:H,N105),""),IF(D105&gt;3000,"",IFERROR(SMALL('1st Run'!H:H,N105),"")))</f>
        <v/>
      </c>
      <c r="G105" s="391"/>
      <c r="H105" s="156" t="str">
        <f t="shared" si="2"/>
        <v/>
      </c>
      <c r="I105" s="154" t="str">
        <f>IFERROR(VLOOKUP(D105,'1st Run'!$S$4:$U$32,3,FALSE),"")</f>
        <v/>
      </c>
      <c r="M105" s="388"/>
      <c r="N105" s="389">
        <v>104</v>
      </c>
    </row>
    <row r="106" spans="1:14" ht="15.75" customHeight="1">
      <c r="A106" s="381" t="str">
        <f t="array" ref="A106">IFERROR(IF(D106="","",INDEX('1st Run'!$A:$H,MATCH($F106,'1st Run'!$H:$H,0),1)),"")</f>
        <v/>
      </c>
      <c r="B106" s="382" t="str">
        <f t="array" ref="B106">IFERROR(IF(D106="","",INDEX('1st Run'!$A:$H,MATCH($F106,'1st Run'!$H:$H,0),2)),"")</f>
        <v/>
      </c>
      <c r="C106" s="382" t="str">
        <f t="array" ref="C106">IFERROR(IF(D106="","",INDEX('1st Run'!$A:$H,MATCH(F106,'1st Run'!$H:$H,0),3)),"")</f>
        <v/>
      </c>
      <c r="D106" s="383" t="str">
        <f t="shared" si="0"/>
        <v/>
      </c>
      <c r="E106" s="384" t="str">
        <f>IFERROR(IF(AND(SMALL('1st Run'!H:H,N106)&gt;1000,SMALL('1st Run'!H:H,N106)&lt;3000),"nt",IF(SMALL('1st Run'!H:H,N106)&gt;3000,"",SMALL('1st Run'!H:H,N106))),"")</f>
        <v/>
      </c>
      <c r="F106" s="385" t="str">
        <f>IF(D106="nt",IFERROR(SMALL('1st Run'!H:H,N106),""),IF(D106&gt;3000,"",IFERROR(SMALL('1st Run'!H:H,N106),"")))</f>
        <v/>
      </c>
      <c r="G106" s="391"/>
      <c r="H106" s="156" t="str">
        <f t="shared" si="2"/>
        <v/>
      </c>
      <c r="I106" s="154" t="str">
        <f>IFERROR(VLOOKUP(D106,'1st Run'!$S$4:$U$32,3,FALSE),"")</f>
        <v/>
      </c>
      <c r="M106" s="388"/>
      <c r="N106" s="389">
        <v>105</v>
      </c>
    </row>
    <row r="107" spans="1:14" ht="15.75" customHeight="1">
      <c r="A107" s="381" t="str">
        <f t="array" ref="A107">IFERROR(IF(D107="","",INDEX('1st Run'!$A:$H,MATCH($F107,'1st Run'!$H:$H,0),1)),"")</f>
        <v/>
      </c>
      <c r="B107" s="382" t="str">
        <f t="array" ref="B107">IFERROR(IF(D107="","",INDEX('1st Run'!$A:$H,MATCH($F107,'1st Run'!$H:$H,0),2)),"")</f>
        <v/>
      </c>
      <c r="C107" s="382" t="str">
        <f t="array" ref="C107">IFERROR(IF(D107="","",INDEX('1st Run'!$A:$H,MATCH(F107,'1st Run'!$H:$H,0),3)),"")</f>
        <v/>
      </c>
      <c r="D107" s="383" t="str">
        <f t="shared" si="0"/>
        <v/>
      </c>
      <c r="E107" s="384" t="str">
        <f>IFERROR(IF(AND(SMALL('1st Run'!H:H,N107)&gt;1000,SMALL('1st Run'!H:H,N107)&lt;3000),"nt",IF(SMALL('1st Run'!H:H,N107)&gt;3000,"",SMALL('1st Run'!H:H,N107))),"")</f>
        <v/>
      </c>
      <c r="F107" s="385" t="str">
        <f>IF(D107="nt",IFERROR(SMALL('1st Run'!H:H,N107),""),IF(D107&gt;3000,"",IFERROR(SMALL('1st Run'!H:H,N107),"")))</f>
        <v/>
      </c>
      <c r="G107" s="391"/>
      <c r="H107" s="156" t="str">
        <f t="shared" si="2"/>
        <v/>
      </c>
      <c r="I107" s="154" t="str">
        <f>IFERROR(VLOOKUP(D107,'1st Run'!$S$4:$U$32,3,FALSE),"")</f>
        <v/>
      </c>
      <c r="M107" s="388"/>
      <c r="N107" s="389">
        <v>106</v>
      </c>
    </row>
    <row r="108" spans="1:14" ht="15.75" customHeight="1">
      <c r="A108" s="381" t="str">
        <f t="array" ref="A108">IFERROR(IF(D108="","",INDEX('1st Run'!$A:$H,MATCH($F108,'1st Run'!$H:$H,0),1)),"")</f>
        <v/>
      </c>
      <c r="B108" s="382" t="str">
        <f t="array" ref="B108">IFERROR(IF(D108="","",INDEX('1st Run'!$A:$H,MATCH($F108,'1st Run'!$H:$H,0),2)),"")</f>
        <v/>
      </c>
      <c r="C108" s="382" t="str">
        <f t="array" ref="C108">IFERROR(IF(D108="","",INDEX('1st Run'!$A:$H,MATCH(F108,'1st Run'!$H:$H,0),3)),"")</f>
        <v/>
      </c>
      <c r="D108" s="383" t="str">
        <f t="shared" si="0"/>
        <v/>
      </c>
      <c r="E108" s="384" t="str">
        <f>IFERROR(IF(AND(SMALL('1st Run'!H:H,N108)&gt;1000,SMALL('1st Run'!H:H,N108)&lt;3000),"nt",IF(SMALL('1st Run'!H:H,N108)&gt;3000,"",SMALL('1st Run'!H:H,N108))),"")</f>
        <v/>
      </c>
      <c r="F108" s="385" t="str">
        <f>IF(D108="nt",IFERROR(SMALL('1st Run'!H:H,N108),""),IF(D108&gt;3000,"",IFERROR(SMALL('1st Run'!H:H,N108),"")))</f>
        <v/>
      </c>
      <c r="G108" s="391"/>
      <c r="H108" s="156" t="str">
        <f t="shared" si="2"/>
        <v/>
      </c>
      <c r="I108" s="154" t="str">
        <f>IFERROR(VLOOKUP(D108,'1st Run'!$S$4:$U$32,3,FALSE),"")</f>
        <v/>
      </c>
      <c r="M108" s="388"/>
      <c r="N108" s="389">
        <v>107</v>
      </c>
    </row>
    <row r="109" spans="1:14" ht="15.75" customHeight="1">
      <c r="A109" s="381" t="str">
        <f t="array" ref="A109">IFERROR(IF(D109="","",INDEX('1st Run'!$A:$H,MATCH($F109,'1st Run'!$H:$H,0),1)),"")</f>
        <v/>
      </c>
      <c r="B109" s="382" t="str">
        <f t="array" ref="B109">IFERROR(IF(D109="","",INDEX('1st Run'!$A:$H,MATCH($F109,'1st Run'!$H:$H,0),2)),"")</f>
        <v/>
      </c>
      <c r="C109" s="382" t="str">
        <f t="array" ref="C109">IFERROR(IF(D109="","",INDEX('1st Run'!$A:$H,MATCH(F109,'1st Run'!$H:$H,0),3)),"")</f>
        <v/>
      </c>
      <c r="D109" s="383" t="str">
        <f t="shared" si="0"/>
        <v/>
      </c>
      <c r="E109" s="384" t="str">
        <f>IFERROR(IF(AND(SMALL('1st Run'!H:H,N109)&gt;1000,SMALL('1st Run'!H:H,N109)&lt;3000),"nt",IF(SMALL('1st Run'!H:H,N109)&gt;3000,"",SMALL('1st Run'!H:H,N109))),"")</f>
        <v/>
      </c>
      <c r="F109" s="385" t="str">
        <f>IF(D109="nt",IFERROR(SMALL('1st Run'!H:H,N109),""),IF(D109&gt;3000,"",IFERROR(SMALL('1st Run'!H:H,N109),"")))</f>
        <v/>
      </c>
      <c r="G109" s="391"/>
      <c r="H109" s="156" t="str">
        <f t="shared" si="2"/>
        <v/>
      </c>
      <c r="I109" s="154" t="str">
        <f>IFERROR(VLOOKUP(D109,'1st Run'!$S$4:$U$32,3,FALSE),"")</f>
        <v/>
      </c>
      <c r="M109" s="388"/>
      <c r="N109" s="389">
        <v>108</v>
      </c>
    </row>
    <row r="110" spans="1:14" ht="15.75" customHeight="1">
      <c r="A110" s="381" t="str">
        <f t="array" ref="A110">IFERROR(IF(D110="","",INDEX('1st Run'!$A:$H,MATCH($F110,'1st Run'!$H:$H,0),1)),"")</f>
        <v/>
      </c>
      <c r="B110" s="382" t="str">
        <f t="array" ref="B110">IFERROR(IF(D110="","",INDEX('1st Run'!$A:$H,MATCH($F110,'1st Run'!$H:$H,0),2)),"")</f>
        <v/>
      </c>
      <c r="C110" s="382" t="str">
        <f t="array" ref="C110">IFERROR(IF(D110="","",INDEX('1st Run'!$A:$H,MATCH(F110,'1st Run'!$H:$H,0),3)),"")</f>
        <v/>
      </c>
      <c r="D110" s="383" t="str">
        <f t="shared" si="0"/>
        <v/>
      </c>
      <c r="E110" s="384" t="str">
        <f>IFERROR(IF(AND(SMALL('1st Run'!H:H,N110)&gt;1000,SMALL('1st Run'!H:H,N110)&lt;3000),"nt",IF(SMALL('1st Run'!H:H,N110)&gt;3000,"",SMALL('1st Run'!H:H,N110))),"")</f>
        <v/>
      </c>
      <c r="F110" s="385" t="str">
        <f>IF(D110="nt",IFERROR(SMALL('1st Run'!H:H,N110),""),IF(D110&gt;3000,"",IFERROR(SMALL('1st Run'!H:H,N110),"")))</f>
        <v/>
      </c>
      <c r="G110" s="391"/>
      <c r="H110" s="156" t="str">
        <f t="shared" si="2"/>
        <v/>
      </c>
      <c r="I110" s="154" t="str">
        <f>IFERROR(VLOOKUP(D110,'1st Run'!$S$4:$U$32,3,FALSE),"")</f>
        <v/>
      </c>
      <c r="M110" s="388"/>
      <c r="N110" s="389">
        <v>109</v>
      </c>
    </row>
    <row r="111" spans="1:14" ht="15.75" customHeight="1">
      <c r="A111" s="381" t="str">
        <f t="array" ref="A111">IFERROR(IF(D111="","",INDEX('1st Run'!$A:$H,MATCH($F111,'1st Run'!$H:$H,0),1)),"")</f>
        <v/>
      </c>
      <c r="B111" s="382" t="str">
        <f t="array" ref="B111">IFERROR(IF(D111="","",INDEX('1st Run'!$A:$H,MATCH($F111,'1st Run'!$H:$H,0),2)),"")</f>
        <v/>
      </c>
      <c r="C111" s="382" t="str">
        <f t="array" ref="C111">IFERROR(IF(D111="","",INDEX('1st Run'!$A:$H,MATCH(F111,'1st Run'!$H:$H,0),3)),"")</f>
        <v/>
      </c>
      <c r="D111" s="383" t="str">
        <f t="shared" si="0"/>
        <v/>
      </c>
      <c r="E111" s="384" t="str">
        <f>IFERROR(IF(AND(SMALL('1st Run'!H:H,N111)&gt;1000,SMALL('1st Run'!H:H,N111)&lt;3000),"nt",IF(SMALL('1st Run'!H:H,N111)&gt;3000,"",SMALL('1st Run'!H:H,N111))),"")</f>
        <v/>
      </c>
      <c r="F111" s="385" t="str">
        <f>IF(D111="nt",IFERROR(SMALL('1st Run'!H:H,N111),""),IF(D111&gt;3000,"",IFERROR(SMALL('1st Run'!H:H,N111),"")))</f>
        <v/>
      </c>
      <c r="G111" s="391"/>
      <c r="H111" s="156" t="str">
        <f t="shared" si="2"/>
        <v/>
      </c>
      <c r="I111" s="154" t="str">
        <f>IFERROR(VLOOKUP(D111,'1st Run'!$S$4:$U$32,3,FALSE),"")</f>
        <v/>
      </c>
      <c r="M111" s="388"/>
      <c r="N111" s="389">
        <v>110</v>
      </c>
    </row>
    <row r="112" spans="1:14" ht="15.75" customHeight="1">
      <c r="A112" s="381" t="str">
        <f t="array" ref="A112">IFERROR(IF(D112="","",INDEX('1st Run'!$A:$H,MATCH($F112,'1st Run'!$H:$H,0),1)),"")</f>
        <v/>
      </c>
      <c r="B112" s="382" t="str">
        <f t="array" ref="B112">IFERROR(IF(D112="","",INDEX('1st Run'!$A:$H,MATCH($F112,'1st Run'!$H:$H,0),2)),"")</f>
        <v/>
      </c>
      <c r="C112" s="382" t="str">
        <f t="array" ref="C112">IFERROR(IF(D112="","",INDEX('1st Run'!$A:$H,MATCH(F112,'1st Run'!$H:$H,0),3)),"")</f>
        <v/>
      </c>
      <c r="D112" s="383" t="str">
        <f t="shared" si="0"/>
        <v/>
      </c>
      <c r="E112" s="384" t="str">
        <f>IFERROR(IF(AND(SMALL('1st Run'!H:H,N112)&gt;1000,SMALL('1st Run'!H:H,N112)&lt;3000),"nt",IF(SMALL('1st Run'!H:H,N112)&gt;3000,"",SMALL('1st Run'!H:H,N112))),"")</f>
        <v/>
      </c>
      <c r="F112" s="385" t="str">
        <f>IF(D112="nt",IFERROR(SMALL('1st Run'!H:H,N112),""),IF(D112&gt;3000,"",IFERROR(SMALL('1st Run'!H:H,N112),"")))</f>
        <v/>
      </c>
      <c r="G112" s="391"/>
      <c r="H112" s="156" t="str">
        <f t="shared" si="2"/>
        <v/>
      </c>
      <c r="I112" s="154" t="str">
        <f>IFERROR(VLOOKUP(D112,'1st Run'!$S$4:$U$32,3,FALSE),"")</f>
        <v/>
      </c>
      <c r="M112" s="388"/>
      <c r="N112" s="389">
        <v>111</v>
      </c>
    </row>
    <row r="113" spans="1:14" ht="15.75" customHeight="1">
      <c r="A113" s="381" t="str">
        <f t="array" ref="A113">IFERROR(IF(D113="","",INDEX('1st Run'!$A:$H,MATCH($F113,'1st Run'!$H:$H,0),1)),"")</f>
        <v/>
      </c>
      <c r="B113" s="382" t="str">
        <f t="array" ref="B113">IFERROR(IF(D113="","",INDEX('1st Run'!$A:$H,MATCH($F113,'1st Run'!$H:$H,0),2)),"")</f>
        <v/>
      </c>
      <c r="C113" s="382" t="str">
        <f t="array" ref="C113">IFERROR(IF(D113="","",INDEX('1st Run'!$A:$H,MATCH(F113,'1st Run'!$H:$H,0),3)),"")</f>
        <v/>
      </c>
      <c r="D113" s="383" t="str">
        <f t="shared" si="0"/>
        <v/>
      </c>
      <c r="E113" s="384" t="str">
        <f>IFERROR(IF(AND(SMALL('1st Run'!H:H,N113)&gt;1000,SMALL('1st Run'!H:H,N113)&lt;3000),"nt",IF(SMALL('1st Run'!H:H,N113)&gt;3000,"",SMALL('1st Run'!H:H,N113))),"")</f>
        <v/>
      </c>
      <c r="F113" s="385" t="str">
        <f>IF(D113="nt",IFERROR(SMALL('1st Run'!H:H,N113),""),IF(D113&gt;3000,"",IFERROR(SMALL('1st Run'!H:H,N113),"")))</f>
        <v/>
      </c>
      <c r="G113" s="391"/>
      <c r="H113" s="156" t="str">
        <f t="shared" si="2"/>
        <v/>
      </c>
      <c r="I113" s="154" t="str">
        <f>IFERROR(VLOOKUP(D113,'1st Run'!$S$4:$U$32,3,FALSE),"")</f>
        <v/>
      </c>
      <c r="M113" s="388"/>
      <c r="N113" s="389">
        <v>112</v>
      </c>
    </row>
    <row r="114" spans="1:14" ht="15.75" customHeight="1">
      <c r="A114" s="381" t="str">
        <f t="array" ref="A114">IFERROR(IF(D114="","",INDEX('1st Run'!$A:$H,MATCH($F114,'1st Run'!$H:$H,0),1)),"")</f>
        <v/>
      </c>
      <c r="B114" s="382" t="str">
        <f t="array" ref="B114">IFERROR(IF(D114="","",INDEX('1st Run'!$A:$H,MATCH($F114,'1st Run'!$H:$H,0),2)),"")</f>
        <v/>
      </c>
      <c r="C114" s="382" t="str">
        <f t="array" ref="C114">IFERROR(IF(D114="","",INDEX('1st Run'!$A:$H,MATCH(F114,'1st Run'!$H:$H,0),3)),"")</f>
        <v/>
      </c>
      <c r="D114" s="383" t="str">
        <f t="shared" si="0"/>
        <v/>
      </c>
      <c r="E114" s="384" t="str">
        <f>IFERROR(IF(AND(SMALL('1st Run'!H:H,N114)&gt;1000,SMALL('1st Run'!H:H,N114)&lt;3000),"nt",IF(SMALL('1st Run'!H:H,N114)&gt;3000,"",SMALL('1st Run'!H:H,N114))),"")</f>
        <v/>
      </c>
      <c r="F114" s="385" t="str">
        <f>IF(D114="nt",IFERROR(SMALL('1st Run'!H:H,N114),""),IF(D114&gt;3000,"",IFERROR(SMALL('1st Run'!H:H,N114),"")))</f>
        <v/>
      </c>
      <c r="G114" s="391"/>
      <c r="H114" s="156" t="str">
        <f t="shared" si="2"/>
        <v/>
      </c>
      <c r="I114" s="154" t="str">
        <f>IFERROR(VLOOKUP(D114,'1st Run'!$S$4:$U$32,3,FALSE),"")</f>
        <v/>
      </c>
      <c r="M114" s="388"/>
      <c r="N114" s="389">
        <v>113</v>
      </c>
    </row>
    <row r="115" spans="1:14" ht="15.75" customHeight="1">
      <c r="A115" s="381" t="str">
        <f t="array" ref="A115">IFERROR(IF(D115="","",INDEX('1st Run'!$A:$H,MATCH($F115,'1st Run'!$H:$H,0),1)),"")</f>
        <v/>
      </c>
      <c r="B115" s="382" t="str">
        <f t="array" ref="B115">IFERROR(IF(D115="","",INDEX('1st Run'!$A:$H,MATCH($F115,'1st Run'!$H:$H,0),2)),"")</f>
        <v/>
      </c>
      <c r="C115" s="382" t="str">
        <f t="array" ref="C115">IFERROR(IF(D115="","",INDEX('1st Run'!$A:$H,MATCH(F115,'1st Run'!$H:$H,0),3)),"")</f>
        <v/>
      </c>
      <c r="D115" s="383" t="str">
        <f t="shared" si="0"/>
        <v/>
      </c>
      <c r="E115" s="384" t="str">
        <f>IFERROR(IF(AND(SMALL('1st Run'!H:H,N115)&gt;1000,SMALL('1st Run'!H:H,N115)&lt;3000),"nt",IF(SMALL('1st Run'!H:H,N115)&gt;3000,"",SMALL('1st Run'!H:H,N115))),"")</f>
        <v/>
      </c>
      <c r="F115" s="385" t="str">
        <f>IF(D115="nt",IFERROR(SMALL('1st Run'!H:H,N115),""),IF(D115&gt;3000,"",IFERROR(SMALL('1st Run'!H:H,N115),"")))</f>
        <v/>
      </c>
      <c r="G115" s="391"/>
      <c r="H115" s="156" t="str">
        <f t="shared" si="2"/>
        <v/>
      </c>
      <c r="I115" s="154" t="str">
        <f>IFERROR(VLOOKUP(D115,'1st Run'!$S$4:$U$32,3,FALSE),"")</f>
        <v/>
      </c>
      <c r="M115" s="388"/>
      <c r="N115" s="389">
        <v>114</v>
      </c>
    </row>
    <row r="116" spans="1:14" ht="15.75" customHeight="1">
      <c r="A116" s="381" t="str">
        <f t="array" ref="A116">IFERROR(IF(D116="","",INDEX('1st Run'!$A:$H,MATCH($F116,'1st Run'!$H:$H,0),1)),"")</f>
        <v/>
      </c>
      <c r="B116" s="382" t="str">
        <f t="array" ref="B116">IFERROR(IF(D116="","",INDEX('1st Run'!$A:$H,MATCH($F116,'1st Run'!$H:$H,0),2)),"")</f>
        <v/>
      </c>
      <c r="C116" s="382" t="str">
        <f t="array" ref="C116">IFERROR(IF(D116="","",INDEX('1st Run'!$A:$H,MATCH(F116,'1st Run'!$H:$H,0),3)),"")</f>
        <v/>
      </c>
      <c r="D116" s="383" t="str">
        <f t="shared" si="0"/>
        <v/>
      </c>
      <c r="E116" s="384" t="str">
        <f>IFERROR(IF(AND(SMALL('1st Run'!H:H,N116)&gt;1000,SMALL('1st Run'!H:H,N116)&lt;3000),"nt",IF(SMALL('1st Run'!H:H,N116)&gt;3000,"",SMALL('1st Run'!H:H,N116))),"")</f>
        <v/>
      </c>
      <c r="F116" s="385" t="str">
        <f>IF(D116="nt",IFERROR(SMALL('1st Run'!H:H,N116),""),IF(D116&gt;3000,"",IFERROR(SMALL('1st Run'!H:H,N116),"")))</f>
        <v/>
      </c>
      <c r="G116" s="391"/>
      <c r="H116" s="156" t="str">
        <f t="shared" si="2"/>
        <v/>
      </c>
      <c r="I116" s="154" t="str">
        <f>IFERROR(VLOOKUP(D116,'1st Run'!$S$4:$U$32,3,FALSE),"")</f>
        <v/>
      </c>
      <c r="M116" s="388"/>
      <c r="N116" s="389">
        <v>115</v>
      </c>
    </row>
    <row r="117" spans="1:14" ht="15.75" customHeight="1">
      <c r="A117" s="381" t="str">
        <f t="array" ref="A117">IFERROR(IF(D117="","",INDEX('1st Run'!$A:$H,MATCH($F117,'1st Run'!$H:$H,0),1)),"")</f>
        <v/>
      </c>
      <c r="B117" s="382" t="str">
        <f t="array" ref="B117">IFERROR(IF(D117="","",INDEX('1st Run'!$A:$H,MATCH($F117,'1st Run'!$H:$H,0),2)),"")</f>
        <v/>
      </c>
      <c r="C117" s="382" t="str">
        <f t="array" ref="C117">IFERROR(IF(D117="","",INDEX('1st Run'!$A:$H,MATCH(F117,'1st Run'!$H:$H,0),3)),"")</f>
        <v/>
      </c>
      <c r="D117" s="383" t="str">
        <f t="shared" si="0"/>
        <v/>
      </c>
      <c r="E117" s="384" t="str">
        <f>IFERROR(IF(AND(SMALL('1st Run'!H:H,N117)&gt;1000,SMALL('1st Run'!H:H,N117)&lt;3000),"nt",IF(SMALL('1st Run'!H:H,N117)&gt;3000,"",SMALL('1st Run'!H:H,N117))),"")</f>
        <v/>
      </c>
      <c r="F117" s="385" t="str">
        <f>IF(D117="nt",IFERROR(SMALL('1st Run'!H:H,N117),""),IF(D117&gt;3000,"",IFERROR(SMALL('1st Run'!H:H,N117),"")))</f>
        <v/>
      </c>
      <c r="G117" s="391"/>
      <c r="H117" s="156" t="str">
        <f t="shared" si="2"/>
        <v/>
      </c>
      <c r="I117" s="154" t="str">
        <f>IFERROR(VLOOKUP(D117,'1st Run'!$S$4:$U$32,3,FALSE),"")</f>
        <v/>
      </c>
      <c r="M117" s="388"/>
      <c r="N117" s="389">
        <v>116</v>
      </c>
    </row>
    <row r="118" spans="1:14" ht="15.75" customHeight="1">
      <c r="A118" s="381" t="str">
        <f t="array" ref="A118">IFERROR(IF(D118="","",INDEX('1st Run'!$A:$H,MATCH($F118,'1st Run'!$H:$H,0),1)),"")</f>
        <v/>
      </c>
      <c r="B118" s="382" t="str">
        <f t="array" ref="B118">IFERROR(IF(D118="","",INDEX('1st Run'!$A:$H,MATCH($F118,'1st Run'!$H:$H,0),2)),"")</f>
        <v/>
      </c>
      <c r="C118" s="382" t="str">
        <f t="array" ref="C118">IFERROR(IF(D118="","",INDEX('1st Run'!$A:$H,MATCH(F118,'1st Run'!$H:$H,0),3)),"")</f>
        <v/>
      </c>
      <c r="D118" s="383" t="str">
        <f t="shared" si="0"/>
        <v/>
      </c>
      <c r="E118" s="384" t="str">
        <f>IFERROR(IF(AND(SMALL('1st Run'!H:H,N118)&gt;1000,SMALL('1st Run'!H:H,N118)&lt;3000),"nt",IF(SMALL('1st Run'!H:H,N118)&gt;3000,"",SMALL('1st Run'!H:H,N118))),"")</f>
        <v/>
      </c>
      <c r="F118" s="385" t="str">
        <f>IF(D118="nt",IFERROR(SMALL('1st Run'!H:H,N118),""),IF(D118&gt;3000,"",IFERROR(SMALL('1st Run'!H:H,N118),"")))</f>
        <v/>
      </c>
      <c r="G118" s="391"/>
      <c r="H118" s="156" t="str">
        <f t="shared" si="2"/>
        <v/>
      </c>
      <c r="I118" s="154" t="str">
        <f>IFERROR(VLOOKUP(D118,'1st Run'!$S$4:$U$32,3,FALSE),"")</f>
        <v/>
      </c>
      <c r="M118" s="388"/>
      <c r="N118" s="389">
        <v>117</v>
      </c>
    </row>
    <row r="119" spans="1:14" ht="15.75" customHeight="1">
      <c r="A119" s="381" t="str">
        <f t="array" ref="A119">IFERROR(IF(D119="","",INDEX('1st Run'!$A:$H,MATCH($F119,'1st Run'!$H:$H,0),1)),"")</f>
        <v/>
      </c>
      <c r="B119" s="382" t="str">
        <f t="array" ref="B119">IFERROR(IF(D119="","",INDEX('1st Run'!$A:$H,MATCH($F119,'1st Run'!$H:$H,0),2)),"")</f>
        <v/>
      </c>
      <c r="C119" s="382" t="str">
        <f t="array" ref="C119">IFERROR(IF(D119="","",INDEX('1st Run'!$A:$H,MATCH(F119,'1st Run'!$H:$H,0),3)),"")</f>
        <v/>
      </c>
      <c r="D119" s="383" t="str">
        <f t="shared" si="0"/>
        <v/>
      </c>
      <c r="E119" s="384" t="str">
        <f>IFERROR(IF(AND(SMALL('1st Run'!H:H,N119)&gt;1000,SMALL('1st Run'!H:H,N119)&lt;3000),"nt",IF(SMALL('1st Run'!H:H,N119)&gt;3000,"",SMALL('1st Run'!H:H,N119))),"")</f>
        <v/>
      </c>
      <c r="F119" s="385" t="str">
        <f>IF(D119="nt",IFERROR(SMALL('1st Run'!H:H,N119),""),IF(D119&gt;3000,"",IFERROR(SMALL('1st Run'!H:H,N119),"")))</f>
        <v/>
      </c>
      <c r="G119" s="391"/>
      <c r="H119" s="156" t="str">
        <f t="shared" si="2"/>
        <v/>
      </c>
      <c r="I119" s="154" t="str">
        <f>IFERROR(VLOOKUP(D119,'1st Run'!$S$4:$U$32,3,FALSE),"")</f>
        <v/>
      </c>
      <c r="M119" s="388"/>
      <c r="N119" s="389">
        <v>118</v>
      </c>
    </row>
    <row r="120" spans="1:14" ht="15.75" customHeight="1">
      <c r="A120" s="381" t="str">
        <f t="array" ref="A120">IFERROR(IF(D120="","",INDEX('1st Run'!$A:$H,MATCH($F120,'1st Run'!$H:$H,0),1)),"")</f>
        <v/>
      </c>
      <c r="B120" s="382" t="str">
        <f t="array" ref="B120">IFERROR(IF(D120="","",INDEX('1st Run'!$A:$H,MATCH($F120,'1st Run'!$H:$H,0),2)),"")</f>
        <v/>
      </c>
      <c r="C120" s="382" t="str">
        <f t="array" ref="C120">IFERROR(IF(D120="","",INDEX('1st Run'!$A:$H,MATCH(F120,'1st Run'!$H:$H,0),3)),"")</f>
        <v/>
      </c>
      <c r="D120" s="383" t="str">
        <f t="shared" si="0"/>
        <v/>
      </c>
      <c r="E120" s="384" t="str">
        <f>IFERROR(IF(AND(SMALL('1st Run'!H:H,N120)&gt;1000,SMALL('1st Run'!H:H,N120)&lt;3000),"nt",IF(SMALL('1st Run'!H:H,N120)&gt;3000,"",SMALL('1st Run'!H:H,N120))),"")</f>
        <v/>
      </c>
      <c r="F120" s="385" t="str">
        <f>IF(D120="nt",IFERROR(SMALL('1st Run'!H:H,N120),""),IF(D120&gt;3000,"",IFERROR(SMALL('1st Run'!H:H,N120),"")))</f>
        <v/>
      </c>
      <c r="G120" s="391"/>
      <c r="H120" s="156" t="str">
        <f t="shared" si="2"/>
        <v/>
      </c>
      <c r="I120" s="154" t="str">
        <f>IFERROR(VLOOKUP(D120,'1st Run'!$S$4:$U$32,3,FALSE),"")</f>
        <v/>
      </c>
      <c r="M120" s="388"/>
      <c r="N120" s="389">
        <v>119</v>
      </c>
    </row>
    <row r="121" spans="1:14" ht="15.75" customHeight="1">
      <c r="A121" s="381" t="str">
        <f t="array" ref="A121">IFERROR(IF(D121="","",INDEX('1st Run'!$A:$H,MATCH($F121,'1st Run'!$H:$H,0),1)),"")</f>
        <v/>
      </c>
      <c r="B121" s="382" t="str">
        <f t="array" ref="B121">IFERROR(IF(D121="","",INDEX('1st Run'!$A:$H,MATCH($F121,'1st Run'!$H:$H,0),2)),"")</f>
        <v/>
      </c>
      <c r="C121" s="382" t="str">
        <f t="array" ref="C121">IFERROR(IF(D121="","",INDEX('1st Run'!$A:$H,MATCH(F121,'1st Run'!$H:$H,0),3)),"")</f>
        <v/>
      </c>
      <c r="D121" s="383" t="str">
        <f t="shared" si="0"/>
        <v/>
      </c>
      <c r="E121" s="384" t="str">
        <f>IFERROR(IF(AND(SMALL('1st Run'!H:H,N121)&gt;1000,SMALL('1st Run'!H:H,N121)&lt;3000),"nt",IF(SMALL('1st Run'!H:H,N121)&gt;3000,"",SMALL('1st Run'!H:H,N121))),"")</f>
        <v/>
      </c>
      <c r="F121" s="385" t="str">
        <f>IF(D121="nt",IFERROR(SMALL('1st Run'!H:H,N121),""),IF(D121&gt;3000,"",IFERROR(SMALL('1st Run'!H:H,N121),"")))</f>
        <v/>
      </c>
      <c r="G121" s="391"/>
      <c r="H121" s="156" t="str">
        <f t="shared" si="2"/>
        <v/>
      </c>
      <c r="I121" s="154" t="str">
        <f>IFERROR(VLOOKUP(D121,'1st Run'!$S$4:$U$32,3,FALSE),"")</f>
        <v/>
      </c>
      <c r="M121" s="388"/>
      <c r="N121" s="389">
        <v>120</v>
      </c>
    </row>
    <row r="122" spans="1:14" ht="15.75" customHeight="1">
      <c r="A122" s="381" t="str">
        <f t="array" ref="A122">IFERROR(IF(D122="","",INDEX('1st Run'!$A:$H,MATCH($F122,'1st Run'!$H:$H,0),1)),"")</f>
        <v/>
      </c>
      <c r="B122" s="382" t="str">
        <f t="array" ref="B122">IFERROR(IF(D122="","",INDEX('1st Run'!$A:$H,MATCH($F122,'1st Run'!$H:$H,0),2)),"")</f>
        <v/>
      </c>
      <c r="C122" s="382" t="str">
        <f t="array" ref="C122">IFERROR(IF(D122="","",INDEX('1st Run'!$A:$H,MATCH(F122,'1st Run'!$H:$H,0),3)),"")</f>
        <v/>
      </c>
      <c r="D122" s="383" t="str">
        <f t="shared" si="0"/>
        <v/>
      </c>
      <c r="E122" s="384" t="str">
        <f>IFERROR(IF(AND(SMALL('1st Run'!H:H,N122)&gt;1000,SMALL('1st Run'!H:H,N122)&lt;3000),"nt",IF(SMALL('1st Run'!H:H,N122)&gt;3000,"",SMALL('1st Run'!H:H,N122))),"")</f>
        <v/>
      </c>
      <c r="F122" s="385" t="str">
        <f>IF(D122="nt",IFERROR(SMALL('1st Run'!H:H,N122),""),IF(D122&gt;3000,"",IFERROR(SMALL('1st Run'!H:H,N122),"")))</f>
        <v/>
      </c>
      <c r="G122" s="391"/>
      <c r="H122" s="156" t="str">
        <f t="shared" si="2"/>
        <v/>
      </c>
      <c r="I122" s="154" t="str">
        <f>IFERROR(VLOOKUP(D122,'1st Run'!$S$4:$U$32,3,FALSE),"")</f>
        <v/>
      </c>
      <c r="M122" s="388"/>
      <c r="N122" s="389">
        <v>121</v>
      </c>
    </row>
    <row r="123" spans="1:14" ht="15.75" customHeight="1">
      <c r="A123" s="381" t="str">
        <f t="array" ref="A123">IFERROR(IF(D123="","",INDEX('1st Run'!$A:$H,MATCH($F123,'1st Run'!$H:$H,0),1)),"")</f>
        <v/>
      </c>
      <c r="B123" s="382" t="str">
        <f t="array" ref="B123">IFERROR(IF(D123="","",INDEX('1st Run'!$A:$H,MATCH($F123,'1st Run'!$H:$H,0),2)),"")</f>
        <v/>
      </c>
      <c r="C123" s="382" t="str">
        <f t="array" ref="C123">IFERROR(IF(D123="","",INDEX('1st Run'!$A:$H,MATCH(F123,'1st Run'!$H:$H,0),3)),"")</f>
        <v/>
      </c>
      <c r="D123" s="383" t="str">
        <f t="shared" si="0"/>
        <v/>
      </c>
      <c r="E123" s="384" t="str">
        <f>IFERROR(IF(AND(SMALL('1st Run'!H:H,N123)&gt;1000,SMALL('1st Run'!H:H,N123)&lt;3000),"nt",IF(SMALL('1st Run'!H:H,N123)&gt;3000,"",SMALL('1st Run'!H:H,N123))),"")</f>
        <v/>
      </c>
      <c r="F123" s="385" t="str">
        <f>IF(D123="nt",IFERROR(SMALL('1st Run'!H:H,N123),""),IF(D123&gt;3000,"",IFERROR(SMALL('1st Run'!H:H,N123),"")))</f>
        <v/>
      </c>
      <c r="G123" s="391"/>
      <c r="H123" s="156" t="str">
        <f t="shared" si="2"/>
        <v/>
      </c>
      <c r="I123" s="154" t="str">
        <f>IFERROR(VLOOKUP(D123,'1st Run'!$S$4:$U$32,3,FALSE),"")</f>
        <v/>
      </c>
      <c r="M123" s="388"/>
      <c r="N123" s="389">
        <v>122</v>
      </c>
    </row>
    <row r="124" spans="1:14" ht="15.75" customHeight="1">
      <c r="A124" s="381" t="str">
        <f t="array" ref="A124">IFERROR(IF(D124="","",INDEX('1st Run'!$A:$H,MATCH($F124,'1st Run'!$H:$H,0),1)),"")</f>
        <v/>
      </c>
      <c r="B124" s="382" t="str">
        <f t="array" ref="B124">IFERROR(IF(D124="","",INDEX('1st Run'!$A:$H,MATCH($F124,'1st Run'!$H:$H,0),2)),"")</f>
        <v/>
      </c>
      <c r="C124" s="382" t="str">
        <f t="array" ref="C124">IFERROR(IF(D124="","",INDEX('1st Run'!$A:$H,MATCH(F124,'1st Run'!$H:$H,0),3)),"")</f>
        <v/>
      </c>
      <c r="D124" s="383" t="str">
        <f t="shared" si="0"/>
        <v/>
      </c>
      <c r="E124" s="384" t="str">
        <f>IFERROR(IF(AND(SMALL('1st Run'!H:H,N124)&gt;1000,SMALL('1st Run'!H:H,N124)&lt;3000),"nt",IF(SMALL('1st Run'!H:H,N124)&gt;3000,"",SMALL('1st Run'!H:H,N124))),"")</f>
        <v/>
      </c>
      <c r="F124" s="385" t="str">
        <f>IF(D124="nt",IFERROR(SMALL('1st Run'!H:H,N124),""),IF(D124&gt;3000,"",IFERROR(SMALL('1st Run'!H:H,N124),"")))</f>
        <v/>
      </c>
      <c r="G124" s="391"/>
      <c r="H124" s="156" t="str">
        <f t="shared" si="2"/>
        <v/>
      </c>
      <c r="I124" s="154" t="str">
        <f>IFERROR(VLOOKUP(D124,'1st Run'!$S$4:$U$32,3,FALSE),"")</f>
        <v/>
      </c>
      <c r="M124" s="388"/>
      <c r="N124" s="389">
        <v>123</v>
      </c>
    </row>
    <row r="125" spans="1:14" ht="15.75" customHeight="1">
      <c r="A125" s="381" t="str">
        <f t="array" ref="A125">IFERROR(IF(D125="","",INDEX('1st Run'!$A:$H,MATCH($F125,'1st Run'!$H:$H,0),1)),"")</f>
        <v/>
      </c>
      <c r="B125" s="382" t="str">
        <f t="array" ref="B125">IFERROR(IF(D125="","",INDEX('1st Run'!$A:$H,MATCH($F125,'1st Run'!$H:$H,0),2)),"")</f>
        <v/>
      </c>
      <c r="C125" s="382" t="str">
        <f t="array" ref="C125">IFERROR(IF(D125="","",INDEX('1st Run'!$A:$H,MATCH(F125,'1st Run'!$H:$H,0),3)),"")</f>
        <v/>
      </c>
      <c r="D125" s="383" t="str">
        <f t="shared" si="0"/>
        <v/>
      </c>
      <c r="E125" s="384" t="str">
        <f>IFERROR(IF(AND(SMALL('1st Run'!H:H,N125)&gt;1000,SMALL('1st Run'!H:H,N125)&lt;3000),"nt",IF(SMALL('1st Run'!H:H,N125)&gt;3000,"",SMALL('1st Run'!H:H,N125))),"")</f>
        <v/>
      </c>
      <c r="F125" s="385" t="str">
        <f>IF(D125="nt",IFERROR(SMALL('1st Run'!H:H,N125),""),IF(D125&gt;3000,"",IFERROR(SMALL('1st Run'!H:H,N125),"")))</f>
        <v/>
      </c>
      <c r="G125" s="391"/>
      <c r="H125" s="156" t="str">
        <f t="shared" si="2"/>
        <v/>
      </c>
      <c r="I125" s="154" t="str">
        <f>IFERROR(VLOOKUP(D125,'1st Run'!$S$4:$U$32,3,FALSE),"")</f>
        <v/>
      </c>
      <c r="M125" s="388"/>
      <c r="N125" s="389">
        <v>124</v>
      </c>
    </row>
    <row r="126" spans="1:14" ht="15.75" customHeight="1">
      <c r="A126" s="381" t="str">
        <f t="array" ref="A126">IFERROR(IF(D126="","",INDEX('1st Run'!$A:$H,MATCH($F126,'1st Run'!$H:$H,0),1)),"")</f>
        <v/>
      </c>
      <c r="B126" s="382" t="str">
        <f t="array" ref="B126">IFERROR(IF(D126="","",INDEX('1st Run'!$A:$H,MATCH($F126,'1st Run'!$H:$H,0),2)),"")</f>
        <v/>
      </c>
      <c r="C126" s="382" t="str">
        <f t="array" ref="C126">IFERROR(IF(D126="","",INDEX('1st Run'!$A:$H,MATCH(F126,'1st Run'!$H:$H,0),3)),"")</f>
        <v/>
      </c>
      <c r="D126" s="383" t="str">
        <f t="shared" si="0"/>
        <v/>
      </c>
      <c r="E126" s="384" t="str">
        <f>IFERROR(IF(AND(SMALL('1st Run'!H:H,N126)&gt;1000,SMALL('1st Run'!H:H,N126)&lt;3000),"nt",IF(SMALL('1st Run'!H:H,N126)&gt;3000,"",SMALL('1st Run'!H:H,N126))),"")</f>
        <v/>
      </c>
      <c r="F126" s="385" t="str">
        <f>IF(D126="nt",IFERROR(SMALL('1st Run'!H:H,N126),""),IF(D126&gt;3000,"",IFERROR(SMALL('1st Run'!H:H,N126),"")))</f>
        <v/>
      </c>
      <c r="G126" s="391"/>
      <c r="H126" s="156" t="str">
        <f t="shared" si="2"/>
        <v/>
      </c>
      <c r="I126" s="154" t="str">
        <f>IFERROR(VLOOKUP(D126,'1st Run'!$S$4:$U$32,3,FALSE),"")</f>
        <v/>
      </c>
      <c r="M126" s="388"/>
      <c r="N126" s="389">
        <v>125</v>
      </c>
    </row>
    <row r="127" spans="1:14" ht="15.75" customHeight="1">
      <c r="A127" s="381" t="str">
        <f t="array" ref="A127">IFERROR(IF(D127="","",INDEX('1st Run'!$A:$H,MATCH($F127,'1st Run'!$H:$H,0),1)),"")</f>
        <v/>
      </c>
      <c r="B127" s="382" t="str">
        <f t="array" ref="B127">IFERROR(IF(D127="","",INDEX('1st Run'!$A:$H,MATCH($F127,'1st Run'!$H:$H,0),2)),"")</f>
        <v/>
      </c>
      <c r="C127" s="382" t="str">
        <f t="array" ref="C127">IFERROR(IF(D127="","",INDEX('1st Run'!$A:$H,MATCH(F127,'1st Run'!$H:$H,0),3)),"")</f>
        <v/>
      </c>
      <c r="D127" s="383" t="str">
        <f t="shared" si="0"/>
        <v/>
      </c>
      <c r="E127" s="384" t="str">
        <f>IFERROR(IF(AND(SMALL('1st Run'!H:H,N127)&gt;1000,SMALL('1st Run'!H:H,N127)&lt;3000),"nt",IF(SMALL('1st Run'!H:H,N127)&gt;3000,"",SMALL('1st Run'!H:H,N127))),"")</f>
        <v/>
      </c>
      <c r="F127" s="385" t="str">
        <f>IF(D127="nt",IFERROR(SMALL('1st Run'!H:H,N127),""),IF(D127&gt;3000,"",IFERROR(SMALL('1st Run'!H:H,N127),"")))</f>
        <v/>
      </c>
      <c r="G127" s="391"/>
      <c r="H127" s="156" t="str">
        <f t="shared" si="2"/>
        <v/>
      </c>
      <c r="I127" s="154" t="str">
        <f>IFERROR(VLOOKUP(D127,'1st Run'!$S$4:$U$32,3,FALSE),"")</f>
        <v/>
      </c>
      <c r="M127" s="388"/>
      <c r="N127" s="389">
        <v>126</v>
      </c>
    </row>
    <row r="128" spans="1:14" ht="15.75" customHeight="1">
      <c r="A128" s="381" t="str">
        <f t="array" ref="A128">IFERROR(IF(D128="","",INDEX('1st Run'!$A:$H,MATCH($F128,'1st Run'!$H:$H,0),1)),"")</f>
        <v/>
      </c>
      <c r="B128" s="382" t="str">
        <f t="array" ref="B128">IFERROR(IF(D128="","",INDEX('1st Run'!$A:$H,MATCH($F128,'1st Run'!$H:$H,0),2)),"")</f>
        <v/>
      </c>
      <c r="C128" s="382" t="str">
        <f t="array" ref="C128">IFERROR(IF(D128="","",INDEX('1st Run'!$A:$H,MATCH(F128,'1st Run'!$H:$H,0),3)),"")</f>
        <v/>
      </c>
      <c r="D128" s="383" t="str">
        <f t="shared" si="0"/>
        <v/>
      </c>
      <c r="E128" s="384" t="str">
        <f>IFERROR(IF(AND(SMALL('1st Run'!H:H,N128)&gt;1000,SMALL('1st Run'!H:H,N128)&lt;3000),"nt",IF(SMALL('1st Run'!H:H,N128)&gt;3000,"",SMALL('1st Run'!H:H,N128))),"")</f>
        <v/>
      </c>
      <c r="F128" s="385" t="str">
        <f>IF(D128="nt",IFERROR(SMALL('1st Run'!H:H,N128),""),IF(D128&gt;3000,"",IFERROR(SMALL('1st Run'!H:H,N128),"")))</f>
        <v/>
      </c>
      <c r="G128" s="391"/>
      <c r="H128" s="156" t="str">
        <f t="shared" si="2"/>
        <v/>
      </c>
      <c r="I128" s="154" t="str">
        <f>IFERROR(VLOOKUP(D128,'1st Run'!$S$4:$U$32,3,FALSE),"")</f>
        <v/>
      </c>
      <c r="M128" s="388"/>
      <c r="N128" s="389">
        <v>127</v>
      </c>
    </row>
    <row r="129" spans="1:14" ht="15.75" customHeight="1">
      <c r="A129" s="381" t="str">
        <f t="array" ref="A129">IFERROR(IF(D129="","",INDEX('1st Run'!$A:$H,MATCH($F129,'1st Run'!$H:$H,0),1)),"")</f>
        <v/>
      </c>
      <c r="B129" s="382" t="str">
        <f t="array" ref="B129">IFERROR(IF(D129="","",INDEX('1st Run'!$A:$H,MATCH($F129,'1st Run'!$H:$H,0),2)),"")</f>
        <v/>
      </c>
      <c r="C129" s="382" t="str">
        <f t="array" ref="C129">IFERROR(IF(D129="","",INDEX('1st Run'!$A:$H,MATCH(F129,'1st Run'!$H:$H,0),3)),"")</f>
        <v/>
      </c>
      <c r="D129" s="383" t="str">
        <f t="shared" si="0"/>
        <v/>
      </c>
      <c r="E129" s="384" t="str">
        <f>IFERROR(IF(AND(SMALL('1st Run'!H:H,N129)&gt;1000,SMALL('1st Run'!H:H,N129)&lt;3000),"nt",IF(SMALL('1st Run'!H:H,N129)&gt;3000,"",SMALL('1st Run'!H:H,N129))),"")</f>
        <v/>
      </c>
      <c r="F129" s="385" t="str">
        <f>IF(D129="nt",IFERROR(SMALL('1st Run'!H:H,N129),""),IF(D129&gt;3000,"",IFERROR(SMALL('1st Run'!H:H,N129),"")))</f>
        <v/>
      </c>
      <c r="G129" s="391"/>
      <c r="H129" s="156" t="str">
        <f t="shared" si="2"/>
        <v/>
      </c>
      <c r="I129" s="154" t="str">
        <f>IFERROR(VLOOKUP(D129,'1st Run'!$S$4:$U$32,3,FALSE),"")</f>
        <v/>
      </c>
      <c r="M129" s="388"/>
      <c r="N129" s="389">
        <v>128</v>
      </c>
    </row>
    <row r="130" spans="1:14" ht="15.75" customHeight="1">
      <c r="A130" s="381" t="str">
        <f t="array" ref="A130">IFERROR(IF(D130="","",INDEX('1st Run'!$A:$H,MATCH($F130,'1st Run'!$H:$H,0),1)),"")</f>
        <v/>
      </c>
      <c r="B130" s="382" t="str">
        <f t="array" ref="B130">IFERROR(IF(D130="","",INDEX('1st Run'!$A:$H,MATCH($F130,'1st Run'!$H:$H,0),2)),"")</f>
        <v/>
      </c>
      <c r="C130" s="382" t="str">
        <f t="array" ref="C130">IFERROR(IF(D130="","",INDEX('1st Run'!$A:$H,MATCH(F130,'1st Run'!$H:$H,0),3)),"")</f>
        <v/>
      </c>
      <c r="D130" s="383" t="str">
        <f t="shared" si="0"/>
        <v/>
      </c>
      <c r="E130" s="384" t="str">
        <f>IFERROR(IF(AND(SMALL('1st Run'!H:H,N130)&gt;1000,SMALL('1st Run'!H:H,N130)&lt;3000),"nt",IF(SMALL('1st Run'!H:H,N130)&gt;3000,"",SMALL('1st Run'!H:H,N130))),"")</f>
        <v/>
      </c>
      <c r="F130" s="385" t="str">
        <f>IF(D130="nt",IFERROR(SMALL('1st Run'!H:H,N130),""),IF(D130&gt;3000,"",IFERROR(SMALL('1st Run'!H:H,N130),"")))</f>
        <v/>
      </c>
      <c r="G130" s="391"/>
      <c r="H130" s="156" t="str">
        <f t="shared" si="2"/>
        <v/>
      </c>
      <c r="I130" s="154" t="str">
        <f>IFERROR(VLOOKUP(D130,'1st Run'!$S$4:$U$32,3,FALSE),"")</f>
        <v/>
      </c>
      <c r="M130" s="388"/>
      <c r="N130" s="389">
        <v>129</v>
      </c>
    </row>
    <row r="131" spans="1:14" ht="15.75" customHeight="1">
      <c r="A131" s="381" t="str">
        <f t="array" ref="A131">IFERROR(IF(D131="","",INDEX('1st Run'!$A:$H,MATCH($F131,'1st Run'!$H:$H,0),1)),"")</f>
        <v/>
      </c>
      <c r="B131" s="382" t="str">
        <f t="array" ref="B131">IFERROR(IF(D131="","",INDEX('1st Run'!$A:$H,MATCH($F131,'1st Run'!$H:$H,0),2)),"")</f>
        <v/>
      </c>
      <c r="C131" s="382" t="str">
        <f t="array" ref="C131">IFERROR(IF(D131="","",INDEX('1st Run'!$A:$H,MATCH(F131,'1st Run'!$H:$H,0),3)),"")</f>
        <v/>
      </c>
      <c r="D131" s="383" t="str">
        <f t="shared" si="0"/>
        <v/>
      </c>
      <c r="E131" s="384" t="str">
        <f>IFERROR(IF(AND(SMALL('1st Run'!H:H,N131)&gt;1000,SMALL('1st Run'!H:H,N131)&lt;3000),"nt",IF(SMALL('1st Run'!H:H,N131)&gt;3000,"",SMALL('1st Run'!H:H,N131))),"")</f>
        <v/>
      </c>
      <c r="F131" s="385" t="str">
        <f>IF(D131="nt",IFERROR(SMALL('1st Run'!H:H,N131),""),IF(D131&gt;3000,"",IFERROR(SMALL('1st Run'!H:H,N131),"")))</f>
        <v/>
      </c>
      <c r="G131" s="391"/>
      <c r="H131" s="156" t="str">
        <f t="shared" si="2"/>
        <v/>
      </c>
      <c r="I131" s="154" t="str">
        <f>IFERROR(VLOOKUP(D131,'1st Run'!$S$4:$U$32,3,FALSE),"")</f>
        <v/>
      </c>
      <c r="M131" s="388"/>
      <c r="N131" s="389">
        <v>130</v>
      </c>
    </row>
    <row r="132" spans="1:14" ht="15.75" customHeight="1">
      <c r="A132" s="381" t="str">
        <f t="array" ref="A132">IFERROR(IF(D132="","",INDEX('1st Run'!$A:$H,MATCH($F132,'1st Run'!$H:$H,0),1)),"")</f>
        <v/>
      </c>
      <c r="B132" s="382" t="str">
        <f t="array" ref="B132">IFERROR(IF(D132="","",INDEX('1st Run'!$A:$H,MATCH($F132,'1st Run'!$H:$H,0),2)),"")</f>
        <v/>
      </c>
      <c r="C132" s="382" t="str">
        <f t="array" ref="C132">IFERROR(IF(D132="","",INDEX('1st Run'!$A:$H,MATCH(F132,'1st Run'!$H:$H,0),3)),"")</f>
        <v/>
      </c>
      <c r="D132" s="383" t="str">
        <f t="shared" si="0"/>
        <v/>
      </c>
      <c r="E132" s="384" t="str">
        <f>IFERROR(IF(AND(SMALL('1st Run'!H:H,N132)&gt;1000,SMALL('1st Run'!H:H,N132)&lt;3000),"nt",IF(SMALL('1st Run'!H:H,N132)&gt;3000,"",SMALL('1st Run'!H:H,N132))),"")</f>
        <v/>
      </c>
      <c r="F132" s="385" t="str">
        <f>IF(D132="nt",IFERROR(SMALL('1st Run'!H:H,N132),""),IF(D132&gt;3000,"",IFERROR(SMALL('1st Run'!H:H,N132),"")))</f>
        <v/>
      </c>
      <c r="G132" s="391"/>
      <c r="H132" s="156" t="str">
        <f t="shared" si="2"/>
        <v/>
      </c>
      <c r="I132" s="154" t="str">
        <f>IFERROR(VLOOKUP(D132,'1st Run'!$S$4:$U$32,3,FALSE),"")</f>
        <v/>
      </c>
      <c r="M132" s="388"/>
      <c r="N132" s="389">
        <v>131</v>
      </c>
    </row>
    <row r="133" spans="1:14" ht="15.75" customHeight="1">
      <c r="A133" s="381" t="str">
        <f t="array" ref="A133">IFERROR(IF(D133="","",INDEX('1st Run'!$A:$H,MATCH($F133,'1st Run'!$H:$H,0),1)),"")</f>
        <v/>
      </c>
      <c r="B133" s="382" t="str">
        <f t="array" ref="B133">IFERROR(IF(D133="","",INDEX('1st Run'!$A:$H,MATCH($F133,'1st Run'!$H:$H,0),2)),"")</f>
        <v/>
      </c>
      <c r="C133" s="382" t="str">
        <f t="array" ref="C133">IFERROR(IF(D133="","",INDEX('1st Run'!$A:$H,MATCH(F133,'1st Run'!$H:$H,0),3)),"")</f>
        <v/>
      </c>
      <c r="D133" s="383" t="str">
        <f t="shared" si="0"/>
        <v/>
      </c>
      <c r="E133" s="384" t="str">
        <f>IFERROR(IF(AND(SMALL('1st Run'!H:H,N133)&gt;1000,SMALL('1st Run'!H:H,N133)&lt;3000),"nt",IF(SMALL('1st Run'!H:H,N133)&gt;3000,"",SMALL('1st Run'!H:H,N133))),"")</f>
        <v/>
      </c>
      <c r="F133" s="385" t="str">
        <f>IF(D133="nt",IFERROR(SMALL('1st Run'!H:H,N133),""),IF(D133&gt;3000,"",IFERROR(SMALL('1st Run'!H:H,N133),"")))</f>
        <v/>
      </c>
      <c r="G133" s="391"/>
      <c r="H133" s="156" t="str">
        <f t="shared" si="2"/>
        <v/>
      </c>
      <c r="I133" s="154" t="str">
        <f>IFERROR(VLOOKUP(D133,'1st Run'!$S$4:$U$32,3,FALSE),"")</f>
        <v/>
      </c>
      <c r="M133" s="388"/>
      <c r="N133" s="389">
        <v>132</v>
      </c>
    </row>
    <row r="134" spans="1:14" ht="15.75" customHeight="1">
      <c r="A134" s="381" t="str">
        <f t="array" ref="A134">IFERROR(IF(D134="","",INDEX('1st Run'!$A:$H,MATCH($F134,'1st Run'!$H:$H,0),1)),"")</f>
        <v/>
      </c>
      <c r="B134" s="382" t="str">
        <f t="array" ref="B134">IFERROR(IF(D134="","",INDEX('1st Run'!$A:$H,MATCH($F134,'1st Run'!$H:$H,0),2)),"")</f>
        <v/>
      </c>
      <c r="C134" s="382" t="str">
        <f t="array" ref="C134">IFERROR(IF(D134="","",INDEX('1st Run'!$A:$H,MATCH(F134,'1st Run'!$H:$H,0),3)),"")</f>
        <v/>
      </c>
      <c r="D134" s="383" t="str">
        <f t="shared" si="0"/>
        <v/>
      </c>
      <c r="E134" s="384" t="str">
        <f>IFERROR(IF(AND(SMALL('1st Run'!H:H,N134)&gt;1000,SMALL('1st Run'!H:H,N134)&lt;3000),"nt",IF(SMALL('1st Run'!H:H,N134)&gt;3000,"",SMALL('1st Run'!H:H,N134))),"")</f>
        <v/>
      </c>
      <c r="F134" s="385" t="str">
        <f>IF(D134="nt",IFERROR(SMALL('1st Run'!H:H,N134),""),IF(D134&gt;3000,"",IFERROR(SMALL('1st Run'!H:H,N134),"")))</f>
        <v/>
      </c>
      <c r="G134" s="391"/>
      <c r="H134" s="156" t="str">
        <f t="shared" si="2"/>
        <v/>
      </c>
      <c r="I134" s="154" t="str">
        <f>IFERROR(VLOOKUP(D134,'1st Run'!$S$4:$U$32,3,FALSE),"")</f>
        <v/>
      </c>
      <c r="M134" s="388"/>
      <c r="N134" s="389">
        <v>133</v>
      </c>
    </row>
    <row r="135" spans="1:14" ht="15.75" customHeight="1">
      <c r="A135" s="381" t="str">
        <f t="array" ref="A135">IFERROR(IF(D135="","",INDEX('1st Run'!$A:$H,MATCH($F135,'1st Run'!$H:$H,0),1)),"")</f>
        <v/>
      </c>
      <c r="B135" s="382" t="str">
        <f t="array" ref="B135">IFERROR(IF(D135="","",INDEX('1st Run'!$A:$H,MATCH($F135,'1st Run'!$H:$H,0),2)),"")</f>
        <v/>
      </c>
      <c r="C135" s="382" t="str">
        <f t="array" ref="C135">IFERROR(IF(D135="","",INDEX('1st Run'!$A:$H,MATCH(F135,'1st Run'!$H:$H,0),3)),"")</f>
        <v/>
      </c>
      <c r="D135" s="383" t="str">
        <f t="shared" si="0"/>
        <v/>
      </c>
      <c r="E135" s="384" t="str">
        <f>IFERROR(IF(AND(SMALL('1st Run'!H:H,N135)&gt;1000,SMALL('1st Run'!H:H,N135)&lt;3000),"nt",IF(SMALL('1st Run'!H:H,N135)&gt;3000,"",SMALL('1st Run'!H:H,N135))),"")</f>
        <v/>
      </c>
      <c r="F135" s="385" t="str">
        <f>IF(D135="nt",IFERROR(SMALL('1st Run'!H:H,N135),""),IF(D135&gt;3000,"",IFERROR(SMALL('1st Run'!H:H,N135),"")))</f>
        <v/>
      </c>
      <c r="G135" s="391"/>
      <c r="H135" s="156" t="str">
        <f t="shared" si="2"/>
        <v/>
      </c>
      <c r="I135" s="154" t="str">
        <f>IFERROR(VLOOKUP(D135,'1st Run'!$S$4:$U$32,3,FALSE),"")</f>
        <v/>
      </c>
      <c r="M135" s="388"/>
      <c r="N135" s="389">
        <v>134</v>
      </c>
    </row>
    <row r="136" spans="1:14" ht="15.75" customHeight="1">
      <c r="A136" s="381" t="str">
        <f t="array" ref="A136">IFERROR(IF(D136="","",INDEX('1st Run'!$A:$H,MATCH($F136,'1st Run'!$H:$H,0),1)),"")</f>
        <v/>
      </c>
      <c r="B136" s="382" t="str">
        <f t="array" ref="B136">IFERROR(IF(D136="","",INDEX('1st Run'!$A:$H,MATCH($F136,'1st Run'!$H:$H,0),2)),"")</f>
        <v/>
      </c>
      <c r="C136" s="382" t="str">
        <f t="array" ref="C136">IFERROR(IF(D136="","",INDEX('1st Run'!$A:$H,MATCH(F136,'1st Run'!$H:$H,0),3)),"")</f>
        <v/>
      </c>
      <c r="D136" s="383" t="str">
        <f t="shared" si="0"/>
        <v/>
      </c>
      <c r="E136" s="384" t="str">
        <f>IFERROR(IF(AND(SMALL('1st Run'!H:H,N136)&gt;1000,SMALL('1st Run'!H:H,N136)&lt;3000),"nt",IF(SMALL('1st Run'!H:H,N136)&gt;3000,"",SMALL('1st Run'!H:H,N136))),"")</f>
        <v/>
      </c>
      <c r="F136" s="385" t="str">
        <f>IF(D136="nt",IFERROR(SMALL('1st Run'!H:H,N136),""),IF(D136&gt;3000,"",IFERROR(SMALL('1st Run'!H:H,N136),"")))</f>
        <v/>
      </c>
      <c r="G136" s="391"/>
      <c r="H136" s="156" t="str">
        <f t="shared" si="2"/>
        <v/>
      </c>
      <c r="I136" s="154" t="str">
        <f>IFERROR(VLOOKUP(D136,'1st Run'!$S$4:$U$32,3,FALSE),"")</f>
        <v/>
      </c>
      <c r="M136" s="388"/>
      <c r="N136" s="389">
        <v>135</v>
      </c>
    </row>
    <row r="137" spans="1:14" ht="15.75" customHeight="1">
      <c r="A137" s="381" t="str">
        <f t="array" ref="A137">IFERROR(IF(D137="","",INDEX('1st Run'!$A:$H,MATCH($F137,'1st Run'!$H:$H,0),1)),"")</f>
        <v/>
      </c>
      <c r="B137" s="382" t="str">
        <f t="array" ref="B137">IFERROR(IF(D137="","",INDEX('1st Run'!$A:$H,MATCH($F137,'1st Run'!$H:$H,0),2)),"")</f>
        <v/>
      </c>
      <c r="C137" s="382" t="str">
        <f t="array" ref="C137">IFERROR(IF(D137="","",INDEX('1st Run'!$A:$H,MATCH(F137,'1st Run'!$H:$H,0),3)),"")</f>
        <v/>
      </c>
      <c r="D137" s="383" t="str">
        <f t="shared" si="0"/>
        <v/>
      </c>
      <c r="E137" s="384" t="str">
        <f>IFERROR(IF(AND(SMALL('1st Run'!H:H,N137)&gt;1000,SMALL('1st Run'!H:H,N137)&lt;3000),"nt",IF(SMALL('1st Run'!H:H,N137)&gt;3000,"",SMALL('1st Run'!H:H,N137))),"")</f>
        <v/>
      </c>
      <c r="F137" s="385" t="str">
        <f>IF(D137="nt",IFERROR(SMALL('1st Run'!H:H,N137),""),IF(D137&gt;3000,"",IFERROR(SMALL('1st Run'!H:H,N137),"")))</f>
        <v/>
      </c>
      <c r="G137" s="391"/>
      <c r="H137" s="156" t="str">
        <f t="shared" si="2"/>
        <v/>
      </c>
      <c r="I137" s="154" t="str">
        <f>IFERROR(VLOOKUP(D137,'1st Run'!$S$4:$U$32,3,FALSE),"")</f>
        <v/>
      </c>
      <c r="M137" s="388"/>
      <c r="N137" s="389">
        <v>136</v>
      </c>
    </row>
    <row r="138" spans="1:14" ht="15.75" customHeight="1">
      <c r="A138" s="381" t="str">
        <f t="array" ref="A138">IFERROR(IF(D138="","",INDEX('1st Run'!$A:$H,MATCH($F138,'1st Run'!$H:$H,0),1)),"")</f>
        <v/>
      </c>
      <c r="B138" s="382" t="str">
        <f t="array" ref="B138">IFERROR(IF(D138="","",INDEX('1st Run'!$A:$H,MATCH($F138,'1st Run'!$H:$H,0),2)),"")</f>
        <v/>
      </c>
      <c r="C138" s="382" t="str">
        <f t="array" ref="C138">IFERROR(IF(D138="","",INDEX('1st Run'!$A:$H,MATCH(F138,'1st Run'!$H:$H,0),3)),"")</f>
        <v/>
      </c>
      <c r="D138" s="383" t="str">
        <f t="shared" si="0"/>
        <v/>
      </c>
      <c r="E138" s="384" t="str">
        <f>IFERROR(IF(AND(SMALL('1st Run'!H:H,N138)&gt;1000,SMALL('1st Run'!H:H,N138)&lt;3000),"nt",IF(SMALL('1st Run'!H:H,N138)&gt;3000,"",SMALL('1st Run'!H:H,N138))),"")</f>
        <v/>
      </c>
      <c r="F138" s="385" t="str">
        <f>IF(D138="nt",IFERROR(SMALL('1st Run'!H:H,N138),""),IF(D138&gt;3000,"",IFERROR(SMALL('1st Run'!H:H,N138),"")))</f>
        <v/>
      </c>
      <c r="G138" s="391"/>
      <c r="H138" s="156" t="str">
        <f t="shared" si="2"/>
        <v/>
      </c>
      <c r="I138" s="154" t="str">
        <f>IFERROR(VLOOKUP(D138,'1st Run'!$S$4:$U$32,3,FALSE),"")</f>
        <v/>
      </c>
      <c r="M138" s="388"/>
      <c r="N138" s="389">
        <v>137</v>
      </c>
    </row>
    <row r="139" spans="1:14" ht="15.75" customHeight="1">
      <c r="A139" s="381" t="str">
        <f t="array" ref="A139">IFERROR(IF(D139="","",INDEX('1st Run'!$A:$H,MATCH($F139,'1st Run'!$H:$H,0),1)),"")</f>
        <v/>
      </c>
      <c r="B139" s="382" t="str">
        <f t="array" ref="B139">IFERROR(IF(D139="","",INDEX('1st Run'!$A:$H,MATCH($F139,'1st Run'!$H:$H,0),2)),"")</f>
        <v/>
      </c>
      <c r="C139" s="382" t="str">
        <f t="array" ref="C139">IFERROR(IF(D139="","",INDEX('1st Run'!$A:$H,MATCH(F139,'1st Run'!$H:$H,0),3)),"")</f>
        <v/>
      </c>
      <c r="D139" s="383" t="str">
        <f t="shared" si="0"/>
        <v/>
      </c>
      <c r="E139" s="384" t="str">
        <f>IFERROR(IF(AND(SMALL('1st Run'!H:H,N139)&gt;1000,SMALL('1st Run'!H:H,N139)&lt;3000),"nt",IF(SMALL('1st Run'!H:H,N139)&gt;3000,"",SMALL('1st Run'!H:H,N139))),"")</f>
        <v/>
      </c>
      <c r="F139" s="385" t="str">
        <f>IF(D139="nt",IFERROR(SMALL('1st Run'!H:H,N139),""),IF(D139&gt;3000,"",IFERROR(SMALL('1st Run'!H:H,N139),"")))</f>
        <v/>
      </c>
      <c r="G139" s="391"/>
      <c r="H139" s="156" t="str">
        <f t="shared" si="2"/>
        <v/>
      </c>
      <c r="I139" s="154" t="str">
        <f>IFERROR(VLOOKUP(D139,'1st Run'!$S$4:$U$32,3,FALSE),"")</f>
        <v/>
      </c>
      <c r="M139" s="388"/>
      <c r="N139" s="389">
        <v>138</v>
      </c>
    </row>
    <row r="140" spans="1:14" ht="15.75" customHeight="1">
      <c r="A140" s="381" t="str">
        <f t="array" ref="A140">IFERROR(IF(D140="","",INDEX('1st Run'!$A:$H,MATCH($F140,'1st Run'!$H:$H,0),1)),"")</f>
        <v/>
      </c>
      <c r="B140" s="382" t="str">
        <f t="array" ref="B140">IFERROR(IF(D140="","",INDEX('1st Run'!$A:$H,MATCH($F140,'1st Run'!$H:$H,0),2)),"")</f>
        <v/>
      </c>
      <c r="C140" s="382" t="str">
        <f t="array" ref="C140">IFERROR(IF(D140="","",INDEX('1st Run'!$A:$H,MATCH(F140,'1st Run'!$H:$H,0),3)),"")</f>
        <v/>
      </c>
      <c r="D140" s="383" t="str">
        <f t="shared" si="0"/>
        <v/>
      </c>
      <c r="E140" s="384" t="str">
        <f>IFERROR(IF(AND(SMALL('1st Run'!H:H,N140)&gt;1000,SMALL('1st Run'!H:H,N140)&lt;3000),"nt",IF(SMALL('1st Run'!H:H,N140)&gt;3000,"",SMALL('1st Run'!H:H,N140))),"")</f>
        <v/>
      </c>
      <c r="F140" s="385" t="str">
        <f>IF(D140="nt",IFERROR(SMALL('1st Run'!H:H,N140),""),IF(D140&gt;3000,"",IFERROR(SMALL('1st Run'!H:H,N140),"")))</f>
        <v/>
      </c>
      <c r="G140" s="391"/>
      <c r="H140" s="156" t="str">
        <f t="shared" si="2"/>
        <v/>
      </c>
      <c r="I140" s="154" t="str">
        <f>IFERROR(VLOOKUP(D140,'1st Run'!$S$4:$U$32,3,FALSE),"")</f>
        <v/>
      </c>
      <c r="M140" s="388"/>
      <c r="N140" s="389">
        <v>139</v>
      </c>
    </row>
    <row r="141" spans="1:14" ht="15.75" customHeight="1">
      <c r="A141" s="381" t="str">
        <f t="array" ref="A141">IFERROR(IF(D141="","",INDEX('1st Run'!$A:$H,MATCH($F141,'1st Run'!$H:$H,0),1)),"")</f>
        <v/>
      </c>
      <c r="B141" s="382" t="str">
        <f t="array" ref="B141">IFERROR(IF(D141="","",INDEX('1st Run'!$A:$H,MATCH($F141,'1st Run'!$H:$H,0),2)),"")</f>
        <v/>
      </c>
      <c r="C141" s="382" t="str">
        <f t="array" ref="C141">IFERROR(IF(D141="","",INDEX('1st Run'!$A:$H,MATCH(F141,'1st Run'!$H:$H,0),3)),"")</f>
        <v/>
      </c>
      <c r="D141" s="383" t="str">
        <f t="shared" si="0"/>
        <v/>
      </c>
      <c r="E141" s="384" t="str">
        <f>IFERROR(IF(AND(SMALL('1st Run'!H:H,N141)&gt;1000,SMALL('1st Run'!H:H,N141)&lt;3000),"nt",IF(SMALL('1st Run'!H:H,N141)&gt;3000,"",SMALL('1st Run'!H:H,N141))),"")</f>
        <v/>
      </c>
      <c r="F141" s="385" t="str">
        <f>IF(D141="nt",IFERROR(SMALL('1st Run'!H:H,N141),""),IF(D141&gt;3000,"",IFERROR(SMALL('1st Run'!H:H,N141),"")))</f>
        <v/>
      </c>
      <c r="G141" s="391"/>
      <c r="H141" s="156" t="str">
        <f t="shared" si="2"/>
        <v/>
      </c>
      <c r="I141" s="154" t="str">
        <f>IFERROR(VLOOKUP(D141,'1st Run'!$S$4:$U$32,3,FALSE),"")</f>
        <v/>
      </c>
      <c r="M141" s="388"/>
      <c r="N141" s="389">
        <v>140</v>
      </c>
    </row>
    <row r="142" spans="1:14" ht="15.75" customHeight="1">
      <c r="A142" s="381" t="str">
        <f t="array" ref="A142">IFERROR(IF(D142="","",INDEX('1st Run'!$A:$H,MATCH($F142,'1st Run'!$H:$H,0),1)),"")</f>
        <v/>
      </c>
      <c r="B142" s="382" t="str">
        <f t="array" ref="B142">IFERROR(IF(D142="","",INDEX('1st Run'!$A:$H,MATCH($F142,'1st Run'!$H:$H,0),2)),"")</f>
        <v/>
      </c>
      <c r="C142" s="382" t="str">
        <f t="array" ref="C142">IFERROR(IF(D142="","",INDEX('1st Run'!$A:$H,MATCH(F142,'1st Run'!$H:$H,0),3)),"")</f>
        <v/>
      </c>
      <c r="D142" s="383" t="str">
        <f t="shared" si="0"/>
        <v/>
      </c>
      <c r="E142" s="384" t="str">
        <f>IFERROR(IF(AND(SMALL('1st Run'!H:H,N142)&gt;1000,SMALL('1st Run'!H:H,N142)&lt;3000),"nt",IF(SMALL('1st Run'!H:H,N142)&gt;3000,"",SMALL('1st Run'!H:H,N142))),"")</f>
        <v/>
      </c>
      <c r="F142" s="385" t="str">
        <f>IF(D142="nt",IFERROR(SMALL('1st Run'!H:H,N142),""),IF(D142&gt;3000,"",IFERROR(SMALL('1st Run'!H:H,N142),"")))</f>
        <v/>
      </c>
      <c r="G142" s="391"/>
      <c r="H142" s="156" t="str">
        <f t="shared" si="2"/>
        <v/>
      </c>
      <c r="I142" s="154" t="str">
        <f>IFERROR(VLOOKUP(D142,'1st Run'!$S$4:$U$32,3,FALSE),"")</f>
        <v/>
      </c>
      <c r="M142" s="388"/>
      <c r="N142" s="389">
        <v>141</v>
      </c>
    </row>
    <row r="143" spans="1:14" ht="15.75" customHeight="1">
      <c r="A143" s="381" t="str">
        <f t="array" ref="A143">IFERROR(IF(D143="","",INDEX('1st Run'!$A:$H,MATCH($F143,'1st Run'!$H:$H,0),1)),"")</f>
        <v/>
      </c>
      <c r="B143" s="382" t="str">
        <f t="array" ref="B143">IFERROR(IF(D143="","",INDEX('1st Run'!$A:$H,MATCH($F143,'1st Run'!$H:$H,0),2)),"")</f>
        <v/>
      </c>
      <c r="C143" s="382" t="str">
        <f t="array" ref="C143">IFERROR(IF(D143="","",INDEX('1st Run'!$A:$H,MATCH(F143,'1st Run'!$H:$H,0),3)),"")</f>
        <v/>
      </c>
      <c r="D143" s="383" t="str">
        <f t="shared" si="0"/>
        <v/>
      </c>
      <c r="E143" s="384" t="str">
        <f>IFERROR(IF(AND(SMALL('1st Run'!H:H,N143)&gt;1000,SMALL('1st Run'!H:H,N143)&lt;3000),"nt",IF(SMALL('1st Run'!H:H,N143)&gt;3000,"",SMALL('1st Run'!H:H,N143))),"")</f>
        <v/>
      </c>
      <c r="F143" s="385" t="str">
        <f>IF(D143="nt",IFERROR(SMALL('1st Run'!H:H,N143),""),IF(D143&gt;3000,"",IFERROR(SMALL('1st Run'!H:H,N143),"")))</f>
        <v/>
      </c>
      <c r="G143" s="391"/>
      <c r="H143" s="156" t="str">
        <f t="shared" si="2"/>
        <v/>
      </c>
      <c r="I143" s="154" t="str">
        <f>IFERROR(VLOOKUP(D143,'1st Run'!$S$4:$U$32,3,FALSE),"")</f>
        <v/>
      </c>
      <c r="M143" s="388"/>
      <c r="N143" s="389">
        <v>142</v>
      </c>
    </row>
    <row r="144" spans="1:14" ht="15.75" customHeight="1">
      <c r="A144" s="381" t="str">
        <f t="array" ref="A144">IFERROR(IF(D144="","",INDEX('1st Run'!$A:$H,MATCH($F144,'1st Run'!$H:$H,0),1)),"")</f>
        <v/>
      </c>
      <c r="B144" s="382" t="str">
        <f t="array" ref="B144">IFERROR(IF(D144="","",INDEX('1st Run'!$A:$H,MATCH($F144,'1st Run'!$H:$H,0),2)),"")</f>
        <v/>
      </c>
      <c r="C144" s="382" t="str">
        <f t="array" ref="C144">IFERROR(IF(D144="","",INDEX('1st Run'!$A:$H,MATCH(F144,'1st Run'!$H:$H,0),3)),"")</f>
        <v/>
      </c>
      <c r="D144" s="383" t="str">
        <f t="shared" si="0"/>
        <v/>
      </c>
      <c r="E144" s="384" t="str">
        <f>IFERROR(IF(AND(SMALL('1st Run'!H:H,N144)&gt;1000,SMALL('1st Run'!H:H,N144)&lt;3000),"nt",IF(SMALL('1st Run'!H:H,N144)&gt;3000,"",SMALL('1st Run'!H:H,N144))),"")</f>
        <v/>
      </c>
      <c r="F144" s="385" t="str">
        <f>IF(D144="nt",IFERROR(SMALL('1st Run'!H:H,N144),""),IF(D144&gt;3000,"",IFERROR(SMALL('1st Run'!H:H,N144),"")))</f>
        <v/>
      </c>
      <c r="G144" s="391"/>
      <c r="H144" s="156" t="str">
        <f t="shared" si="2"/>
        <v/>
      </c>
      <c r="I144" s="154" t="str">
        <f>IFERROR(VLOOKUP(D144,'1st Run'!$S$4:$U$32,3,FALSE),"")</f>
        <v/>
      </c>
      <c r="M144" s="388"/>
      <c r="N144" s="389">
        <v>143</v>
      </c>
    </row>
    <row r="145" spans="1:14" ht="15.75" customHeight="1">
      <c r="A145" s="381" t="str">
        <f t="array" ref="A145">IFERROR(IF(D145="","",INDEX('1st Run'!$A:$H,MATCH($F145,'1st Run'!$H:$H,0),1)),"")</f>
        <v/>
      </c>
      <c r="B145" s="382" t="str">
        <f t="array" ref="B145">IFERROR(IF(D145="","",INDEX('1st Run'!$A:$H,MATCH($F145,'1st Run'!$H:$H,0),2)),"")</f>
        <v/>
      </c>
      <c r="C145" s="382" t="str">
        <f t="array" ref="C145">IFERROR(IF(D145="","",INDEX('1st Run'!$A:$H,MATCH(F145,'1st Run'!$H:$H,0),3)),"")</f>
        <v/>
      </c>
      <c r="D145" s="383" t="str">
        <f t="shared" si="0"/>
        <v/>
      </c>
      <c r="E145" s="384" t="str">
        <f>IFERROR(IF(AND(SMALL('1st Run'!H:H,N145)&gt;1000,SMALL('1st Run'!H:H,N145)&lt;3000),"nt",IF(SMALL('1st Run'!H:H,N145)&gt;3000,"",SMALL('1st Run'!H:H,N145))),"")</f>
        <v/>
      </c>
      <c r="F145" s="385" t="str">
        <f>IF(D145="nt",IFERROR(SMALL('1st Run'!H:H,N145),""),IF(D145&gt;3000,"",IFERROR(SMALL('1st Run'!H:H,N145),"")))</f>
        <v/>
      </c>
      <c r="G145" s="391"/>
      <c r="H145" s="156" t="str">
        <f t="shared" si="2"/>
        <v/>
      </c>
      <c r="I145" s="154" t="str">
        <f>IFERROR(VLOOKUP(D145,'1st Run'!$S$4:$U$32,3,FALSE),"")</f>
        <v/>
      </c>
      <c r="M145" s="388"/>
      <c r="N145" s="389">
        <v>144</v>
      </c>
    </row>
    <row r="146" spans="1:14" ht="15.75" customHeight="1">
      <c r="A146" s="381" t="str">
        <f t="array" ref="A146">IFERROR(IF(D146="","",INDEX('1st Run'!$A:$H,MATCH($F146,'1st Run'!$H:$H,0),1)),"")</f>
        <v/>
      </c>
      <c r="B146" s="382" t="str">
        <f t="array" ref="B146">IFERROR(IF(D146="","",INDEX('1st Run'!$A:$H,MATCH($F146,'1st Run'!$H:$H,0),2)),"")</f>
        <v/>
      </c>
      <c r="C146" s="382" t="str">
        <f t="array" ref="C146">IFERROR(IF(D146="","",INDEX('1st Run'!$A:$H,MATCH(F146,'1st Run'!$H:$H,0),3)),"")</f>
        <v/>
      </c>
      <c r="D146" s="383" t="str">
        <f t="shared" si="0"/>
        <v/>
      </c>
      <c r="E146" s="384" t="str">
        <f>IFERROR(IF(AND(SMALL('1st Run'!H:H,N146)&gt;1000,SMALL('1st Run'!H:H,N146)&lt;3000),"nt",IF(SMALL('1st Run'!H:H,N146)&gt;3000,"",SMALL('1st Run'!H:H,N146))),"")</f>
        <v/>
      </c>
      <c r="F146" s="385" t="str">
        <f>IF(D146="nt",IFERROR(SMALL('1st Run'!H:H,N146),""),IF(D146&gt;3000,"",IFERROR(SMALL('1st Run'!H:H,N146),"")))</f>
        <v/>
      </c>
      <c r="G146" s="391"/>
      <c r="H146" s="156" t="str">
        <f t="shared" si="2"/>
        <v/>
      </c>
      <c r="I146" s="154" t="str">
        <f>IFERROR(VLOOKUP(D146,'1st Run'!$S$4:$U$32,3,FALSE),"")</f>
        <v/>
      </c>
      <c r="M146" s="388"/>
      <c r="N146" s="389">
        <v>145</v>
      </c>
    </row>
    <row r="147" spans="1:14" ht="15.75" customHeight="1">
      <c r="A147" s="381" t="str">
        <f t="array" ref="A147">IFERROR(IF(D147="","",INDEX('1st Run'!$A:$H,MATCH($F147,'1st Run'!$H:$H,0),1)),"")</f>
        <v/>
      </c>
      <c r="B147" s="382" t="str">
        <f t="array" ref="B147">IFERROR(IF(D147="","",INDEX('1st Run'!$A:$H,MATCH($F147,'1st Run'!$H:$H,0),2)),"")</f>
        <v/>
      </c>
      <c r="C147" s="382" t="str">
        <f t="array" ref="C147">IFERROR(IF(D147="","",INDEX('1st Run'!$A:$H,MATCH(F147,'1st Run'!$H:$H,0),3)),"")</f>
        <v/>
      </c>
      <c r="D147" s="383" t="str">
        <f t="shared" si="0"/>
        <v/>
      </c>
      <c r="E147" s="384" t="str">
        <f>IFERROR(IF(AND(SMALL('1st Run'!H:H,N147)&gt;1000,SMALL('1st Run'!H:H,N147)&lt;3000),"nt",IF(SMALL('1st Run'!H:H,N147)&gt;3000,"",SMALL('1st Run'!H:H,N147))),"")</f>
        <v/>
      </c>
      <c r="F147" s="385" t="str">
        <f>IF(D147="nt",IFERROR(SMALL('1st Run'!H:H,N147),""),IF(D147&gt;3000,"",IFERROR(SMALL('1st Run'!H:H,N147),"")))</f>
        <v/>
      </c>
      <c r="G147" s="391"/>
      <c r="H147" s="156" t="str">
        <f t="shared" si="2"/>
        <v/>
      </c>
      <c r="I147" s="154" t="str">
        <f>IFERROR(VLOOKUP(D147,'1st Run'!$S$4:$U$32,3,FALSE),"")</f>
        <v/>
      </c>
      <c r="M147" s="388"/>
      <c r="N147" s="389">
        <v>146</v>
      </c>
    </row>
    <row r="148" spans="1:14" ht="15.75" customHeight="1">
      <c r="A148" s="381" t="str">
        <f t="array" ref="A148">IFERROR(IF(D148="","",INDEX('1st Run'!$A:$H,MATCH($F148,'1st Run'!$H:$H,0),1)),"")</f>
        <v/>
      </c>
      <c r="B148" s="382" t="str">
        <f t="array" ref="B148">IFERROR(IF(D148="","",INDEX('1st Run'!$A:$H,MATCH($F148,'1st Run'!$H:$H,0),2)),"")</f>
        <v/>
      </c>
      <c r="C148" s="382" t="str">
        <f t="array" ref="C148">IFERROR(IF(D148="","",INDEX('1st Run'!$A:$H,MATCH(F148,'1st Run'!$H:$H,0),3)),"")</f>
        <v/>
      </c>
      <c r="D148" s="383" t="str">
        <f t="shared" si="0"/>
        <v/>
      </c>
      <c r="E148" s="384" t="str">
        <f>IFERROR(IF(AND(SMALL('1st Run'!H:H,N148)&gt;1000,SMALL('1st Run'!H:H,N148)&lt;3000),"nt",IF(SMALL('1st Run'!H:H,N148)&gt;3000,"",SMALL('1st Run'!H:H,N148))),"")</f>
        <v/>
      </c>
      <c r="F148" s="385" t="str">
        <f>IF(D148="nt",IFERROR(SMALL('1st Run'!H:H,N148),""),IF(D148&gt;3000,"",IFERROR(SMALL('1st Run'!H:H,N148),"")))</f>
        <v/>
      </c>
      <c r="G148" s="391"/>
      <c r="H148" s="156" t="str">
        <f t="shared" si="2"/>
        <v/>
      </c>
      <c r="I148" s="154" t="str">
        <f>IFERROR(VLOOKUP(D148,'1st Run'!$S$4:$U$32,3,FALSE),"")</f>
        <v/>
      </c>
      <c r="M148" s="388"/>
      <c r="N148" s="389">
        <v>147</v>
      </c>
    </row>
    <row r="149" spans="1:14" ht="15.75" customHeight="1">
      <c r="A149" s="381" t="str">
        <f t="array" ref="A149">IFERROR(IF(D149="","",INDEX('1st Run'!$A:$H,MATCH($F149,'1st Run'!$H:$H,0),1)),"")</f>
        <v/>
      </c>
      <c r="B149" s="382" t="str">
        <f t="array" ref="B149">IFERROR(IF(D149="","",INDEX('1st Run'!$A:$H,MATCH($F149,'1st Run'!$H:$H,0),2)),"")</f>
        <v/>
      </c>
      <c r="C149" s="382" t="str">
        <f t="array" ref="C149">IFERROR(IF(D149="","",INDEX('1st Run'!$A:$H,MATCH(F149,'1st Run'!$H:$H,0),3)),"")</f>
        <v/>
      </c>
      <c r="D149" s="383" t="str">
        <f t="shared" si="0"/>
        <v/>
      </c>
      <c r="E149" s="384" t="str">
        <f>IFERROR(IF(AND(SMALL('1st Run'!H:H,N149)&gt;1000,SMALL('1st Run'!H:H,N149)&lt;3000),"nt",IF(SMALL('1st Run'!H:H,N149)&gt;3000,"",SMALL('1st Run'!H:H,N149))),"")</f>
        <v/>
      </c>
      <c r="F149" s="385" t="str">
        <f>IF(D149="nt",IFERROR(SMALL('1st Run'!H:H,N149),""),IF(D149&gt;3000,"",IFERROR(SMALL('1st Run'!H:H,N149),"")))</f>
        <v/>
      </c>
      <c r="G149" s="391"/>
      <c r="H149" s="156" t="str">
        <f t="shared" si="2"/>
        <v/>
      </c>
      <c r="I149" s="154" t="str">
        <f>IFERROR(VLOOKUP(D149,'1st Run'!$S$4:$U$32,3,FALSE),"")</f>
        <v/>
      </c>
      <c r="M149" s="388"/>
      <c r="N149" s="389">
        <v>148</v>
      </c>
    </row>
    <row r="150" spans="1:14" ht="15.75" customHeight="1">
      <c r="A150" s="381" t="str">
        <f t="array" ref="A150">IFERROR(IF(D150="","",INDEX('1st Run'!$A:$H,MATCH($F150,'1st Run'!$H:$H,0),1)),"")</f>
        <v/>
      </c>
      <c r="B150" s="382" t="str">
        <f t="array" ref="B150">IFERROR(IF(D150="","",INDEX('1st Run'!$A:$H,MATCH($F150,'1st Run'!$H:$H,0),2)),"")</f>
        <v/>
      </c>
      <c r="C150" s="382" t="str">
        <f t="array" ref="C150">IFERROR(IF(D150="","",INDEX('1st Run'!$A:$H,MATCH(F150,'1st Run'!$H:$H,0),3)),"")</f>
        <v/>
      </c>
      <c r="D150" s="383" t="str">
        <f t="shared" si="0"/>
        <v/>
      </c>
      <c r="E150" s="384" t="str">
        <f>IFERROR(IF(AND(SMALL('1st Run'!H:H,N150)&gt;1000,SMALL('1st Run'!H:H,N150)&lt;3000),"nt",IF(SMALL('1st Run'!H:H,N150)&gt;3000,"",SMALL('1st Run'!H:H,N150))),"")</f>
        <v/>
      </c>
      <c r="F150" s="385" t="str">
        <f>IF(D150="nt",IFERROR(SMALL('1st Run'!H:H,N150),""),IF(D150&gt;3000,"",IFERROR(SMALL('1st Run'!H:H,N150),"")))</f>
        <v/>
      </c>
      <c r="G150" s="391"/>
      <c r="H150" s="156" t="str">
        <f t="shared" si="2"/>
        <v/>
      </c>
      <c r="I150" s="154" t="str">
        <f>IFERROR(VLOOKUP(D150,'1st Run'!$S$4:$U$32,3,FALSE),"")</f>
        <v/>
      </c>
      <c r="M150" s="388"/>
      <c r="N150" s="389">
        <v>149</v>
      </c>
    </row>
    <row r="151" spans="1:14" ht="15.75" customHeight="1">
      <c r="A151" s="381" t="str">
        <f t="array" ref="A151">IFERROR(IF(D151="","",INDEX('1st Run'!$A:$H,MATCH($F151,'1st Run'!$H:$H,0),1)),"")</f>
        <v/>
      </c>
      <c r="B151" s="382" t="str">
        <f t="array" ref="B151">IFERROR(IF(D151="","",INDEX('1st Run'!$A:$H,MATCH($F151,'1st Run'!$H:$H,0),2)),"")</f>
        <v/>
      </c>
      <c r="C151" s="382" t="str">
        <f t="array" ref="C151">IFERROR(IF(D151="","",INDEX('1st Run'!$A:$H,MATCH(F151,'1st Run'!$H:$H,0),3)),"")</f>
        <v/>
      </c>
      <c r="D151" s="383" t="str">
        <f t="shared" si="0"/>
        <v/>
      </c>
      <c r="E151" s="384" t="str">
        <f>IFERROR(IF(AND(SMALL('1st Run'!H:H,N151)&gt;1000,SMALL('1st Run'!H:H,N151)&lt;3000),"nt",IF(SMALL('1st Run'!H:H,N151)&gt;3000,"",SMALL('1st Run'!H:H,N151))),"")</f>
        <v/>
      </c>
      <c r="F151" s="385" t="str">
        <f>IF(D151="nt",IFERROR(SMALL('1st Run'!H:H,N151),""),IF(D151&gt;3000,"",IFERROR(SMALL('1st Run'!H:H,N151),"")))</f>
        <v/>
      </c>
      <c r="G151" s="391"/>
      <c r="H151" s="156" t="str">
        <f t="shared" si="2"/>
        <v/>
      </c>
      <c r="I151" s="154" t="str">
        <f>IFERROR(VLOOKUP(D151,'1st Run'!$S$4:$U$32,3,FALSE),"")</f>
        <v/>
      </c>
      <c r="M151" s="388"/>
      <c r="N151" s="389">
        <v>150</v>
      </c>
    </row>
    <row r="152" spans="1:14" ht="15.75" customHeight="1">
      <c r="A152" s="381" t="str">
        <f t="array" ref="A152">IFERROR(IF(D152="","",INDEX('1st Run'!$A:$H,MATCH($F152,'1st Run'!$H:$H,0),1)),"")</f>
        <v/>
      </c>
      <c r="B152" s="382" t="str">
        <f t="array" ref="B152">IFERROR(IF(D152="","",INDEX('1st Run'!$A:$H,MATCH($F152,'1st Run'!$H:$H,0),2)),"")</f>
        <v/>
      </c>
      <c r="C152" s="382" t="str">
        <f t="array" ref="C152">IFERROR(IF(D152="","",INDEX('1st Run'!$A:$H,MATCH(F152,'1st Run'!$H:$H,0),3)),"")</f>
        <v/>
      </c>
      <c r="D152" s="383" t="str">
        <f t="shared" si="0"/>
        <v/>
      </c>
      <c r="E152" s="384" t="str">
        <f>IFERROR(IF(AND(SMALL('1st Run'!H:H,N152)&gt;1000,SMALL('1st Run'!H:H,N152)&lt;3000),"nt",IF(SMALL('1st Run'!H:H,N152)&gt;3000,"",SMALL('1st Run'!H:H,N152))),"")</f>
        <v/>
      </c>
      <c r="F152" s="385" t="str">
        <f>IF(D152="nt",IFERROR(SMALL('1st Run'!H:H,N152),""),IF(D152&gt;3000,"",IFERROR(SMALL('1st Run'!H:H,N152),"")))</f>
        <v/>
      </c>
      <c r="G152" s="391"/>
      <c r="H152" s="156" t="str">
        <f t="shared" si="2"/>
        <v/>
      </c>
      <c r="I152" s="154" t="str">
        <f>IFERROR(VLOOKUP(D152,'1st Run'!$S$4:$U$32,3,FALSE),"")</f>
        <v/>
      </c>
      <c r="M152" s="388"/>
      <c r="N152" s="389">
        <v>151</v>
      </c>
    </row>
    <row r="153" spans="1:14" ht="15.75" customHeight="1">
      <c r="A153" s="381" t="str">
        <f t="array" ref="A153">IFERROR(IF(D153="","",INDEX('1st Run'!$A:$H,MATCH($F153,'1st Run'!$H:$H,0),1)),"")</f>
        <v/>
      </c>
      <c r="B153" s="382" t="str">
        <f t="array" ref="B153">IFERROR(IF(D153="","",INDEX('1st Run'!$A:$H,MATCH($F153,'1st Run'!$H:$H,0),2)),"")</f>
        <v/>
      </c>
      <c r="C153" s="382" t="str">
        <f t="array" ref="C153">IFERROR(IF(D153="","",INDEX('1st Run'!$A:$H,MATCH(F153,'1st Run'!$H:$H,0),3)),"")</f>
        <v/>
      </c>
      <c r="D153" s="383" t="str">
        <f t="shared" si="0"/>
        <v/>
      </c>
      <c r="E153" s="384" t="str">
        <f>IFERROR(IF(AND(SMALL('1st Run'!H:H,N153)&gt;1000,SMALL('1st Run'!H:H,N153)&lt;3000),"nt",IF(SMALL('1st Run'!H:H,N153)&gt;3000,"",SMALL('1st Run'!H:H,N153))),"")</f>
        <v/>
      </c>
      <c r="F153" s="385" t="str">
        <f>IF(D153="nt",IFERROR(SMALL('1st Run'!H:H,N153),""),IF(D153&gt;3000,"",IFERROR(SMALL('1st Run'!H:H,N153),"")))</f>
        <v/>
      </c>
      <c r="G153" s="391"/>
      <c r="H153" s="156" t="str">
        <f t="shared" si="2"/>
        <v/>
      </c>
      <c r="I153" s="154" t="str">
        <f>IFERROR(VLOOKUP(D153,'1st Run'!$S$4:$U$32,3,FALSE),"")</f>
        <v/>
      </c>
      <c r="M153" s="388"/>
      <c r="N153" s="389">
        <v>152</v>
      </c>
    </row>
    <row r="154" spans="1:14" ht="15.75" customHeight="1">
      <c r="A154" s="381" t="str">
        <f t="array" ref="A154">IFERROR(IF(D154="","",INDEX('1st Run'!$A:$H,MATCH($F154,'1st Run'!$H:$H,0),1)),"")</f>
        <v/>
      </c>
      <c r="B154" s="382" t="str">
        <f t="array" ref="B154">IFERROR(IF(D154="","",INDEX('1st Run'!$A:$H,MATCH($F154,'1st Run'!$H:$H,0),2)),"")</f>
        <v/>
      </c>
      <c r="C154" s="382" t="str">
        <f t="array" ref="C154">IFERROR(IF(D154="","",INDEX('1st Run'!$A:$H,MATCH(F154,'1st Run'!$H:$H,0),3)),"")</f>
        <v/>
      </c>
      <c r="D154" s="383" t="str">
        <f t="shared" si="0"/>
        <v/>
      </c>
      <c r="E154" s="384" t="str">
        <f>IFERROR(IF(AND(SMALL('1st Run'!H:H,N154)&gt;1000,SMALL('1st Run'!H:H,N154)&lt;3000),"nt",IF(SMALL('1st Run'!H:H,N154)&gt;3000,"",SMALL('1st Run'!H:H,N154))),"")</f>
        <v/>
      </c>
      <c r="F154" s="385" t="str">
        <f>IF(D154="nt",IFERROR(SMALL('1st Run'!H:H,N154),""),IF(D154&gt;3000,"",IFERROR(SMALL('1st Run'!H:H,N154),"")))</f>
        <v/>
      </c>
      <c r="G154" s="391"/>
      <c r="H154" s="156" t="str">
        <f t="shared" si="2"/>
        <v/>
      </c>
      <c r="I154" s="154" t="str">
        <f>IFERROR(VLOOKUP(D154,'1st Run'!$S$4:$U$32,3,FALSE),"")</f>
        <v/>
      </c>
      <c r="M154" s="388"/>
      <c r="N154" s="389">
        <v>153</v>
      </c>
    </row>
    <row r="155" spans="1:14" ht="15.75" customHeight="1">
      <c r="A155" s="381" t="str">
        <f t="array" ref="A155">IFERROR(IF(D155="","",INDEX('1st Run'!$A:$H,MATCH($F155,'1st Run'!$H:$H,0),1)),"")</f>
        <v/>
      </c>
      <c r="B155" s="382" t="str">
        <f t="array" ref="B155">IFERROR(IF(D155="","",INDEX('1st Run'!$A:$H,MATCH($F155,'1st Run'!$H:$H,0),2)),"")</f>
        <v/>
      </c>
      <c r="C155" s="382" t="str">
        <f t="array" ref="C155">IFERROR(IF(D155="","",INDEX('1st Run'!$A:$H,MATCH(F155,'1st Run'!$H:$H,0),3)),"")</f>
        <v/>
      </c>
      <c r="D155" s="383" t="str">
        <f t="shared" si="0"/>
        <v/>
      </c>
      <c r="E155" s="384" t="str">
        <f>IFERROR(IF(AND(SMALL('1st Run'!H:H,N155)&gt;1000,SMALL('1st Run'!H:H,N155)&lt;3000),"nt",IF(SMALL('1st Run'!H:H,N155)&gt;3000,"",SMALL('1st Run'!H:H,N155))),"")</f>
        <v/>
      </c>
      <c r="F155" s="385" t="str">
        <f>IF(D155="nt",IFERROR(SMALL('1st Run'!H:H,N155),""),IF(D155&gt;3000,"",IFERROR(SMALL('1st Run'!H:H,N155),"")))</f>
        <v/>
      </c>
      <c r="G155" s="391"/>
      <c r="H155" s="156" t="str">
        <f t="shared" si="2"/>
        <v/>
      </c>
      <c r="I155" s="154" t="str">
        <f>IFERROR(VLOOKUP(D155,'1st Run'!$S$4:$U$32,3,FALSE),"")</f>
        <v/>
      </c>
      <c r="M155" s="388"/>
      <c r="N155" s="389">
        <v>154</v>
      </c>
    </row>
    <row r="156" spans="1:14" ht="15.75" customHeight="1">
      <c r="A156" s="381" t="str">
        <f t="array" ref="A156">IFERROR(IF(D156="","",INDEX('1st Run'!$A:$H,MATCH($F156,'1st Run'!$H:$H,0),1)),"")</f>
        <v/>
      </c>
      <c r="B156" s="382" t="str">
        <f t="array" ref="B156">IFERROR(IF(D156="","",INDEX('1st Run'!$A:$H,MATCH($F156,'1st Run'!$H:$H,0),2)),"")</f>
        <v/>
      </c>
      <c r="C156" s="382" t="str">
        <f t="array" ref="C156">IFERROR(IF(D156="","",INDEX('1st Run'!$A:$H,MATCH(F156,'1st Run'!$H:$H,0),3)),"")</f>
        <v/>
      </c>
      <c r="D156" s="383" t="str">
        <f t="shared" si="0"/>
        <v/>
      </c>
      <c r="E156" s="384" t="str">
        <f>IFERROR(IF(AND(SMALL('1st Run'!H:H,N156)&gt;1000,SMALL('1st Run'!H:H,N156)&lt;3000),"nt",IF(SMALL('1st Run'!H:H,N156)&gt;3000,"",SMALL('1st Run'!H:H,N156))),"")</f>
        <v/>
      </c>
      <c r="F156" s="385" t="str">
        <f>IF(D156="nt",IFERROR(SMALL('1st Run'!H:H,N156),""),IF(D156&gt;3000,"",IFERROR(SMALL('1st Run'!H:H,N156),"")))</f>
        <v/>
      </c>
      <c r="G156" s="391"/>
      <c r="H156" s="156" t="str">
        <f t="shared" si="2"/>
        <v/>
      </c>
      <c r="I156" s="154" t="str">
        <f>IFERROR(VLOOKUP(D156,'1st Run'!$S$4:$U$32,3,FALSE),"")</f>
        <v/>
      </c>
      <c r="M156" s="388"/>
      <c r="N156" s="389">
        <v>155</v>
      </c>
    </row>
    <row r="157" spans="1:14" ht="15.75" customHeight="1">
      <c r="A157" s="381" t="str">
        <f t="array" ref="A157">IFERROR(IF(D157="","",INDEX('1st Run'!$A:$H,MATCH($F157,'1st Run'!$H:$H,0),1)),"")</f>
        <v/>
      </c>
      <c r="B157" s="382" t="str">
        <f t="array" ref="B157">IFERROR(IF(D157="","",INDEX('1st Run'!$A:$H,MATCH($F157,'1st Run'!$H:$H,0),2)),"")</f>
        <v/>
      </c>
      <c r="C157" s="382" t="str">
        <f t="array" ref="C157">IFERROR(IF(D157="","",INDEX('1st Run'!$A:$H,MATCH(F157,'1st Run'!$H:$H,0),3)),"")</f>
        <v/>
      </c>
      <c r="D157" s="383" t="str">
        <f t="shared" si="0"/>
        <v/>
      </c>
      <c r="E157" s="384" t="str">
        <f>IFERROR(IF(AND(SMALL('1st Run'!H:H,N157)&gt;1000,SMALL('1st Run'!H:H,N157)&lt;3000),"nt",IF(SMALL('1st Run'!H:H,N157)&gt;3000,"",SMALL('1st Run'!H:H,N157))),"")</f>
        <v/>
      </c>
      <c r="F157" s="385" t="str">
        <f>IF(D157="nt",IFERROR(SMALL('1st Run'!H:H,N157),""),IF(D157&gt;3000,"",IFERROR(SMALL('1st Run'!H:H,N157),"")))</f>
        <v/>
      </c>
      <c r="G157" s="391"/>
      <c r="H157" s="156" t="str">
        <f t="shared" si="2"/>
        <v/>
      </c>
      <c r="I157" s="154" t="str">
        <f>IFERROR(VLOOKUP(D157,'1st Run'!$S$4:$U$32,3,FALSE),"")</f>
        <v/>
      </c>
      <c r="M157" s="388"/>
      <c r="N157" s="389">
        <v>156</v>
      </c>
    </row>
    <row r="158" spans="1:14" ht="15.75" customHeight="1">
      <c r="A158" s="381" t="str">
        <f t="array" ref="A158">IFERROR(IF(D158="","",INDEX('1st Run'!$A:$H,MATCH($F158,'1st Run'!$H:$H,0),1)),"")</f>
        <v/>
      </c>
      <c r="B158" s="382" t="str">
        <f t="array" ref="B158">IFERROR(IF(D158="","",INDEX('1st Run'!$A:$H,MATCH($F158,'1st Run'!$H:$H,0),2)),"")</f>
        <v/>
      </c>
      <c r="C158" s="382" t="str">
        <f t="array" ref="C158">IFERROR(IF(D158="","",INDEX('1st Run'!$A:$H,MATCH(F158,'1st Run'!$H:$H,0),3)),"")</f>
        <v/>
      </c>
      <c r="D158" s="383" t="str">
        <f t="shared" si="0"/>
        <v/>
      </c>
      <c r="E158" s="384" t="str">
        <f>IFERROR(IF(AND(SMALL('1st Run'!H:H,N158)&gt;1000,SMALL('1st Run'!H:H,N158)&lt;3000),"nt",IF(SMALL('1st Run'!H:H,N158)&gt;3000,"",SMALL('1st Run'!H:H,N158))),"")</f>
        <v/>
      </c>
      <c r="F158" s="385" t="str">
        <f>IF(D158="nt",IFERROR(SMALL('1st Run'!H:H,N158),""),IF(D158&gt;3000,"",IFERROR(SMALL('1st Run'!H:H,N158),"")))</f>
        <v/>
      </c>
      <c r="G158" s="391"/>
      <c r="H158" s="156" t="str">
        <f t="shared" si="2"/>
        <v/>
      </c>
      <c r="I158" s="154" t="str">
        <f>IFERROR(VLOOKUP(D158,'1st Run'!$S$4:$U$32,3,FALSE),"")</f>
        <v/>
      </c>
      <c r="M158" s="388"/>
      <c r="N158" s="389">
        <v>157</v>
      </c>
    </row>
    <row r="159" spans="1:14" ht="15.75" customHeight="1">
      <c r="A159" s="381" t="str">
        <f t="array" ref="A159">IFERROR(IF(D159="","",INDEX('1st Run'!$A:$H,MATCH($F159,'1st Run'!$H:$H,0),1)),"")</f>
        <v/>
      </c>
      <c r="B159" s="382" t="str">
        <f t="array" ref="B159">IFERROR(IF(D159="","",INDEX('1st Run'!$A:$H,MATCH($F159,'1st Run'!$H:$H,0),2)),"")</f>
        <v/>
      </c>
      <c r="C159" s="382" t="str">
        <f t="array" ref="C159">IFERROR(IF(D159="","",INDEX('1st Run'!$A:$H,MATCH(F159,'1st Run'!$H:$H,0),3)),"")</f>
        <v/>
      </c>
      <c r="D159" s="383" t="str">
        <f t="shared" si="0"/>
        <v/>
      </c>
      <c r="E159" s="384" t="str">
        <f>IFERROR(IF(AND(SMALL('1st Run'!H:H,N159)&gt;1000,SMALL('1st Run'!H:H,N159)&lt;3000),"nt",IF(SMALL('1st Run'!H:H,N159)&gt;3000,"",SMALL('1st Run'!H:H,N159))),"")</f>
        <v/>
      </c>
      <c r="F159" s="385" t="str">
        <f>IF(D159="nt",IFERROR(SMALL('1st Run'!H:H,N159),""),IF(D159&gt;3000,"",IFERROR(SMALL('1st Run'!H:H,N159),"")))</f>
        <v/>
      </c>
      <c r="G159" s="391"/>
      <c r="H159" s="156" t="str">
        <f t="shared" si="2"/>
        <v/>
      </c>
      <c r="I159" s="154" t="str">
        <f>IFERROR(VLOOKUP(D159,'1st Run'!$S$4:$U$32,3,FALSE),"")</f>
        <v/>
      </c>
      <c r="M159" s="388"/>
      <c r="N159" s="389">
        <v>158</v>
      </c>
    </row>
    <row r="160" spans="1:14" ht="15.75" customHeight="1">
      <c r="A160" s="381" t="str">
        <f t="array" ref="A160">IFERROR(IF(D160="","",INDEX('1st Run'!$A:$H,MATCH($F160,'1st Run'!$H:$H,0),1)),"")</f>
        <v/>
      </c>
      <c r="B160" s="382" t="str">
        <f t="array" ref="B160">IFERROR(IF(D160="","",INDEX('1st Run'!$A:$H,MATCH($F160,'1st Run'!$H:$H,0),2)),"")</f>
        <v/>
      </c>
      <c r="C160" s="382" t="str">
        <f t="array" ref="C160">IFERROR(IF(D160="","",INDEX('1st Run'!$A:$H,MATCH(F160,'1st Run'!$H:$H,0),3)),"")</f>
        <v/>
      </c>
      <c r="D160" s="383" t="str">
        <f t="shared" si="0"/>
        <v/>
      </c>
      <c r="E160" s="384" t="str">
        <f>IFERROR(IF(AND(SMALL('1st Run'!H:H,N160)&gt;1000,SMALL('1st Run'!H:H,N160)&lt;3000),"nt",IF(SMALL('1st Run'!H:H,N160)&gt;3000,"",SMALL('1st Run'!H:H,N160))),"")</f>
        <v/>
      </c>
      <c r="F160" s="385" t="str">
        <f>IF(D160="nt",IFERROR(SMALL('1st Run'!H:H,N160),""),IF(D160&gt;3000,"",IFERROR(SMALL('1st Run'!H:H,N160),"")))</f>
        <v/>
      </c>
      <c r="G160" s="391"/>
      <c r="H160" s="156" t="str">
        <f t="shared" si="2"/>
        <v/>
      </c>
      <c r="I160" s="154" t="str">
        <f>IFERROR(VLOOKUP(D160,'1st Run'!$S$4:$U$32,3,FALSE),"")</f>
        <v/>
      </c>
      <c r="M160" s="388"/>
      <c r="N160" s="389">
        <v>159</v>
      </c>
    </row>
    <row r="161" spans="1:14" ht="15.75" customHeight="1">
      <c r="A161" s="381" t="str">
        <f t="array" ref="A161">IFERROR(IF(D161="","",INDEX('1st Run'!$A:$H,MATCH($F161,'1st Run'!$H:$H,0),1)),"")</f>
        <v/>
      </c>
      <c r="B161" s="382" t="str">
        <f t="array" ref="B161">IFERROR(IF(D161="","",INDEX('1st Run'!$A:$H,MATCH($F161,'1st Run'!$H:$H,0),2)),"")</f>
        <v/>
      </c>
      <c r="C161" s="382" t="str">
        <f t="array" ref="C161">IFERROR(IF(D161="","",INDEX('1st Run'!$A:$H,MATCH(F161,'1st Run'!$H:$H,0),3)),"")</f>
        <v/>
      </c>
      <c r="D161" s="383" t="str">
        <f t="shared" si="0"/>
        <v/>
      </c>
      <c r="E161" s="384" t="str">
        <f>IFERROR(IF(AND(SMALL('1st Run'!H:H,N161)&gt;1000,SMALL('1st Run'!H:H,N161)&lt;3000),"nt",IF(SMALL('1st Run'!H:H,N161)&gt;3000,"",SMALL('1st Run'!H:H,N161))),"")</f>
        <v/>
      </c>
      <c r="F161" s="385" t="str">
        <f>IF(D161="nt",IFERROR(SMALL('1st Run'!H:H,N161),""),IF(D161&gt;3000,"",IFERROR(SMALL('1st Run'!H:H,N161),"")))</f>
        <v/>
      </c>
      <c r="G161" s="391"/>
      <c r="H161" s="156" t="str">
        <f t="shared" si="2"/>
        <v/>
      </c>
      <c r="I161" s="154" t="str">
        <f>IFERROR(VLOOKUP(D161,'1st Run'!$S$4:$U$32,3,FALSE),"")</f>
        <v/>
      </c>
      <c r="M161" s="388"/>
      <c r="N161" s="389">
        <v>160</v>
      </c>
    </row>
    <row r="162" spans="1:14" ht="15.75" customHeight="1">
      <c r="A162" s="381" t="str">
        <f t="array" ref="A162">IFERROR(IF(D162="","",INDEX('1st Run'!$A:$H,MATCH($F162,'1st Run'!$H:$H,0),1)),"")</f>
        <v/>
      </c>
      <c r="B162" s="382" t="str">
        <f t="array" ref="B162">IFERROR(IF(D162="","",INDEX('1st Run'!$A:$H,MATCH($F162,'1st Run'!$H:$H,0),2)),"")</f>
        <v/>
      </c>
      <c r="C162" s="382" t="str">
        <f t="array" ref="C162">IFERROR(IF(D162="","",INDEX('1st Run'!$A:$H,MATCH(F162,'1st Run'!$H:$H,0),3)),"")</f>
        <v/>
      </c>
      <c r="D162" s="383" t="str">
        <f t="shared" si="0"/>
        <v/>
      </c>
      <c r="E162" s="384" t="str">
        <f>IFERROR(IF(AND(SMALL('1st Run'!H:H,N162)&gt;1000,SMALL('1st Run'!H:H,N162)&lt;3000),"nt",IF(SMALL('1st Run'!H:H,N162)&gt;3000,"",SMALL('1st Run'!H:H,N162))),"")</f>
        <v/>
      </c>
      <c r="F162" s="385" t="str">
        <f>IF(D162="nt",IFERROR(SMALL('1st Run'!H:H,N162),""),IF(D162&gt;3000,"",IFERROR(SMALL('1st Run'!H:H,N162),"")))</f>
        <v/>
      </c>
      <c r="G162" s="391"/>
      <c r="H162" s="156" t="str">
        <f t="shared" si="2"/>
        <v/>
      </c>
      <c r="I162" s="154" t="str">
        <f>IFERROR(VLOOKUP(D162,'1st Run'!$S$4:$U$32,3,FALSE),"")</f>
        <v/>
      </c>
      <c r="M162" s="388"/>
      <c r="N162" s="389">
        <v>161</v>
      </c>
    </row>
    <row r="163" spans="1:14" ht="15.75" customHeight="1">
      <c r="A163" s="381" t="str">
        <f t="array" ref="A163">IFERROR(IF(D163="","",INDEX('1st Run'!$A:$H,MATCH($F163,'1st Run'!$H:$H,0),1)),"")</f>
        <v/>
      </c>
      <c r="B163" s="382" t="str">
        <f t="array" ref="B163">IFERROR(IF(D163="","",INDEX('1st Run'!$A:$H,MATCH($F163,'1st Run'!$H:$H,0),2)),"")</f>
        <v/>
      </c>
      <c r="C163" s="382" t="str">
        <f t="array" ref="C163">IFERROR(IF(D163="","",INDEX('1st Run'!$A:$H,MATCH(F163,'1st Run'!$H:$H,0),3)),"")</f>
        <v/>
      </c>
      <c r="D163" s="383" t="str">
        <f t="shared" si="0"/>
        <v/>
      </c>
      <c r="E163" s="384" t="str">
        <f>IFERROR(IF(AND(SMALL('1st Run'!H:H,N163)&gt;1000,SMALL('1st Run'!H:H,N163)&lt;3000),"nt",IF(SMALL('1st Run'!H:H,N163)&gt;3000,"",SMALL('1st Run'!H:H,N163))),"")</f>
        <v/>
      </c>
      <c r="F163" s="385" t="str">
        <f>IF(D163="nt",IFERROR(SMALL('1st Run'!H:H,N163),""),IF(D163&gt;3000,"",IFERROR(SMALL('1st Run'!H:H,N163),"")))</f>
        <v/>
      </c>
      <c r="G163" s="391"/>
      <c r="H163" s="156" t="str">
        <f t="shared" si="2"/>
        <v/>
      </c>
      <c r="I163" s="154" t="str">
        <f>IFERROR(VLOOKUP(D163,'1st Run'!$S$4:$U$32,3,FALSE),"")</f>
        <v/>
      </c>
      <c r="M163" s="388"/>
      <c r="N163" s="389">
        <v>162</v>
      </c>
    </row>
    <row r="164" spans="1:14" ht="15.75" customHeight="1">
      <c r="A164" s="381" t="str">
        <f t="array" ref="A164">IFERROR(IF(D164="","",INDEX('1st Run'!$A:$H,MATCH($F164,'1st Run'!$H:$H,0),1)),"")</f>
        <v/>
      </c>
      <c r="B164" s="382" t="str">
        <f t="array" ref="B164">IFERROR(IF(D164="","",INDEX('1st Run'!$A:$H,MATCH($F164,'1st Run'!$H:$H,0),2)),"")</f>
        <v/>
      </c>
      <c r="C164" s="382" t="str">
        <f t="array" ref="C164">IFERROR(IF(D164="","",INDEX('1st Run'!$A:$H,MATCH(F164,'1st Run'!$H:$H,0),3)),"")</f>
        <v/>
      </c>
      <c r="D164" s="383" t="str">
        <f t="shared" si="0"/>
        <v/>
      </c>
      <c r="E164" s="384" t="str">
        <f>IFERROR(IF(AND(SMALL('1st Run'!H:H,N164)&gt;1000,SMALL('1st Run'!H:H,N164)&lt;3000),"nt",IF(SMALL('1st Run'!H:H,N164)&gt;3000,"",SMALL('1st Run'!H:H,N164))),"")</f>
        <v/>
      </c>
      <c r="F164" s="385" t="str">
        <f>IF(D164="nt",IFERROR(SMALL('1st Run'!H:H,N164),""),IF(D164&gt;3000,"",IFERROR(SMALL('1st Run'!H:H,N164),"")))</f>
        <v/>
      </c>
      <c r="G164" s="391"/>
      <c r="H164" s="156" t="str">
        <f t="shared" si="2"/>
        <v/>
      </c>
      <c r="I164" s="154" t="str">
        <f>IFERROR(VLOOKUP(D164,'1st Run'!$S$4:$U$32,3,FALSE),"")</f>
        <v/>
      </c>
      <c r="M164" s="388"/>
      <c r="N164" s="389">
        <v>163</v>
      </c>
    </row>
    <row r="165" spans="1:14" ht="15.75" customHeight="1">
      <c r="A165" s="381" t="str">
        <f t="array" ref="A165">IFERROR(IF(D165="","",INDEX('1st Run'!$A:$H,MATCH($F165,'1st Run'!$H:$H,0),1)),"")</f>
        <v/>
      </c>
      <c r="B165" s="382" t="str">
        <f t="array" ref="B165">IFERROR(IF(D165="","",INDEX('1st Run'!$A:$H,MATCH($F165,'1st Run'!$H:$H,0),2)),"")</f>
        <v/>
      </c>
      <c r="C165" s="382" t="str">
        <f t="array" ref="C165">IFERROR(IF(D165="","",INDEX('1st Run'!$A:$H,MATCH(F165,'1st Run'!$H:$H,0),3)),"")</f>
        <v/>
      </c>
      <c r="D165" s="383" t="str">
        <f t="shared" si="0"/>
        <v/>
      </c>
      <c r="E165" s="384" t="str">
        <f>IFERROR(IF(AND(SMALL('1st Run'!H:H,N165)&gt;1000,SMALL('1st Run'!H:H,N165)&lt;3000),"nt",IF(SMALL('1st Run'!H:H,N165)&gt;3000,"",SMALL('1st Run'!H:H,N165))),"")</f>
        <v/>
      </c>
      <c r="F165" s="385" t="str">
        <f>IF(D165="nt",IFERROR(SMALL('1st Run'!H:H,N165),""),IF(D165&gt;3000,"",IFERROR(SMALL('1st Run'!H:H,N165),"")))</f>
        <v/>
      </c>
      <c r="G165" s="391"/>
      <c r="H165" s="156" t="str">
        <f t="shared" si="2"/>
        <v/>
      </c>
      <c r="I165" s="154" t="str">
        <f>IFERROR(VLOOKUP(D165,'1st Run'!$S$4:$U$32,3,FALSE),"")</f>
        <v/>
      </c>
      <c r="M165" s="388"/>
      <c r="N165" s="389">
        <v>164</v>
      </c>
    </row>
    <row r="166" spans="1:14" ht="15.75" customHeight="1">
      <c r="A166" s="381" t="str">
        <f t="array" ref="A166">IFERROR(IF(D166="","",INDEX('1st Run'!$A:$H,MATCH($F166,'1st Run'!$H:$H,0),1)),"")</f>
        <v/>
      </c>
      <c r="B166" s="382" t="str">
        <f t="array" ref="B166">IFERROR(IF(D166="","",INDEX('1st Run'!$A:$H,MATCH($F166,'1st Run'!$H:$H,0),2)),"")</f>
        <v/>
      </c>
      <c r="C166" s="382" t="str">
        <f t="array" ref="C166">IFERROR(IF(D166="","",INDEX('1st Run'!$A:$H,MATCH(F166,'1st Run'!$H:$H,0),3)),"")</f>
        <v/>
      </c>
      <c r="D166" s="383" t="str">
        <f t="shared" si="0"/>
        <v/>
      </c>
      <c r="E166" s="384" t="str">
        <f>IFERROR(IF(AND(SMALL('1st Run'!H:H,N166)&gt;1000,SMALL('1st Run'!H:H,N166)&lt;3000),"nt",IF(SMALL('1st Run'!H:H,N166)&gt;3000,"",SMALL('1st Run'!H:H,N166))),"")</f>
        <v/>
      </c>
      <c r="F166" s="385" t="str">
        <f>IF(D166="nt",IFERROR(SMALL('1st Run'!H:H,N166),""),IF(D166&gt;3000,"",IFERROR(SMALL('1st Run'!H:H,N166),"")))</f>
        <v/>
      </c>
      <c r="G166" s="391"/>
      <c r="H166" s="156" t="str">
        <f t="shared" si="2"/>
        <v/>
      </c>
      <c r="I166" s="154" t="str">
        <f>IFERROR(VLOOKUP(D166,'1st Run'!$S$4:$U$32,3,FALSE),"")</f>
        <v/>
      </c>
      <c r="M166" s="388"/>
      <c r="N166" s="389">
        <v>165</v>
      </c>
    </row>
    <row r="167" spans="1:14" ht="15.75" customHeight="1">
      <c r="A167" s="381" t="str">
        <f t="array" ref="A167">IFERROR(IF(D167="","",INDEX('1st Run'!$A:$H,MATCH($F167,'1st Run'!$H:$H,0),1)),"")</f>
        <v/>
      </c>
      <c r="B167" s="382" t="str">
        <f t="array" ref="B167">IFERROR(IF(D167="","",INDEX('1st Run'!$A:$H,MATCH($F167,'1st Run'!$H:$H,0),2)),"")</f>
        <v/>
      </c>
      <c r="C167" s="382" t="str">
        <f t="array" ref="C167">IFERROR(IF(D167="","",INDEX('1st Run'!$A:$H,MATCH(F167,'1st Run'!$H:$H,0),3)),"")</f>
        <v/>
      </c>
      <c r="D167" s="383" t="str">
        <f t="shared" si="0"/>
        <v/>
      </c>
      <c r="E167" s="384" t="str">
        <f>IFERROR(IF(AND(SMALL('1st Run'!H:H,N167)&gt;1000,SMALL('1st Run'!H:H,N167)&lt;3000),"nt",IF(SMALL('1st Run'!H:H,N167)&gt;3000,"",SMALL('1st Run'!H:H,N167))),"")</f>
        <v/>
      </c>
      <c r="F167" s="385" t="str">
        <f>IF(D167="nt",IFERROR(SMALL('1st Run'!H:H,N167),""),IF(D167&gt;3000,"",IFERROR(SMALL('1st Run'!H:H,N167),"")))</f>
        <v/>
      </c>
      <c r="G167" s="391"/>
      <c r="H167" s="156" t="str">
        <f t="shared" si="2"/>
        <v/>
      </c>
      <c r="I167" s="154" t="str">
        <f>IFERROR(VLOOKUP(D167,'1st Run'!$S$4:$U$32,3,FALSE),"")</f>
        <v/>
      </c>
      <c r="M167" s="388"/>
      <c r="N167" s="389">
        <v>166</v>
      </c>
    </row>
    <row r="168" spans="1:14" ht="15.75" customHeight="1">
      <c r="A168" s="381" t="str">
        <f t="array" ref="A168">IFERROR(IF(D168="","",INDEX('1st Run'!$A:$H,MATCH($F168,'1st Run'!$H:$H,0),1)),"")</f>
        <v/>
      </c>
      <c r="B168" s="382" t="str">
        <f t="array" ref="B168">IFERROR(IF(D168="","",INDEX('1st Run'!$A:$H,MATCH($F168,'1st Run'!$H:$H,0),2)),"")</f>
        <v/>
      </c>
      <c r="C168" s="382" t="str">
        <f t="array" ref="C168">IFERROR(IF(D168="","",INDEX('1st Run'!$A:$H,MATCH(F168,'1st Run'!$H:$H,0),3)),"")</f>
        <v/>
      </c>
      <c r="D168" s="383" t="str">
        <f t="shared" si="0"/>
        <v/>
      </c>
      <c r="E168" s="384" t="str">
        <f>IFERROR(IF(AND(SMALL('1st Run'!H:H,N168)&gt;1000,SMALL('1st Run'!H:H,N168)&lt;3000),"nt",IF(SMALL('1st Run'!H:H,N168)&gt;3000,"",SMALL('1st Run'!H:H,N168))),"")</f>
        <v/>
      </c>
      <c r="F168" s="385" t="str">
        <f>IF(D168="nt",IFERROR(SMALL('1st Run'!H:H,N168),""),IF(D168&gt;3000,"",IFERROR(SMALL('1st Run'!H:H,N168),"")))</f>
        <v/>
      </c>
      <c r="G168" s="391"/>
      <c r="H168" s="156" t="str">
        <f t="shared" si="2"/>
        <v/>
      </c>
      <c r="I168" s="154" t="str">
        <f>IFERROR(VLOOKUP(D168,'1st Run'!$S$4:$U$32,3,FALSE),"")</f>
        <v/>
      </c>
      <c r="M168" s="388"/>
      <c r="N168" s="389">
        <v>167</v>
      </c>
    </row>
    <row r="169" spans="1:14" ht="15.75" customHeight="1">
      <c r="A169" s="381" t="str">
        <f t="array" ref="A169">IFERROR(IF(D169="","",INDEX('1st Run'!$A:$H,MATCH($F169,'1st Run'!$H:$H,0),1)),"")</f>
        <v/>
      </c>
      <c r="B169" s="382" t="str">
        <f t="array" ref="B169">IFERROR(IF(D169="","",INDEX('1st Run'!$A:$H,MATCH($F169,'1st Run'!$H:$H,0),2)),"")</f>
        <v/>
      </c>
      <c r="C169" s="382" t="str">
        <f t="array" ref="C169">IFERROR(IF(D169="","",INDEX('1st Run'!$A:$H,MATCH(F169,'1st Run'!$H:$H,0),3)),"")</f>
        <v/>
      </c>
      <c r="D169" s="383" t="str">
        <f t="shared" si="0"/>
        <v/>
      </c>
      <c r="E169" s="384" t="str">
        <f>IFERROR(IF(AND(SMALL('1st Run'!H:H,N169)&gt;1000,SMALL('1st Run'!H:H,N169)&lt;3000),"nt",IF(SMALL('1st Run'!H:H,N169)&gt;3000,"",SMALL('1st Run'!H:H,N169))),"")</f>
        <v/>
      </c>
      <c r="F169" s="385" t="str">
        <f>IF(D169="nt",IFERROR(SMALL('1st Run'!H:H,N169),""),IF(D169&gt;3000,"",IFERROR(SMALL('1st Run'!H:H,N169),"")))</f>
        <v/>
      </c>
      <c r="G169" s="391"/>
      <c r="H169" s="156" t="str">
        <f t="shared" si="2"/>
        <v/>
      </c>
      <c r="I169" s="154" t="str">
        <f>IFERROR(VLOOKUP(D169,'1st Run'!$S$4:$U$32,3,FALSE),"")</f>
        <v/>
      </c>
      <c r="M169" s="388"/>
      <c r="N169" s="389">
        <v>168</v>
      </c>
    </row>
    <row r="170" spans="1:14" ht="15.75" customHeight="1">
      <c r="A170" s="381" t="str">
        <f t="array" ref="A170">IFERROR(IF(D170="","",INDEX('1st Run'!$A:$H,MATCH($F170,'1st Run'!$H:$H,0),1)),"")</f>
        <v/>
      </c>
      <c r="B170" s="382" t="str">
        <f t="array" ref="B170">IFERROR(IF(D170="","",INDEX('1st Run'!$A:$H,MATCH($F170,'1st Run'!$H:$H,0),2)),"")</f>
        <v/>
      </c>
      <c r="C170" s="382" t="str">
        <f t="array" ref="C170">IFERROR(IF(D170="","",INDEX('1st Run'!$A:$H,MATCH(F170,'1st Run'!$H:$H,0),3)),"")</f>
        <v/>
      </c>
      <c r="D170" s="383" t="str">
        <f t="shared" si="0"/>
        <v/>
      </c>
      <c r="E170" s="384" t="str">
        <f>IFERROR(IF(AND(SMALL('1st Run'!H:H,N170)&gt;1000,SMALL('1st Run'!H:H,N170)&lt;3000),"nt",IF(SMALL('1st Run'!H:H,N170)&gt;3000,"",SMALL('1st Run'!H:H,N170))),"")</f>
        <v/>
      </c>
      <c r="F170" s="385" t="str">
        <f>IF(D170="nt",IFERROR(SMALL('1st Run'!H:H,N170),""),IF(D170&gt;3000,"",IFERROR(SMALL('1st Run'!H:H,N170),"")))</f>
        <v/>
      </c>
      <c r="G170" s="391"/>
      <c r="H170" s="156" t="str">
        <f t="shared" si="2"/>
        <v/>
      </c>
      <c r="I170" s="154" t="str">
        <f>IFERROR(VLOOKUP(D170,'1st Run'!$S$4:$U$32,3,FALSE),"")</f>
        <v/>
      </c>
      <c r="M170" s="388"/>
      <c r="N170" s="389">
        <v>169</v>
      </c>
    </row>
    <row r="171" spans="1:14" ht="15.75" customHeight="1">
      <c r="A171" s="381" t="str">
        <f t="array" ref="A171">IFERROR(IF(D171="","",INDEX('1st Run'!$A:$H,MATCH($F171,'1st Run'!$H:$H,0),1)),"")</f>
        <v/>
      </c>
      <c r="B171" s="382" t="str">
        <f t="array" ref="B171">IFERROR(IF(D171="","",INDEX('1st Run'!$A:$H,MATCH($F171,'1st Run'!$H:$H,0),2)),"")</f>
        <v/>
      </c>
      <c r="C171" s="382" t="str">
        <f t="array" ref="C171">IFERROR(IF(D171="","",INDEX('1st Run'!$A:$H,MATCH(F171,'1st Run'!$H:$H,0),3)),"")</f>
        <v/>
      </c>
      <c r="D171" s="383" t="str">
        <f t="shared" si="0"/>
        <v/>
      </c>
      <c r="E171" s="384" t="str">
        <f>IFERROR(IF(AND(SMALL('1st Run'!H:H,N171)&gt;1000,SMALL('1st Run'!H:H,N171)&lt;3000),"nt",IF(SMALL('1st Run'!H:H,N171)&gt;3000,"",SMALL('1st Run'!H:H,N171))),"")</f>
        <v/>
      </c>
      <c r="F171" s="385" t="str">
        <f>IF(D171="nt",IFERROR(SMALL('1st Run'!H:H,N171),""),IF(D171&gt;3000,"",IFERROR(SMALL('1st Run'!H:H,N171),"")))</f>
        <v/>
      </c>
      <c r="G171" s="391"/>
      <c r="H171" s="156" t="str">
        <f t="shared" si="2"/>
        <v/>
      </c>
      <c r="I171" s="154" t="str">
        <f>IFERROR(VLOOKUP(D171,'1st Run'!$S$4:$U$32,3,FALSE),"")</f>
        <v/>
      </c>
      <c r="M171" s="388"/>
      <c r="N171" s="389">
        <v>170</v>
      </c>
    </row>
    <row r="172" spans="1:14" ht="15.75" customHeight="1">
      <c r="A172" s="381" t="str">
        <f t="array" ref="A172">IFERROR(IF(D172="","",INDEX('1st Run'!$A:$H,MATCH($F172,'1st Run'!$H:$H,0),1)),"")</f>
        <v/>
      </c>
      <c r="B172" s="382" t="str">
        <f t="array" ref="B172">IFERROR(IF(D172="","",INDEX('1st Run'!$A:$H,MATCH($F172,'1st Run'!$H:$H,0),2)),"")</f>
        <v/>
      </c>
      <c r="C172" s="382" t="str">
        <f t="array" ref="C172">IFERROR(IF(D172="","",INDEX('1st Run'!$A:$H,MATCH(F172,'1st Run'!$H:$H,0),3)),"")</f>
        <v/>
      </c>
      <c r="D172" s="383" t="str">
        <f t="shared" si="0"/>
        <v/>
      </c>
      <c r="E172" s="384" t="str">
        <f>IFERROR(IF(AND(SMALL('1st Run'!H:H,N172)&gt;1000,SMALL('1st Run'!H:H,N172)&lt;3000),"nt",IF(SMALL('1st Run'!H:H,N172)&gt;3000,"",SMALL('1st Run'!H:H,N172))),"")</f>
        <v/>
      </c>
      <c r="F172" s="385" t="str">
        <f>IF(D172="nt",IFERROR(SMALL('1st Run'!H:H,N172),""),IF(D172&gt;3000,"",IFERROR(SMALL('1st Run'!H:H,N172),"")))</f>
        <v/>
      </c>
      <c r="G172" s="391"/>
      <c r="H172" s="156" t="str">
        <f t="shared" si="2"/>
        <v/>
      </c>
      <c r="I172" s="154" t="str">
        <f>IFERROR(VLOOKUP(D172,'1st Run'!$S$4:$U$32,3,FALSE),"")</f>
        <v/>
      </c>
      <c r="M172" s="388"/>
      <c r="N172" s="389">
        <v>171</v>
      </c>
    </row>
    <row r="173" spans="1:14" ht="15.75" customHeight="1">
      <c r="A173" s="381" t="str">
        <f t="array" ref="A173">IFERROR(IF(D173="","",INDEX('1st Run'!$A:$H,MATCH($F173,'1st Run'!$H:$H,0),1)),"")</f>
        <v/>
      </c>
      <c r="B173" s="382" t="str">
        <f t="array" ref="B173">IFERROR(IF(D173="","",INDEX('1st Run'!$A:$H,MATCH($F173,'1st Run'!$H:$H,0),2)),"")</f>
        <v/>
      </c>
      <c r="C173" s="382" t="str">
        <f t="array" ref="C173">IFERROR(IF(D173="","",INDEX('1st Run'!$A:$H,MATCH(F173,'1st Run'!$H:$H,0),3)),"")</f>
        <v/>
      </c>
      <c r="D173" s="383" t="str">
        <f t="shared" si="0"/>
        <v/>
      </c>
      <c r="E173" s="384" t="str">
        <f>IFERROR(IF(AND(SMALL('1st Run'!H:H,N173)&gt;1000,SMALL('1st Run'!H:H,N173)&lt;3000),"nt",IF(SMALL('1st Run'!H:H,N173)&gt;3000,"",SMALL('1st Run'!H:H,N173))),"")</f>
        <v/>
      </c>
      <c r="F173" s="385" t="str">
        <f>IF(D173="nt",IFERROR(SMALL('1st Run'!H:H,N173),""),IF(D173&gt;3000,"",IFERROR(SMALL('1st Run'!H:H,N173),"")))</f>
        <v/>
      </c>
      <c r="G173" s="391"/>
      <c r="H173" s="156" t="str">
        <f t="shared" si="2"/>
        <v/>
      </c>
      <c r="I173" s="154" t="str">
        <f>IFERROR(VLOOKUP(D173,'1st Run'!$S$4:$U$32,3,FALSE),"")</f>
        <v/>
      </c>
      <c r="M173" s="388"/>
      <c r="N173" s="389">
        <v>172</v>
      </c>
    </row>
    <row r="174" spans="1:14" ht="15.75" customHeight="1">
      <c r="A174" s="381" t="str">
        <f t="array" ref="A174">IFERROR(IF(D174="","",INDEX('1st Run'!$A:$H,MATCH($F174,'1st Run'!$H:$H,0),1)),"")</f>
        <v/>
      </c>
      <c r="B174" s="382" t="str">
        <f t="array" ref="B174">IFERROR(IF(D174="","",INDEX('1st Run'!$A:$H,MATCH($F174,'1st Run'!$H:$H,0),2)),"")</f>
        <v/>
      </c>
      <c r="C174" s="382" t="str">
        <f t="array" ref="C174">IFERROR(IF(D174="","",INDEX('1st Run'!$A:$H,MATCH(F174,'1st Run'!$H:$H,0),3)),"")</f>
        <v/>
      </c>
      <c r="D174" s="383" t="str">
        <f t="shared" si="0"/>
        <v/>
      </c>
      <c r="E174" s="384" t="str">
        <f>IFERROR(IF(AND(SMALL('1st Run'!H:H,N174)&gt;1000,SMALL('1st Run'!H:H,N174)&lt;3000),"nt",IF(SMALL('1st Run'!H:H,N174)&gt;3000,"",SMALL('1st Run'!H:H,N174))),"")</f>
        <v/>
      </c>
      <c r="F174" s="385" t="str">
        <f>IF(D174="nt",IFERROR(SMALL('1st Run'!H:H,N174),""),IF(D174&gt;3000,"",IFERROR(SMALL('1st Run'!H:H,N174),"")))</f>
        <v/>
      </c>
      <c r="G174" s="391"/>
      <c r="H174" s="156" t="str">
        <f t="shared" si="2"/>
        <v/>
      </c>
      <c r="I174" s="154" t="str">
        <f>IFERROR(VLOOKUP(D174,'1st Run'!$S$4:$U$32,3,FALSE),"")</f>
        <v/>
      </c>
      <c r="M174" s="388"/>
      <c r="N174" s="389">
        <v>173</v>
      </c>
    </row>
    <row r="175" spans="1:14" ht="15.75" customHeight="1">
      <c r="A175" s="381" t="str">
        <f t="array" ref="A175">IFERROR(IF(D175="","",INDEX('1st Run'!$A:$H,MATCH($F175,'1st Run'!$H:$H,0),1)),"")</f>
        <v/>
      </c>
      <c r="B175" s="382" t="str">
        <f t="array" ref="B175">IFERROR(IF(D175="","",INDEX('1st Run'!$A:$H,MATCH($F175,'1st Run'!$H:$H,0),2)),"")</f>
        <v/>
      </c>
      <c r="C175" s="382" t="str">
        <f t="array" ref="C175">IFERROR(IF(D175="","",INDEX('1st Run'!$A:$H,MATCH(F175,'1st Run'!$H:$H,0),3)),"")</f>
        <v/>
      </c>
      <c r="D175" s="383" t="str">
        <f t="shared" si="0"/>
        <v/>
      </c>
      <c r="E175" s="384" t="str">
        <f>IFERROR(IF(AND(SMALL('1st Run'!H:H,N175)&gt;1000,SMALL('1st Run'!H:H,N175)&lt;3000),"nt",IF(SMALL('1st Run'!H:H,N175)&gt;3000,"",SMALL('1st Run'!H:H,N175))),"")</f>
        <v/>
      </c>
      <c r="F175" s="385" t="str">
        <f>IF(D175="nt",IFERROR(SMALL('1st Run'!H:H,N175),""),IF(D175&gt;3000,"",IFERROR(SMALL('1st Run'!H:H,N175),"")))</f>
        <v/>
      </c>
      <c r="G175" s="391"/>
      <c r="H175" s="156" t="str">
        <f t="shared" si="2"/>
        <v/>
      </c>
      <c r="I175" s="154" t="str">
        <f>IFERROR(VLOOKUP(D175,'1st Run'!$S$4:$U$32,3,FALSE),"")</f>
        <v/>
      </c>
      <c r="M175" s="388"/>
      <c r="N175" s="389">
        <v>174</v>
      </c>
    </row>
    <row r="176" spans="1:14" ht="15.75" customHeight="1">
      <c r="A176" s="381" t="str">
        <f t="array" ref="A176">IFERROR(IF(D176="","",INDEX('1st Run'!$A:$H,MATCH($F176,'1st Run'!$H:$H,0),1)),"")</f>
        <v/>
      </c>
      <c r="B176" s="382" t="str">
        <f t="array" ref="B176">IFERROR(IF(D176="","",INDEX('1st Run'!$A:$H,MATCH($F176,'1st Run'!$H:$H,0),2)),"")</f>
        <v/>
      </c>
      <c r="C176" s="382" t="str">
        <f t="array" ref="C176">IFERROR(IF(D176="","",INDEX('1st Run'!$A:$H,MATCH(F176,'1st Run'!$H:$H,0),3)),"")</f>
        <v/>
      </c>
      <c r="D176" s="383" t="str">
        <f t="shared" si="0"/>
        <v/>
      </c>
      <c r="E176" s="384" t="str">
        <f>IFERROR(IF(AND(SMALL('1st Run'!H:H,N176)&gt;1000,SMALL('1st Run'!H:H,N176)&lt;3000),"nt",IF(SMALL('1st Run'!H:H,N176)&gt;3000,"",SMALL('1st Run'!H:H,N176))),"")</f>
        <v/>
      </c>
      <c r="F176" s="385" t="str">
        <f>IF(D176="nt",IFERROR(SMALL('1st Run'!H:H,N176),""),IF(D176&gt;3000,"",IFERROR(SMALL('1st Run'!H:H,N176),"")))</f>
        <v/>
      </c>
      <c r="G176" s="391"/>
      <c r="H176" s="156" t="str">
        <f t="shared" si="2"/>
        <v/>
      </c>
      <c r="I176" s="154" t="str">
        <f>IFERROR(VLOOKUP(D176,'1st Run'!$S$4:$U$32,3,FALSE),"")</f>
        <v/>
      </c>
      <c r="M176" s="388"/>
      <c r="N176" s="389">
        <v>175</v>
      </c>
    </row>
    <row r="177" spans="1:14" ht="15.75" customHeight="1">
      <c r="A177" s="381" t="str">
        <f t="array" ref="A177">IFERROR(IF(D177="","",INDEX('1st Run'!$A:$H,MATCH($F177,'1st Run'!$H:$H,0),1)),"")</f>
        <v/>
      </c>
      <c r="B177" s="382" t="str">
        <f t="array" ref="B177">IFERROR(IF(D177="","",INDEX('1st Run'!$A:$H,MATCH($F177,'1st Run'!$H:$H,0),2)),"")</f>
        <v/>
      </c>
      <c r="C177" s="382" t="str">
        <f t="array" ref="C177">IFERROR(IF(D177="","",INDEX('1st Run'!$A:$H,MATCH(F177,'1st Run'!$H:$H,0),3)),"")</f>
        <v/>
      </c>
      <c r="D177" s="383" t="str">
        <f t="shared" si="0"/>
        <v/>
      </c>
      <c r="E177" s="384" t="str">
        <f>IFERROR(IF(AND(SMALL('1st Run'!H:H,N177)&gt;1000,SMALL('1st Run'!H:H,N177)&lt;3000),"nt",IF(SMALL('1st Run'!H:H,N177)&gt;3000,"",SMALL('1st Run'!H:H,N177))),"")</f>
        <v/>
      </c>
      <c r="F177" s="385" t="str">
        <f>IF(D177="nt",IFERROR(SMALL('1st Run'!H:H,N177),""),IF(D177&gt;3000,"",IFERROR(SMALL('1st Run'!H:H,N177),"")))</f>
        <v/>
      </c>
      <c r="G177" s="391"/>
      <c r="H177" s="156" t="str">
        <f t="shared" si="2"/>
        <v/>
      </c>
      <c r="I177" s="154" t="str">
        <f>IFERROR(VLOOKUP(D177,'1st Run'!$S$4:$U$32,3,FALSE),"")</f>
        <v/>
      </c>
      <c r="M177" s="388"/>
      <c r="N177" s="389">
        <v>176</v>
      </c>
    </row>
    <row r="178" spans="1:14" ht="15.75" customHeight="1">
      <c r="A178" s="381" t="str">
        <f t="array" ref="A178">IFERROR(IF(D178="","",INDEX('1st Run'!$A:$H,MATCH($F178,'1st Run'!$H:$H,0),1)),"")</f>
        <v/>
      </c>
      <c r="B178" s="382" t="str">
        <f t="array" ref="B178">IFERROR(IF(D178="","",INDEX('1st Run'!$A:$H,MATCH($F178,'1st Run'!$H:$H,0),2)),"")</f>
        <v/>
      </c>
      <c r="C178" s="382" t="str">
        <f t="array" ref="C178">IFERROR(IF(D178="","",INDEX('1st Run'!$A:$H,MATCH(F178,'1st Run'!$H:$H,0),3)),"")</f>
        <v/>
      </c>
      <c r="D178" s="383" t="str">
        <f t="shared" si="0"/>
        <v/>
      </c>
      <c r="E178" s="384" t="str">
        <f>IFERROR(IF(AND(SMALL('1st Run'!H:H,N178)&gt;1000,SMALL('1st Run'!H:H,N178)&lt;3000),"nt",IF(SMALL('1st Run'!H:H,N178)&gt;3000,"",SMALL('1st Run'!H:H,N178))),"")</f>
        <v/>
      </c>
      <c r="F178" s="385" t="str">
        <f>IF(D178="nt",IFERROR(SMALL('1st Run'!H:H,N178),""),IF(D178&gt;3000,"",IFERROR(SMALL('1st Run'!H:H,N178),"")))</f>
        <v/>
      </c>
      <c r="G178" s="391"/>
      <c r="H178" s="156" t="str">
        <f t="shared" si="2"/>
        <v/>
      </c>
      <c r="I178" s="154" t="str">
        <f>IFERROR(VLOOKUP(D178,'1st Run'!$S$4:$U$32,3,FALSE),"")</f>
        <v/>
      </c>
      <c r="M178" s="388"/>
      <c r="N178" s="389">
        <v>177</v>
      </c>
    </row>
    <row r="179" spans="1:14" ht="15.75" customHeight="1">
      <c r="A179" s="381" t="str">
        <f t="array" ref="A179">IFERROR(IF(D179="","",INDEX('1st Run'!$A:$H,MATCH($F179,'1st Run'!$H:$H,0),1)),"")</f>
        <v/>
      </c>
      <c r="B179" s="382" t="str">
        <f t="array" ref="B179">IFERROR(IF(D179="","",INDEX('1st Run'!$A:$H,MATCH($F179,'1st Run'!$H:$H,0),2)),"")</f>
        <v/>
      </c>
      <c r="C179" s="382" t="str">
        <f t="array" ref="C179">IFERROR(IF(D179="","",INDEX('1st Run'!$A:$H,MATCH(F179,'1st Run'!$H:$H,0),3)),"")</f>
        <v/>
      </c>
      <c r="D179" s="383" t="str">
        <f t="shared" si="0"/>
        <v/>
      </c>
      <c r="E179" s="384" t="str">
        <f>IFERROR(IF(AND(SMALL('1st Run'!H:H,N179)&gt;1000,SMALL('1st Run'!H:H,N179)&lt;3000),"nt",IF(SMALL('1st Run'!H:H,N179)&gt;3000,"",SMALL('1st Run'!H:H,N179))),"")</f>
        <v/>
      </c>
      <c r="F179" s="385" t="str">
        <f>IF(D179="nt",IFERROR(SMALL('1st Run'!H:H,N179),""),IF(D179&gt;3000,"",IFERROR(SMALL('1st Run'!H:H,N179),"")))</f>
        <v/>
      </c>
      <c r="G179" s="391"/>
      <c r="H179" s="156" t="str">
        <f t="shared" si="2"/>
        <v/>
      </c>
      <c r="I179" s="154" t="str">
        <f>IFERROR(VLOOKUP(D179,'1st Run'!$S$4:$U$32,3,FALSE),"")</f>
        <v/>
      </c>
      <c r="M179" s="388"/>
      <c r="N179" s="389">
        <v>178</v>
      </c>
    </row>
    <row r="180" spans="1:14" ht="15.75" customHeight="1">
      <c r="A180" s="381" t="str">
        <f t="array" ref="A180">IFERROR(IF(D180="","",INDEX('1st Run'!$A:$H,MATCH($F180,'1st Run'!$H:$H,0),1)),"")</f>
        <v/>
      </c>
      <c r="B180" s="382" t="str">
        <f t="array" ref="B180">IFERROR(IF(D180="","",INDEX('1st Run'!$A:$H,MATCH($F180,'1st Run'!$H:$H,0),2)),"")</f>
        <v/>
      </c>
      <c r="C180" s="382" t="str">
        <f t="array" ref="C180">IFERROR(IF(D180="","",INDEX('1st Run'!$A:$H,MATCH(F180,'1st Run'!$H:$H,0),3)),"")</f>
        <v/>
      </c>
      <c r="D180" s="383" t="str">
        <f t="shared" si="0"/>
        <v/>
      </c>
      <c r="E180" s="384" t="str">
        <f>IFERROR(IF(AND(SMALL('1st Run'!H:H,N180)&gt;1000,SMALL('1st Run'!H:H,N180)&lt;3000),"nt",IF(SMALL('1st Run'!H:H,N180)&gt;3000,"",SMALL('1st Run'!H:H,N180))),"")</f>
        <v/>
      </c>
      <c r="F180" s="385" t="str">
        <f>IF(D180="nt",IFERROR(SMALL('1st Run'!H:H,N180),""),IF(D180&gt;3000,"",IFERROR(SMALL('1st Run'!H:H,N180),"")))</f>
        <v/>
      </c>
      <c r="G180" s="391"/>
      <c r="H180" s="156" t="str">
        <f t="shared" si="2"/>
        <v/>
      </c>
      <c r="I180" s="154" t="str">
        <f>IFERROR(VLOOKUP(D180,'1st Run'!$S$4:$U$32,3,FALSE),"")</f>
        <v/>
      </c>
      <c r="M180" s="388"/>
      <c r="N180" s="389">
        <v>179</v>
      </c>
    </row>
    <row r="181" spans="1:14" ht="15.75" customHeight="1">
      <c r="A181" s="381" t="str">
        <f t="array" ref="A181">IFERROR(IF(D181="","",INDEX('1st Run'!$A:$H,MATCH($F181,'1st Run'!$H:$H,0),1)),"")</f>
        <v/>
      </c>
      <c r="B181" s="382" t="str">
        <f t="array" ref="B181">IFERROR(IF(D181="","",INDEX('1st Run'!$A:$H,MATCH($F181,'1st Run'!$H:$H,0),2)),"")</f>
        <v/>
      </c>
      <c r="C181" s="382" t="str">
        <f t="array" ref="C181">IFERROR(IF(D181="","",INDEX('1st Run'!$A:$H,MATCH(F181,'1st Run'!$H:$H,0),3)),"")</f>
        <v/>
      </c>
      <c r="D181" s="383" t="str">
        <f t="shared" si="0"/>
        <v/>
      </c>
      <c r="E181" s="384" t="str">
        <f>IFERROR(IF(AND(SMALL('1st Run'!H:H,N181)&gt;1000,SMALL('1st Run'!H:H,N181)&lt;3000),"nt",IF(SMALL('1st Run'!H:H,N181)&gt;3000,"",SMALL('1st Run'!H:H,N181))),"")</f>
        <v/>
      </c>
      <c r="F181" s="385" t="str">
        <f>IF(D181="nt",IFERROR(SMALL('1st Run'!H:H,N181),""),IF(D181&gt;3000,"",IFERROR(SMALL('1st Run'!H:H,N181),"")))</f>
        <v/>
      </c>
      <c r="G181" s="391"/>
      <c r="H181" s="156" t="str">
        <f t="shared" si="2"/>
        <v/>
      </c>
      <c r="I181" s="154" t="str">
        <f>IFERROR(VLOOKUP(D181,'1st Run'!$S$4:$U$32,3,FALSE),"")</f>
        <v/>
      </c>
      <c r="M181" s="388"/>
      <c r="N181" s="389">
        <v>180</v>
      </c>
    </row>
    <row r="182" spans="1:14" ht="15.75" customHeight="1">
      <c r="A182" s="381" t="str">
        <f t="array" ref="A182">IFERROR(IF(D182="","",INDEX('1st Run'!$A:$H,MATCH($F182,'1st Run'!$H:$H,0),1)),"")</f>
        <v/>
      </c>
      <c r="B182" s="382" t="str">
        <f t="array" ref="B182">IFERROR(IF(D182="","",INDEX('1st Run'!$A:$H,MATCH($F182,'1st Run'!$H:$H,0),2)),"")</f>
        <v/>
      </c>
      <c r="C182" s="382" t="str">
        <f t="array" ref="C182">IFERROR(IF(D182="","",INDEX('1st Run'!$A:$H,MATCH(F182,'1st Run'!$H:$H,0),3)),"")</f>
        <v/>
      </c>
      <c r="D182" s="383" t="str">
        <f t="shared" si="0"/>
        <v/>
      </c>
      <c r="E182" s="384" t="str">
        <f>IFERROR(IF(AND(SMALL('1st Run'!H:H,N182)&gt;1000,SMALL('1st Run'!H:H,N182)&lt;3000),"nt",IF(SMALL('1st Run'!H:H,N182)&gt;3000,"",SMALL('1st Run'!H:H,N182))),"")</f>
        <v/>
      </c>
      <c r="F182" s="385" t="str">
        <f>IF(D182="nt",IFERROR(SMALL('1st Run'!H:H,N182),""),IF(D182&gt;3000,"",IFERROR(SMALL('1st Run'!H:H,N182),"")))</f>
        <v/>
      </c>
      <c r="G182" s="391"/>
      <c r="H182" s="156" t="str">
        <f t="shared" si="2"/>
        <v/>
      </c>
      <c r="I182" s="154" t="str">
        <f>IFERROR(VLOOKUP(D182,'1st Run'!$S$4:$U$32,3,FALSE),"")</f>
        <v/>
      </c>
      <c r="M182" s="388"/>
      <c r="N182" s="389">
        <v>181</v>
      </c>
    </row>
    <row r="183" spans="1:14" ht="15.75" customHeight="1">
      <c r="A183" s="381" t="str">
        <f t="array" ref="A183">IFERROR(IF(D183="","",INDEX('1st Run'!$A:$H,MATCH($F183,'1st Run'!$H:$H,0),1)),"")</f>
        <v/>
      </c>
      <c r="B183" s="382" t="str">
        <f t="array" ref="B183">IFERROR(IF(D183="","",INDEX('1st Run'!$A:$H,MATCH($F183,'1st Run'!$H:$H,0),2)),"")</f>
        <v/>
      </c>
      <c r="C183" s="382" t="str">
        <f t="array" ref="C183">IFERROR(IF(D183="","",INDEX('1st Run'!$A:$H,MATCH(F183,'1st Run'!$H:$H,0),3)),"")</f>
        <v/>
      </c>
      <c r="D183" s="383" t="str">
        <f t="shared" si="0"/>
        <v/>
      </c>
      <c r="E183" s="384" t="str">
        <f>IFERROR(IF(AND(SMALL('1st Run'!H:H,N183)&gt;1000,SMALL('1st Run'!H:H,N183)&lt;3000),"nt",IF(SMALL('1st Run'!H:H,N183)&gt;3000,"",SMALL('1st Run'!H:H,N183))),"")</f>
        <v/>
      </c>
      <c r="F183" s="385" t="str">
        <f>IF(D183="nt",IFERROR(SMALL('1st Run'!H:H,N183),""),IF(D183&gt;3000,"",IFERROR(SMALL('1st Run'!H:H,N183),"")))</f>
        <v/>
      </c>
      <c r="G183" s="391"/>
      <c r="H183" s="156" t="str">
        <f t="shared" si="2"/>
        <v/>
      </c>
      <c r="I183" s="154" t="str">
        <f>IFERROR(VLOOKUP(D183,'1st Run'!$S$4:$U$32,3,FALSE),"")</f>
        <v/>
      </c>
      <c r="M183" s="388"/>
      <c r="N183" s="389">
        <v>182</v>
      </c>
    </row>
    <row r="184" spans="1:14" ht="15.75" customHeight="1">
      <c r="A184" s="381" t="str">
        <f t="array" ref="A184">IFERROR(IF(D184="","",INDEX('1st Run'!$A:$H,MATCH($F184,'1st Run'!$H:$H,0),1)),"")</f>
        <v/>
      </c>
      <c r="B184" s="382" t="str">
        <f t="array" ref="B184">IFERROR(IF(D184="","",INDEX('1st Run'!$A:$H,MATCH($F184,'1st Run'!$H:$H,0),2)),"")</f>
        <v/>
      </c>
      <c r="C184" s="382" t="str">
        <f t="array" ref="C184">IFERROR(IF(D184="","",INDEX('1st Run'!$A:$H,MATCH(F184,'1st Run'!$H:$H,0),3)),"")</f>
        <v/>
      </c>
      <c r="D184" s="383" t="str">
        <f t="shared" si="0"/>
        <v/>
      </c>
      <c r="E184" s="384" t="str">
        <f>IFERROR(IF(AND(SMALL('1st Run'!H:H,N184)&gt;1000,SMALL('1st Run'!H:H,N184)&lt;3000),"nt",IF(SMALL('1st Run'!H:H,N184)&gt;3000,"",SMALL('1st Run'!H:H,N184))),"")</f>
        <v/>
      </c>
      <c r="F184" s="385" t="str">
        <f>IF(D184="nt",IFERROR(SMALL('1st Run'!H:H,N184),""),IF(D184&gt;3000,"",IFERROR(SMALL('1st Run'!H:H,N184),"")))</f>
        <v/>
      </c>
      <c r="G184" s="391"/>
      <c r="H184" s="156" t="str">
        <f t="shared" si="2"/>
        <v/>
      </c>
      <c r="I184" s="154" t="str">
        <f>IFERROR(VLOOKUP(D184,'1st Run'!$S$4:$U$32,3,FALSE),"")</f>
        <v/>
      </c>
      <c r="M184" s="388"/>
      <c r="N184" s="389">
        <v>183</v>
      </c>
    </row>
    <row r="185" spans="1:14" ht="15.75" customHeight="1">
      <c r="A185" s="381" t="str">
        <f t="array" ref="A185">IFERROR(IF(D185="","",INDEX('1st Run'!$A:$H,MATCH($F185,'1st Run'!$H:$H,0),1)),"")</f>
        <v/>
      </c>
      <c r="B185" s="382" t="str">
        <f t="array" ref="B185">IFERROR(IF(D185="","",INDEX('1st Run'!$A:$H,MATCH($F185,'1st Run'!$H:$H,0),2)),"")</f>
        <v/>
      </c>
      <c r="C185" s="382" t="str">
        <f t="array" ref="C185">IFERROR(IF(D185="","",INDEX('1st Run'!$A:$H,MATCH(F185,'1st Run'!$H:$H,0),3)),"")</f>
        <v/>
      </c>
      <c r="D185" s="383" t="str">
        <f t="shared" si="0"/>
        <v/>
      </c>
      <c r="E185" s="384" t="str">
        <f>IFERROR(IF(AND(SMALL('1st Run'!H:H,N185)&gt;1000,SMALL('1st Run'!H:H,N185)&lt;3000),"nt",IF(SMALL('1st Run'!H:H,N185)&gt;3000,"",SMALL('1st Run'!H:H,N185))),"")</f>
        <v/>
      </c>
      <c r="F185" s="385" t="str">
        <f>IF(D185="nt",IFERROR(SMALL('1st Run'!H:H,N185),""),IF(D185&gt;3000,"",IFERROR(SMALL('1st Run'!H:H,N185),"")))</f>
        <v/>
      </c>
      <c r="G185" s="391"/>
      <c r="H185" s="156" t="str">
        <f t="shared" si="2"/>
        <v/>
      </c>
      <c r="I185" s="154" t="str">
        <f>IFERROR(VLOOKUP(D185,'1st Run'!$S$4:$U$32,3,FALSE),"")</f>
        <v/>
      </c>
      <c r="M185" s="388"/>
      <c r="N185" s="389">
        <v>184</v>
      </c>
    </row>
    <row r="186" spans="1:14" ht="15.75" customHeight="1">
      <c r="A186" s="381" t="str">
        <f t="array" ref="A186">IFERROR(IF(D186="","",INDEX('1st Run'!$A:$H,MATCH($F186,'1st Run'!$H:$H,0),1)),"")</f>
        <v/>
      </c>
      <c r="B186" s="382" t="str">
        <f t="array" ref="B186">IFERROR(IF(D186="","",INDEX('1st Run'!$A:$H,MATCH($F186,'1st Run'!$H:$H,0),2)),"")</f>
        <v/>
      </c>
      <c r="C186" s="382" t="str">
        <f t="array" ref="C186">IFERROR(IF(D186="","",INDEX('1st Run'!$A:$H,MATCH(F186,'1st Run'!$H:$H,0),3)),"")</f>
        <v/>
      </c>
      <c r="D186" s="383" t="str">
        <f t="shared" si="0"/>
        <v/>
      </c>
      <c r="E186" s="384" t="str">
        <f>IFERROR(IF(AND(SMALL('1st Run'!H:H,N186)&gt;1000,SMALL('1st Run'!H:H,N186)&lt;3000),"nt",IF(SMALL('1st Run'!H:H,N186)&gt;3000,"",SMALL('1st Run'!H:H,N186))),"")</f>
        <v/>
      </c>
      <c r="F186" s="385" t="str">
        <f>IF(D186="nt",IFERROR(SMALL('1st Run'!H:H,N186),""),IF(D186&gt;3000,"",IFERROR(SMALL('1st Run'!H:H,N186),"")))</f>
        <v/>
      </c>
      <c r="G186" s="391"/>
      <c r="H186" s="156" t="str">
        <f t="shared" si="2"/>
        <v/>
      </c>
      <c r="I186" s="154" t="str">
        <f>IFERROR(VLOOKUP(D186,'1st Run'!$S$4:$U$32,3,FALSE),"")</f>
        <v/>
      </c>
      <c r="M186" s="388"/>
      <c r="N186" s="389">
        <v>185</v>
      </c>
    </row>
    <row r="187" spans="1:14" ht="15.75" customHeight="1">
      <c r="A187" s="381" t="str">
        <f t="array" ref="A187">IFERROR(IF(D187="","",INDEX('1st Run'!$A:$H,MATCH($F187,'1st Run'!$H:$H,0),1)),"")</f>
        <v/>
      </c>
      <c r="B187" s="382" t="str">
        <f t="array" ref="B187">IFERROR(IF(D187="","",INDEX('1st Run'!$A:$H,MATCH($F187,'1st Run'!$H:$H,0),2)),"")</f>
        <v/>
      </c>
      <c r="C187" s="382" t="str">
        <f t="array" ref="C187">IFERROR(IF(D187="","",INDEX('1st Run'!$A:$H,MATCH(F187,'1st Run'!$H:$H,0),3)),"")</f>
        <v/>
      </c>
      <c r="D187" s="383" t="str">
        <f t="shared" si="0"/>
        <v/>
      </c>
      <c r="E187" s="384" t="str">
        <f>IFERROR(IF(AND(SMALL('1st Run'!H:H,N187)&gt;1000,SMALL('1st Run'!H:H,N187)&lt;3000),"nt",IF(SMALL('1st Run'!H:H,N187)&gt;3000,"",SMALL('1st Run'!H:H,N187))),"")</f>
        <v/>
      </c>
      <c r="F187" s="385" t="str">
        <f>IF(D187="nt",IFERROR(SMALL('1st Run'!H:H,N187),""),IF(D187&gt;3000,"",IFERROR(SMALL('1st Run'!H:H,N187),"")))</f>
        <v/>
      </c>
      <c r="G187" s="391"/>
      <c r="H187" s="156" t="str">
        <f t="shared" si="2"/>
        <v/>
      </c>
      <c r="I187" s="154" t="str">
        <f>IFERROR(VLOOKUP(D187,'1st Run'!$S$4:$U$32,3,FALSE),"")</f>
        <v/>
      </c>
      <c r="M187" s="388"/>
      <c r="N187" s="389">
        <v>186</v>
      </c>
    </row>
    <row r="188" spans="1:14" ht="15.75" customHeight="1">
      <c r="A188" s="381" t="str">
        <f t="array" ref="A188">IFERROR(IF(D188="","",INDEX('1st Run'!$A:$H,MATCH($F188,'1st Run'!$H:$H,0),1)),"")</f>
        <v/>
      </c>
      <c r="B188" s="382" t="str">
        <f t="array" ref="B188">IFERROR(IF(D188="","",INDEX('1st Run'!$A:$H,MATCH($F188,'1st Run'!$H:$H,0),2)),"")</f>
        <v/>
      </c>
      <c r="C188" s="382" t="str">
        <f t="array" ref="C188">IFERROR(IF(D188="","",INDEX('1st Run'!$A:$H,MATCH(F188,'1st Run'!$H:$H,0),3)),"")</f>
        <v/>
      </c>
      <c r="D188" s="383" t="str">
        <f t="shared" si="0"/>
        <v/>
      </c>
      <c r="E188" s="384" t="str">
        <f>IFERROR(IF(AND(SMALL('1st Run'!H:H,N188)&gt;1000,SMALL('1st Run'!H:H,N188)&lt;3000),"nt",IF(SMALL('1st Run'!H:H,N188)&gt;3000,"",SMALL('1st Run'!H:H,N188))),"")</f>
        <v/>
      </c>
      <c r="F188" s="385" t="str">
        <f>IF(D188="nt",IFERROR(SMALL('1st Run'!H:H,N188),""),IF(D188&gt;3000,"",IFERROR(SMALL('1st Run'!H:H,N188),"")))</f>
        <v/>
      </c>
      <c r="G188" s="391"/>
      <c r="H188" s="156" t="str">
        <f t="shared" si="2"/>
        <v/>
      </c>
      <c r="I188" s="154" t="str">
        <f>IFERROR(VLOOKUP(D188,'1st Run'!$S$4:$U$32,3,FALSE),"")</f>
        <v/>
      </c>
      <c r="M188" s="388"/>
      <c r="N188" s="389">
        <v>187</v>
      </c>
    </row>
    <row r="189" spans="1:14" ht="15.75" customHeight="1">
      <c r="A189" s="381" t="str">
        <f t="array" ref="A189">IFERROR(IF(D189="","",INDEX('1st Run'!$A:$H,MATCH($F189,'1st Run'!$H:$H,0),1)),"")</f>
        <v/>
      </c>
      <c r="B189" s="382" t="str">
        <f t="array" ref="B189">IFERROR(IF(D189="","",INDEX('1st Run'!$A:$H,MATCH($F189,'1st Run'!$H:$H,0),2)),"")</f>
        <v/>
      </c>
      <c r="C189" s="382" t="str">
        <f t="array" ref="C189">IFERROR(IF(D189="","",INDEX('1st Run'!$A:$H,MATCH(F189,'1st Run'!$H:$H,0),3)),"")</f>
        <v/>
      </c>
      <c r="D189" s="383" t="str">
        <f t="shared" si="0"/>
        <v/>
      </c>
      <c r="E189" s="384" t="str">
        <f>IFERROR(IF(AND(SMALL('1st Run'!H:H,N189)&gt;1000,SMALL('1st Run'!H:H,N189)&lt;3000),"nt",IF(SMALL('1st Run'!H:H,N189)&gt;3000,"",SMALL('1st Run'!H:H,N189))),"")</f>
        <v/>
      </c>
      <c r="F189" s="385" t="str">
        <f>IF(D189="nt",IFERROR(SMALL('1st Run'!H:H,N189),""),IF(D189&gt;3000,"",IFERROR(SMALL('1st Run'!H:H,N189),"")))</f>
        <v/>
      </c>
      <c r="G189" s="391"/>
      <c r="H189" s="156" t="str">
        <f t="shared" si="2"/>
        <v/>
      </c>
      <c r="I189" s="154" t="str">
        <f>IFERROR(VLOOKUP(D189,'1st Run'!$S$4:$U$32,3,FALSE),"")</f>
        <v/>
      </c>
      <c r="M189" s="388"/>
      <c r="N189" s="389">
        <v>188</v>
      </c>
    </row>
    <row r="190" spans="1:14" ht="15.75" customHeight="1">
      <c r="A190" s="381" t="str">
        <f t="array" ref="A190">IFERROR(IF(D190="","",INDEX('1st Run'!$A:$H,MATCH($F190,'1st Run'!$H:$H,0),1)),"")</f>
        <v/>
      </c>
      <c r="B190" s="382" t="str">
        <f t="array" ref="B190">IFERROR(IF(D190="","",INDEX('1st Run'!$A:$H,MATCH($F190,'1st Run'!$H:$H,0),2)),"")</f>
        <v/>
      </c>
      <c r="C190" s="382" t="str">
        <f t="array" ref="C190">IFERROR(IF(D190="","",INDEX('1st Run'!$A:$H,MATCH(F190,'1st Run'!$H:$H,0),3)),"")</f>
        <v/>
      </c>
      <c r="D190" s="383" t="str">
        <f t="shared" si="0"/>
        <v/>
      </c>
      <c r="E190" s="384" t="str">
        <f>IFERROR(IF(AND(SMALL('1st Run'!H:H,N190)&gt;1000,SMALL('1st Run'!H:H,N190)&lt;3000),"nt",IF(SMALL('1st Run'!H:H,N190)&gt;3000,"",SMALL('1st Run'!H:H,N190))),"")</f>
        <v/>
      </c>
      <c r="F190" s="385" t="str">
        <f>IF(D190="nt",IFERROR(SMALL('1st Run'!H:H,N190),""),IF(D190&gt;3000,"",IFERROR(SMALL('1st Run'!H:H,N190),"")))</f>
        <v/>
      </c>
      <c r="G190" s="391"/>
      <c r="H190" s="156" t="str">
        <f t="shared" si="2"/>
        <v/>
      </c>
      <c r="I190" s="154" t="str">
        <f>IFERROR(VLOOKUP(D190,'1st Run'!$S$4:$U$32,3,FALSE),"")</f>
        <v/>
      </c>
      <c r="M190" s="388"/>
      <c r="N190" s="389">
        <v>189</v>
      </c>
    </row>
    <row r="191" spans="1:14" ht="15.75" customHeight="1">
      <c r="A191" s="381" t="str">
        <f t="array" ref="A191">IFERROR(IF(D191="","",INDEX('1st Run'!$A:$H,MATCH($F191,'1st Run'!$H:$H,0),1)),"")</f>
        <v/>
      </c>
      <c r="B191" s="382" t="str">
        <f t="array" ref="B191">IFERROR(IF(D191="","",INDEX('1st Run'!$A:$H,MATCH($F191,'1st Run'!$H:$H,0),2)),"")</f>
        <v/>
      </c>
      <c r="C191" s="382" t="str">
        <f t="array" ref="C191">IFERROR(IF(D191="","",INDEX('1st Run'!$A:$H,MATCH(F191,'1st Run'!$H:$H,0),3)),"")</f>
        <v/>
      </c>
      <c r="D191" s="383" t="str">
        <f t="shared" si="0"/>
        <v/>
      </c>
      <c r="E191" s="384" t="str">
        <f>IFERROR(IF(AND(SMALL('1st Run'!H:H,N191)&gt;1000,SMALL('1st Run'!H:H,N191)&lt;3000),"nt",IF(SMALL('1st Run'!H:H,N191)&gt;3000,"",SMALL('1st Run'!H:H,N191))),"")</f>
        <v/>
      </c>
      <c r="F191" s="385" t="str">
        <f>IF(D191="nt",IFERROR(SMALL('1st Run'!H:H,N191),""),IF(D191&gt;3000,"",IFERROR(SMALL('1st Run'!H:H,N191),"")))</f>
        <v/>
      </c>
      <c r="G191" s="391"/>
      <c r="H191" s="156" t="str">
        <f t="shared" si="2"/>
        <v/>
      </c>
      <c r="I191" s="154" t="str">
        <f>IFERROR(VLOOKUP(D191,'1st Run'!$S$4:$U$32,3,FALSE),"")</f>
        <v/>
      </c>
      <c r="M191" s="388"/>
      <c r="N191" s="389">
        <v>190</v>
      </c>
    </row>
    <row r="192" spans="1:14" ht="15.75" customHeight="1">
      <c r="A192" s="381" t="str">
        <f t="array" ref="A192">IFERROR(IF(D192="","",INDEX('1st Run'!$A:$H,MATCH($F192,'1st Run'!$H:$H,0),1)),"")</f>
        <v/>
      </c>
      <c r="B192" s="382" t="str">
        <f t="array" ref="B192">IFERROR(IF(D192="","",INDEX('1st Run'!$A:$H,MATCH($F192,'1st Run'!$H:$H,0),2)),"")</f>
        <v/>
      </c>
      <c r="C192" s="382" t="str">
        <f t="array" ref="C192">IFERROR(IF(D192="","",INDEX('1st Run'!$A:$H,MATCH(F192,'1st Run'!$H:$H,0),3)),"")</f>
        <v/>
      </c>
      <c r="D192" s="383" t="str">
        <f t="shared" si="0"/>
        <v/>
      </c>
      <c r="E192" s="384" t="str">
        <f>IFERROR(IF(AND(SMALL('1st Run'!H:H,N192)&gt;1000,SMALL('1st Run'!H:H,N192)&lt;3000),"nt",IF(SMALL('1st Run'!H:H,N192)&gt;3000,"",SMALL('1st Run'!H:H,N192))),"")</f>
        <v/>
      </c>
      <c r="F192" s="385" t="str">
        <f>IF(D192="nt",IFERROR(SMALL('1st Run'!H:H,N192),""),IF(D192&gt;3000,"",IFERROR(SMALL('1st Run'!H:H,N192),"")))</f>
        <v/>
      </c>
      <c r="G192" s="391"/>
      <c r="H192" s="156" t="str">
        <f t="shared" si="2"/>
        <v/>
      </c>
      <c r="I192" s="154" t="str">
        <f>IFERROR(VLOOKUP(D192,'1st Run'!$S$4:$U$32,3,FALSE),"")</f>
        <v/>
      </c>
      <c r="M192" s="388"/>
      <c r="N192" s="389">
        <v>191</v>
      </c>
    </row>
    <row r="193" spans="1:14" ht="15.75" customHeight="1">
      <c r="A193" s="381" t="str">
        <f t="array" ref="A193">IFERROR(IF(D193="","",INDEX('1st Run'!$A:$H,MATCH($F193,'1st Run'!$H:$H,0),1)),"")</f>
        <v/>
      </c>
      <c r="B193" s="382" t="str">
        <f t="array" ref="B193">IFERROR(IF(D193="","",INDEX('1st Run'!$A:$H,MATCH($F193,'1st Run'!$H:$H,0),2)),"")</f>
        <v/>
      </c>
      <c r="C193" s="382" t="str">
        <f t="array" ref="C193">IFERROR(IF(D193="","",INDEX('1st Run'!$A:$H,MATCH(F193,'1st Run'!$H:$H,0),3)),"")</f>
        <v/>
      </c>
      <c r="D193" s="383" t="str">
        <f t="shared" si="0"/>
        <v/>
      </c>
      <c r="E193" s="384" t="str">
        <f>IFERROR(IF(AND(SMALL('1st Run'!H:H,N193)&gt;1000,SMALL('1st Run'!H:H,N193)&lt;3000),"nt",IF(SMALL('1st Run'!H:H,N193)&gt;3000,"",SMALL('1st Run'!H:H,N193))),"")</f>
        <v/>
      </c>
      <c r="F193" s="385" t="str">
        <f>IF(D193="nt",IFERROR(SMALL('1st Run'!H:H,N193),""),IF(D193&gt;3000,"",IFERROR(SMALL('1st Run'!H:H,N193),"")))</f>
        <v/>
      </c>
      <c r="G193" s="391"/>
      <c r="H193" s="156" t="str">
        <f t="shared" si="2"/>
        <v/>
      </c>
      <c r="I193" s="154" t="str">
        <f>IFERROR(VLOOKUP(D193,'1st Run'!$S$4:$U$32,3,FALSE),"")</f>
        <v/>
      </c>
      <c r="M193" s="388"/>
      <c r="N193" s="389">
        <v>192</v>
      </c>
    </row>
    <row r="194" spans="1:14" ht="15.75" customHeight="1">
      <c r="A194" s="381" t="str">
        <f t="array" ref="A194">IFERROR(IF(D194="","",INDEX('1st Run'!$A:$H,MATCH($F194,'1st Run'!$H:$H,0),1)),"")</f>
        <v/>
      </c>
      <c r="B194" s="382" t="str">
        <f t="array" ref="B194">IFERROR(IF(D194="","",INDEX('1st Run'!$A:$H,MATCH($F194,'1st Run'!$H:$H,0),2)),"")</f>
        <v/>
      </c>
      <c r="C194" s="382" t="str">
        <f t="array" ref="C194">IFERROR(IF(D194="","",INDEX('1st Run'!$A:$H,MATCH(F194,'1st Run'!$H:$H,0),3)),"")</f>
        <v/>
      </c>
      <c r="D194" s="383" t="str">
        <f t="shared" si="0"/>
        <v/>
      </c>
      <c r="E194" s="384" t="str">
        <f>IFERROR(IF(AND(SMALL('1st Run'!H:H,N194)&gt;1000,SMALL('1st Run'!H:H,N194)&lt;3000),"nt",IF(SMALL('1st Run'!H:H,N194)&gt;3000,"",SMALL('1st Run'!H:H,N194))),"")</f>
        <v/>
      </c>
      <c r="F194" s="385" t="str">
        <f>IF(D194="nt",IFERROR(SMALL('1st Run'!H:H,N194),""),IF(D194&gt;3000,"",IFERROR(SMALL('1st Run'!H:H,N194),"")))</f>
        <v/>
      </c>
      <c r="G194" s="391"/>
      <c r="H194" s="156" t="str">
        <f t="shared" si="2"/>
        <v/>
      </c>
      <c r="I194" s="154" t="str">
        <f>IFERROR(VLOOKUP(D194,'1st Run'!$S$4:$U$32,3,FALSE),"")</f>
        <v/>
      </c>
      <c r="M194" s="388"/>
      <c r="N194" s="389">
        <v>193</v>
      </c>
    </row>
    <row r="195" spans="1:14" ht="15.75" customHeight="1">
      <c r="A195" s="381" t="str">
        <f t="array" ref="A195">IFERROR(IF(D195="","",INDEX('1st Run'!$A:$H,MATCH($F195,'1st Run'!$H:$H,0),1)),"")</f>
        <v/>
      </c>
      <c r="B195" s="382" t="str">
        <f t="array" ref="B195">IFERROR(IF(D195="","",INDEX('1st Run'!$A:$H,MATCH($F195,'1st Run'!$H:$H,0),2)),"")</f>
        <v/>
      </c>
      <c r="C195" s="382" t="str">
        <f t="array" ref="C195">IFERROR(IF(D195="","",INDEX('1st Run'!$A:$H,MATCH(F195,'1st Run'!$H:$H,0),3)),"")</f>
        <v/>
      </c>
      <c r="D195" s="383" t="str">
        <f t="shared" si="0"/>
        <v/>
      </c>
      <c r="E195" s="384" t="str">
        <f>IFERROR(IF(AND(SMALL('1st Run'!H:H,N195)&gt;1000,SMALL('1st Run'!H:H,N195)&lt;3000),"nt",IF(SMALL('1st Run'!H:H,N195)&gt;3000,"",SMALL('1st Run'!H:H,N195))),"")</f>
        <v/>
      </c>
      <c r="F195" s="385" t="str">
        <f>IF(D195="nt",IFERROR(SMALL('1st Run'!H:H,N195),""),IF(D195&gt;3000,"",IFERROR(SMALL('1st Run'!H:H,N195),"")))</f>
        <v/>
      </c>
      <c r="G195" s="391"/>
      <c r="H195" s="156" t="str">
        <f t="shared" si="2"/>
        <v/>
      </c>
      <c r="I195" s="154" t="str">
        <f>IFERROR(VLOOKUP(D195,'1st Run'!$S$4:$U$32,3,FALSE),"")</f>
        <v/>
      </c>
      <c r="M195" s="388"/>
      <c r="N195" s="389">
        <v>194</v>
      </c>
    </row>
    <row r="196" spans="1:14" ht="15.75" customHeight="1">
      <c r="A196" s="381" t="str">
        <f t="array" ref="A196">IFERROR(IF(D196="","",INDEX('1st Run'!$A:$H,MATCH($F196,'1st Run'!$H:$H,0),1)),"")</f>
        <v/>
      </c>
      <c r="B196" s="382" t="str">
        <f t="array" ref="B196">IFERROR(IF(D196="","",INDEX('1st Run'!$A:$H,MATCH($F196,'1st Run'!$H:$H,0),2)),"")</f>
        <v/>
      </c>
      <c r="C196" s="382" t="str">
        <f t="array" ref="C196">IFERROR(IF(D196="","",INDEX('1st Run'!$A:$H,MATCH(F196,'1st Run'!$H:$H,0),3)),"")</f>
        <v/>
      </c>
      <c r="D196" s="383" t="str">
        <f t="shared" si="0"/>
        <v/>
      </c>
      <c r="E196" s="384" t="str">
        <f>IFERROR(IF(AND(SMALL('1st Run'!H:H,N196)&gt;1000,SMALL('1st Run'!H:H,N196)&lt;3000),"nt",IF(SMALL('1st Run'!H:H,N196)&gt;3000,"",SMALL('1st Run'!H:H,N196))),"")</f>
        <v/>
      </c>
      <c r="F196" s="385" t="str">
        <f>IF(D196="nt",IFERROR(SMALL('1st Run'!H:H,N196),""),IF(D196&gt;3000,"",IFERROR(SMALL('1st Run'!H:H,N196),"")))</f>
        <v/>
      </c>
      <c r="G196" s="391"/>
      <c r="H196" s="156" t="str">
        <f t="shared" si="2"/>
        <v/>
      </c>
      <c r="I196" s="154" t="str">
        <f>IFERROR(VLOOKUP(D196,'1st Run'!$S$4:$U$32,3,FALSE),"")</f>
        <v/>
      </c>
      <c r="M196" s="388"/>
      <c r="N196" s="389">
        <v>195</v>
      </c>
    </row>
    <row r="197" spans="1:14" ht="15.75" customHeight="1">
      <c r="A197" s="381" t="str">
        <f t="array" ref="A197">IFERROR(IF(D197="","",INDEX('1st Run'!$A:$H,MATCH($F197,'1st Run'!$H:$H,0),1)),"")</f>
        <v/>
      </c>
      <c r="B197" s="382" t="str">
        <f t="array" ref="B197">IFERROR(IF(D197="","",INDEX('1st Run'!$A:$H,MATCH($F197,'1st Run'!$H:$H,0),2)),"")</f>
        <v/>
      </c>
      <c r="C197" s="382" t="str">
        <f t="array" ref="C197">IFERROR(IF(D197="","",INDEX('1st Run'!$A:$H,MATCH(F197,'1st Run'!$H:$H,0),3)),"")</f>
        <v/>
      </c>
      <c r="D197" s="383" t="str">
        <f t="shared" si="0"/>
        <v/>
      </c>
      <c r="E197" s="384" t="str">
        <f>IFERROR(IF(AND(SMALL('1st Run'!H:H,N197)&gt;1000,SMALL('1st Run'!H:H,N197)&lt;3000),"nt",IF(SMALL('1st Run'!H:H,N197)&gt;3000,"",SMALL('1st Run'!H:H,N197))),"")</f>
        <v/>
      </c>
      <c r="F197" s="385" t="str">
        <f>IF(D197="nt",IFERROR(SMALL('1st Run'!H:H,N197),""),IF(D197&gt;3000,"",IFERROR(SMALL('1st Run'!H:H,N197),"")))</f>
        <v/>
      </c>
      <c r="G197" s="391"/>
      <c r="H197" s="156" t="str">
        <f t="shared" si="2"/>
        <v/>
      </c>
      <c r="I197" s="154" t="str">
        <f>IFERROR(VLOOKUP(D197,'1st Run'!$S$4:$U$32,3,FALSE),"")</f>
        <v/>
      </c>
      <c r="M197" s="388"/>
      <c r="N197" s="389">
        <v>196</v>
      </c>
    </row>
    <row r="198" spans="1:14" ht="15.75" customHeight="1">
      <c r="A198" s="381" t="str">
        <f t="array" ref="A198">IFERROR(IF(D198="","",INDEX('1st Run'!$A:$H,MATCH($F198,'1st Run'!$H:$H,0),1)),"")</f>
        <v/>
      </c>
      <c r="B198" s="382" t="str">
        <f t="array" ref="B198">IFERROR(IF(D198="","",INDEX('1st Run'!$A:$H,MATCH($F198,'1st Run'!$H:$H,0),2)),"")</f>
        <v/>
      </c>
      <c r="C198" s="382" t="str">
        <f t="array" ref="C198">IFERROR(IF(D198="","",INDEX('1st Run'!$A:$H,MATCH(F198,'1st Run'!$H:$H,0),3)),"")</f>
        <v/>
      </c>
      <c r="D198" s="383" t="str">
        <f t="shared" si="0"/>
        <v/>
      </c>
      <c r="E198" s="384" t="str">
        <f>IFERROR(IF(AND(SMALL('1st Run'!H:H,N198)&gt;1000,SMALL('1st Run'!H:H,N198)&lt;3000),"nt",IF(SMALL('1st Run'!H:H,N198)&gt;3000,"",SMALL('1st Run'!H:H,N198))),"")</f>
        <v/>
      </c>
      <c r="F198" s="385" t="str">
        <f>IF(D198="nt",IFERROR(SMALL('1st Run'!H:H,N198),""),IF(D198&gt;3000,"",IFERROR(SMALL('1st Run'!H:H,N198),"")))</f>
        <v/>
      </c>
      <c r="G198" s="391"/>
      <c r="H198" s="156" t="str">
        <f t="shared" si="2"/>
        <v/>
      </c>
      <c r="I198" s="154" t="str">
        <f>IFERROR(VLOOKUP(D198,'1st Run'!$S$4:$U$32,3,FALSE),"")</f>
        <v/>
      </c>
      <c r="M198" s="388"/>
      <c r="N198" s="389">
        <v>197</v>
      </c>
    </row>
    <row r="199" spans="1:14" ht="15.75" customHeight="1">
      <c r="A199" s="381" t="str">
        <f t="array" ref="A199">IFERROR(IF(D199="","",INDEX('1st Run'!$A:$H,MATCH($F199,'1st Run'!$H:$H,0),1)),"")</f>
        <v/>
      </c>
      <c r="B199" s="382" t="str">
        <f t="array" ref="B199">IFERROR(IF(D199="","",INDEX('1st Run'!$A:$H,MATCH($F199,'1st Run'!$H:$H,0),2)),"")</f>
        <v/>
      </c>
      <c r="C199" s="382" t="str">
        <f t="array" ref="C199">IFERROR(IF(D199="","",INDEX('1st Run'!$A:$H,MATCH(F199,'1st Run'!$H:$H,0),3)),"")</f>
        <v/>
      </c>
      <c r="D199" s="383" t="str">
        <f t="shared" si="0"/>
        <v/>
      </c>
      <c r="E199" s="384" t="str">
        <f>IFERROR(IF(AND(SMALL('1st Run'!H:H,N199)&gt;1000,SMALL('1st Run'!H:H,N199)&lt;3000),"nt",IF(SMALL('1st Run'!H:H,N199)&gt;3000,"",SMALL('1st Run'!H:H,N199))),"")</f>
        <v/>
      </c>
      <c r="F199" s="385" t="str">
        <f>IF(D199="nt",IFERROR(SMALL('1st Run'!H:H,N199),""),IF(D199&gt;3000,"",IFERROR(SMALL('1st Run'!H:H,N199),"")))</f>
        <v/>
      </c>
      <c r="G199" s="391"/>
      <c r="H199" s="156" t="str">
        <f t="shared" si="2"/>
        <v/>
      </c>
      <c r="I199" s="154" t="str">
        <f>IFERROR(VLOOKUP(D199,'1st Run'!$S$4:$U$32,3,FALSE),"")</f>
        <v/>
      </c>
      <c r="M199" s="388"/>
      <c r="N199" s="389">
        <v>198</v>
      </c>
    </row>
    <row r="200" spans="1:14" ht="15.75" customHeight="1">
      <c r="A200" s="381" t="str">
        <f t="array" ref="A200">IFERROR(IF(D200="","",INDEX('1st Run'!$A:$H,MATCH($F200,'1st Run'!$H:$H,0),1)),"")</f>
        <v/>
      </c>
      <c r="B200" s="382" t="str">
        <f t="array" ref="B200">IFERROR(IF(D200="","",INDEX('1st Run'!$A:$H,MATCH($F200,'1st Run'!$H:$H,0),2)),"")</f>
        <v/>
      </c>
      <c r="C200" s="382" t="str">
        <f t="array" ref="C200">IFERROR(IF(D200="","",INDEX('1st Run'!$A:$H,MATCH(F200,'1st Run'!$H:$H,0),3)),"")</f>
        <v/>
      </c>
      <c r="D200" s="383" t="str">
        <f t="shared" si="0"/>
        <v/>
      </c>
      <c r="E200" s="384" t="str">
        <f>IFERROR(IF(AND(SMALL('1st Run'!H:H,N200)&gt;1000,SMALL('1st Run'!H:H,N200)&lt;3000),"nt",IF(SMALL('1st Run'!H:H,N200)&gt;3000,"",SMALL('1st Run'!H:H,N200))),"")</f>
        <v/>
      </c>
      <c r="F200" s="385" t="str">
        <f>IF(D200="nt",IFERROR(SMALL('1st Run'!H:H,N200),""),IF(D200&gt;3000,"",IFERROR(SMALL('1st Run'!H:H,N200),"")))</f>
        <v/>
      </c>
      <c r="G200" s="391"/>
      <c r="H200" s="156" t="str">
        <f t="shared" si="2"/>
        <v/>
      </c>
      <c r="I200" s="154" t="str">
        <f>IFERROR(VLOOKUP(D200,'1st Run'!$S$4:$U$32,3,FALSE),"")</f>
        <v/>
      </c>
      <c r="M200" s="388"/>
      <c r="N200" s="389">
        <v>199</v>
      </c>
    </row>
    <row r="201" spans="1:14" ht="15.75" customHeight="1">
      <c r="A201" s="381" t="str">
        <f t="array" ref="A201">IFERROR(IF(D201="","",INDEX('1st Run'!$A:$H,MATCH($F201,'1st Run'!$H:$H,0),1)),"")</f>
        <v/>
      </c>
      <c r="B201" s="382" t="str">
        <f t="array" ref="B201">IFERROR(IF(D201="","",INDEX('1st Run'!$A:$H,MATCH($F201,'1st Run'!$H:$H,0),2)),"")</f>
        <v/>
      </c>
      <c r="C201" s="382" t="str">
        <f t="array" ref="C201">IFERROR(IF(D201="","",INDEX('1st Run'!$A:$H,MATCH(F201,'1st Run'!$H:$H,0),3)),"")</f>
        <v/>
      </c>
      <c r="D201" s="383" t="str">
        <f t="shared" si="0"/>
        <v/>
      </c>
      <c r="E201" s="384" t="str">
        <f>IFERROR(IF(AND(SMALL('1st Run'!H:H,N201)&gt;1000,SMALL('1st Run'!H:H,N201)&lt;3000),"nt",IF(SMALL('1st Run'!H:H,N201)&gt;3000,"",SMALL('1st Run'!H:H,N201))),"")</f>
        <v/>
      </c>
      <c r="F201" s="385" t="str">
        <f>IF(D201="nt",IFERROR(SMALL('1st Run'!H:H,N201),""),IF(D201&gt;3000,"",IFERROR(SMALL('1st Run'!H:H,N201),"")))</f>
        <v/>
      </c>
      <c r="G201" s="391"/>
      <c r="H201" s="156" t="str">
        <f t="shared" si="2"/>
        <v/>
      </c>
      <c r="I201" s="154" t="str">
        <f>IFERROR(VLOOKUP(D201,'1st Run'!$S$4:$U$32,3,FALSE),"")</f>
        <v/>
      </c>
      <c r="M201" s="388"/>
      <c r="N201" s="389">
        <v>200</v>
      </c>
    </row>
    <row r="202" spans="1:14" ht="15.75" customHeight="1">
      <c r="A202" s="381" t="str">
        <f t="array" ref="A202">IFERROR(IF(D202="","",INDEX('1st Run'!$A:$H,MATCH($F202,'1st Run'!$H:$H,0),1)),"")</f>
        <v/>
      </c>
      <c r="B202" s="382" t="str">
        <f t="array" ref="B202">IFERROR(IF(D202="","",INDEX('1st Run'!$A:$H,MATCH($F202,'1st Run'!$H:$H,0),2)),"")</f>
        <v/>
      </c>
      <c r="C202" s="382" t="str">
        <f t="array" ref="C202">IFERROR(IF(D202="","",INDEX('1st Run'!$A:$H,MATCH(F202,'1st Run'!$H:$H,0),3)),"")</f>
        <v/>
      </c>
      <c r="D202" s="383" t="str">
        <f t="shared" si="0"/>
        <v/>
      </c>
      <c r="E202" s="384" t="str">
        <f>IFERROR(IF(AND(SMALL('1st Run'!H:H,N202)&gt;1000,SMALL('1st Run'!H:H,N202)&lt;3000),"nt",IF(SMALL('1st Run'!H:H,N202)&gt;3000,"",SMALL('1st Run'!H:H,N202))),"")</f>
        <v/>
      </c>
      <c r="F202" s="385" t="str">
        <f>IF(D202="nt",IFERROR(SMALL('1st Run'!H:H,N202),""),IF(D202&gt;3000,"",IFERROR(SMALL('1st Run'!H:H,N202),"")))</f>
        <v/>
      </c>
      <c r="G202" s="391"/>
      <c r="H202" s="156" t="str">
        <f t="shared" si="2"/>
        <v/>
      </c>
      <c r="I202" s="154" t="str">
        <f>IFERROR(VLOOKUP(D202,'1st Run'!$S$4:$U$32,3,FALSE),"")</f>
        <v/>
      </c>
      <c r="M202" s="388"/>
      <c r="N202" s="389">
        <v>201</v>
      </c>
    </row>
    <row r="203" spans="1:14" ht="15.75" customHeight="1">
      <c r="A203" s="381" t="str">
        <f t="array" ref="A203">IFERROR(IF(D203="","",INDEX('1st Run'!$A:$H,MATCH($F203,'1st Run'!$H:$H,0),1)),"")</f>
        <v/>
      </c>
      <c r="B203" s="382" t="str">
        <f t="array" ref="B203">IFERROR(IF(D203="","",INDEX('1st Run'!$A:$H,MATCH($F203,'1st Run'!$H:$H,0),2)),"")</f>
        <v/>
      </c>
      <c r="C203" s="382" t="str">
        <f t="array" ref="C203">IFERROR(IF(D203="","",INDEX('1st Run'!$A:$H,MATCH(F203,'1st Run'!$H:$H,0),3)),"")</f>
        <v/>
      </c>
      <c r="D203" s="383" t="str">
        <f t="shared" si="0"/>
        <v/>
      </c>
      <c r="E203" s="384" t="str">
        <f>IFERROR(IF(AND(SMALL('1st Run'!H:H,N203)&gt;1000,SMALL('1st Run'!H:H,N203)&lt;3000),"nt",IF(SMALL('1st Run'!H:H,N203)&gt;3000,"",SMALL('1st Run'!H:H,N203))),"")</f>
        <v/>
      </c>
      <c r="F203" s="385" t="str">
        <f>IF(D203="nt",IFERROR(SMALL('1st Run'!H:H,N203),""),IF(D203&gt;3000,"",IFERROR(SMALL('1st Run'!H:H,N203),"")))</f>
        <v/>
      </c>
      <c r="G203" s="391"/>
      <c r="H203" s="156" t="str">
        <f t="shared" si="2"/>
        <v/>
      </c>
      <c r="I203" s="154" t="str">
        <f>IFERROR(VLOOKUP(D203,'1st Run'!$S$4:$U$32,3,FALSE),"")</f>
        <v/>
      </c>
      <c r="M203" s="388"/>
      <c r="N203" s="389">
        <v>202</v>
      </c>
    </row>
    <row r="204" spans="1:14" ht="15.75" customHeight="1">
      <c r="A204" s="381" t="str">
        <f t="array" ref="A204">IFERROR(IF(D204="","",INDEX('1st Run'!$A:$H,MATCH($F204,'1st Run'!$H:$H,0),1)),"")</f>
        <v/>
      </c>
      <c r="B204" s="382" t="str">
        <f t="array" ref="B204">IFERROR(IF(D204="","",INDEX('1st Run'!$A:$H,MATCH($F204,'1st Run'!$H:$H,0),2)),"")</f>
        <v/>
      </c>
      <c r="C204" s="382" t="str">
        <f t="array" ref="C204">IFERROR(IF(D204="","",INDEX('1st Run'!$A:$H,MATCH(F204,'1st Run'!$H:$H,0),3)),"")</f>
        <v/>
      </c>
      <c r="D204" s="383" t="str">
        <f t="shared" si="0"/>
        <v/>
      </c>
      <c r="E204" s="384" t="str">
        <f>IFERROR(IF(AND(SMALL('1st Run'!H:H,N204)&gt;1000,SMALL('1st Run'!H:H,N204)&lt;3000),"nt",IF(SMALL('1st Run'!H:H,N204)&gt;3000,"",SMALL('1st Run'!H:H,N204))),"")</f>
        <v/>
      </c>
      <c r="F204" s="385" t="str">
        <f>IF(D204="nt",IFERROR(SMALL('1st Run'!H:H,N204),""),IF(D204&gt;3000,"",IFERROR(SMALL('1st Run'!H:H,N204),"")))</f>
        <v/>
      </c>
      <c r="G204" s="391"/>
      <c r="H204" s="156" t="str">
        <f t="shared" si="2"/>
        <v/>
      </c>
      <c r="I204" s="154" t="str">
        <f>IFERROR(VLOOKUP(D204,'1st Run'!$S$4:$U$32,3,FALSE),"")</f>
        <v/>
      </c>
      <c r="M204" s="388"/>
      <c r="N204" s="389">
        <v>203</v>
      </c>
    </row>
    <row r="205" spans="1:14" ht="15.75" customHeight="1">
      <c r="A205" s="381" t="str">
        <f t="array" ref="A205">IFERROR(IF(D205="","",INDEX('1st Run'!$A:$H,MATCH($F205,'1st Run'!$H:$H,0),1)),"")</f>
        <v/>
      </c>
      <c r="B205" s="382" t="str">
        <f t="array" ref="B205">IFERROR(IF(D205="","",INDEX('1st Run'!$A:$H,MATCH($F205,'1st Run'!$H:$H,0),2)),"")</f>
        <v/>
      </c>
      <c r="C205" s="382" t="str">
        <f t="array" ref="C205">IFERROR(IF(D205="","",INDEX('1st Run'!$A:$H,MATCH(F205,'1st Run'!$H:$H,0),3)),"")</f>
        <v/>
      </c>
      <c r="D205" s="383" t="str">
        <f t="shared" si="0"/>
        <v/>
      </c>
      <c r="E205" s="384" t="str">
        <f>IFERROR(IF(AND(SMALL('1st Run'!H:H,N205)&gt;1000,SMALL('1st Run'!H:H,N205)&lt;3000),"nt",IF(SMALL('1st Run'!H:H,N205)&gt;3000,"",SMALL('1st Run'!H:H,N205))),"")</f>
        <v/>
      </c>
      <c r="F205" s="385" t="str">
        <f>IF(D205="nt",IFERROR(SMALL('1st Run'!H:H,N205),""),IF(D205&gt;3000,"",IFERROR(SMALL('1st Run'!H:H,N205),"")))</f>
        <v/>
      </c>
      <c r="G205" s="391"/>
      <c r="H205" s="156" t="str">
        <f t="shared" si="2"/>
        <v/>
      </c>
      <c r="I205" s="154" t="str">
        <f>IFERROR(VLOOKUP(D205,'1st Run'!$S$4:$U$32,3,FALSE),"")</f>
        <v/>
      </c>
      <c r="M205" s="388"/>
      <c r="N205" s="389">
        <v>204</v>
      </c>
    </row>
    <row r="206" spans="1:14" ht="15.75" customHeight="1">
      <c r="A206" s="381" t="str">
        <f t="array" ref="A206">IFERROR(IF(D206="","",INDEX('1st Run'!$A:$H,MATCH($F206,'1st Run'!$H:$H,0),1)),"")</f>
        <v/>
      </c>
      <c r="B206" s="382" t="str">
        <f t="array" ref="B206">IFERROR(IF(D206="","",INDEX('1st Run'!$A:$H,MATCH($F206,'1st Run'!$H:$H,0),2)),"")</f>
        <v/>
      </c>
      <c r="C206" s="382" t="str">
        <f t="array" ref="C206">IFERROR(IF(D206="","",INDEX('1st Run'!$A:$H,MATCH(F206,'1st Run'!$H:$H,0),3)),"")</f>
        <v/>
      </c>
      <c r="D206" s="383" t="str">
        <f t="shared" si="0"/>
        <v/>
      </c>
      <c r="E206" s="384" t="str">
        <f>IFERROR(IF(AND(SMALL('1st Run'!H:H,N206)&gt;1000,SMALL('1st Run'!H:H,N206)&lt;3000),"nt",IF(SMALL('1st Run'!H:H,N206)&gt;3000,"",SMALL('1st Run'!H:H,N206))),"")</f>
        <v/>
      </c>
      <c r="F206" s="385" t="str">
        <f>IF(D206="nt",IFERROR(SMALL('1st Run'!H:H,N206),""),IF(D206&gt;3000,"",IFERROR(SMALL('1st Run'!H:H,N206),"")))</f>
        <v/>
      </c>
      <c r="G206" s="391"/>
      <c r="H206" s="156" t="str">
        <f t="shared" si="2"/>
        <v/>
      </c>
      <c r="I206" s="154" t="str">
        <f>IFERROR(VLOOKUP(D206,'1st Run'!$S$4:$U$32,3,FALSE),"")</f>
        <v/>
      </c>
      <c r="M206" s="388"/>
      <c r="N206" s="389">
        <v>205</v>
      </c>
    </row>
    <row r="207" spans="1:14" ht="15.75" customHeight="1">
      <c r="A207" s="381" t="str">
        <f t="array" ref="A207">IFERROR(IF(D207="","",INDEX('1st Run'!$A:$H,MATCH($F207,'1st Run'!$H:$H,0),1)),"")</f>
        <v/>
      </c>
      <c r="B207" s="382" t="str">
        <f t="array" ref="B207">IFERROR(IF(D207="","",INDEX('1st Run'!$A:$H,MATCH($F207,'1st Run'!$H:$H,0),2)),"")</f>
        <v/>
      </c>
      <c r="C207" s="382" t="str">
        <f t="array" ref="C207">IFERROR(IF(D207="","",INDEX('1st Run'!$A:$H,MATCH(F207,'1st Run'!$H:$H,0),3)),"")</f>
        <v/>
      </c>
      <c r="D207" s="383" t="str">
        <f t="shared" si="0"/>
        <v/>
      </c>
      <c r="E207" s="384" t="str">
        <f>IFERROR(IF(AND(SMALL('1st Run'!H:H,N207)&gt;1000,SMALL('1st Run'!H:H,N207)&lt;3000),"nt",IF(SMALL('1st Run'!H:H,N207)&gt;3000,"",SMALL('1st Run'!H:H,N207))),"")</f>
        <v/>
      </c>
      <c r="F207" s="385" t="str">
        <f>IF(D207="nt",IFERROR(SMALL('1st Run'!H:H,N207),""),IF(D207&gt;3000,"",IFERROR(SMALL('1st Run'!H:H,N207),"")))</f>
        <v/>
      </c>
      <c r="G207" s="391"/>
      <c r="H207" s="156" t="str">
        <f t="shared" si="2"/>
        <v/>
      </c>
      <c r="I207" s="154" t="str">
        <f>IFERROR(VLOOKUP(D207,'1st Run'!$S$4:$U$32,3,FALSE),"")</f>
        <v/>
      </c>
      <c r="M207" s="388"/>
      <c r="N207" s="389">
        <v>206</v>
      </c>
    </row>
    <row r="208" spans="1:14" ht="15.75" customHeight="1">
      <c r="A208" s="381" t="str">
        <f t="array" ref="A208">IFERROR(IF(D208="","",INDEX('1st Run'!$A:$H,MATCH($F208,'1st Run'!$H:$H,0),1)),"")</f>
        <v/>
      </c>
      <c r="B208" s="382" t="str">
        <f t="array" ref="B208">IFERROR(IF(D208="","",INDEX('1st Run'!$A:$H,MATCH($F208,'1st Run'!$H:$H,0),2)),"")</f>
        <v/>
      </c>
      <c r="C208" s="382" t="str">
        <f t="array" ref="C208">IFERROR(IF(D208="","",INDEX('1st Run'!$A:$H,MATCH(F208,'1st Run'!$H:$H,0),3)),"")</f>
        <v/>
      </c>
      <c r="D208" s="383" t="str">
        <f t="shared" si="0"/>
        <v/>
      </c>
      <c r="E208" s="384" t="str">
        <f>IFERROR(IF(AND(SMALL('1st Run'!H:H,N208)&gt;1000,SMALL('1st Run'!H:H,N208)&lt;3000),"nt",IF(SMALL('1st Run'!H:H,N208)&gt;3000,"",SMALL('1st Run'!H:H,N208))),"")</f>
        <v/>
      </c>
      <c r="F208" s="385" t="str">
        <f>IF(D208="nt",IFERROR(SMALL('1st Run'!H:H,N208),""),IF(D208&gt;3000,"",IFERROR(SMALL('1st Run'!H:H,N208),"")))</f>
        <v/>
      </c>
      <c r="G208" s="391"/>
      <c r="H208" s="156" t="str">
        <f t="shared" si="2"/>
        <v/>
      </c>
      <c r="I208" s="154" t="str">
        <f>IFERROR(VLOOKUP(D208,'1st Run'!$S$4:$U$32,3,FALSE),"")</f>
        <v/>
      </c>
      <c r="M208" s="388"/>
      <c r="N208" s="389">
        <v>207</v>
      </c>
    </row>
    <row r="209" spans="1:14" ht="15.75" customHeight="1">
      <c r="A209" s="381" t="str">
        <f t="array" ref="A209">IFERROR(IF(D209="","",INDEX('1st Run'!$A:$H,MATCH($F209,'1st Run'!$H:$H,0),1)),"")</f>
        <v/>
      </c>
      <c r="B209" s="382" t="str">
        <f t="array" ref="B209">IFERROR(IF(D209="","",INDEX('1st Run'!$A:$H,MATCH($F209,'1st Run'!$H:$H,0),2)),"")</f>
        <v/>
      </c>
      <c r="C209" s="382" t="str">
        <f t="array" ref="C209">IFERROR(IF(D209="","",INDEX('1st Run'!$A:$H,MATCH(F209,'1st Run'!$H:$H,0),3)),"")</f>
        <v/>
      </c>
      <c r="D209" s="383" t="str">
        <f t="shared" si="0"/>
        <v/>
      </c>
      <c r="E209" s="384" t="str">
        <f>IFERROR(IF(AND(SMALL('1st Run'!H:H,N209)&gt;1000,SMALL('1st Run'!H:H,N209)&lt;3000),"nt",IF(SMALL('1st Run'!H:H,N209)&gt;3000,"",SMALL('1st Run'!H:H,N209))),"")</f>
        <v/>
      </c>
      <c r="F209" s="385" t="str">
        <f>IF(D209="nt",IFERROR(SMALL('1st Run'!H:H,N209),""),IF(D209&gt;3000,"",IFERROR(SMALL('1st Run'!H:H,N209),"")))</f>
        <v/>
      </c>
      <c r="G209" s="391"/>
      <c r="H209" s="156" t="str">
        <f t="shared" si="2"/>
        <v/>
      </c>
      <c r="I209" s="154" t="str">
        <f>IFERROR(VLOOKUP(D209,'1st Run'!$S$4:$U$32,3,FALSE),"")</f>
        <v/>
      </c>
      <c r="M209" s="388"/>
      <c r="N209" s="389">
        <v>208</v>
      </c>
    </row>
    <row r="210" spans="1:14" ht="15.75" customHeight="1">
      <c r="A210" s="381" t="str">
        <f t="array" ref="A210">IFERROR(IF(D210="","",INDEX('1st Run'!$A:$H,MATCH($F210,'1st Run'!$H:$H,0),1)),"")</f>
        <v/>
      </c>
      <c r="B210" s="382" t="str">
        <f t="array" ref="B210">IFERROR(IF(D210="","",INDEX('1st Run'!$A:$H,MATCH($F210,'1st Run'!$H:$H,0),2)),"")</f>
        <v/>
      </c>
      <c r="C210" s="382" t="str">
        <f t="array" ref="C210">IFERROR(IF(D210="","",INDEX('1st Run'!$A:$H,MATCH(F210,'1st Run'!$H:$H,0),3)),"")</f>
        <v/>
      </c>
      <c r="D210" s="383" t="str">
        <f t="shared" si="0"/>
        <v/>
      </c>
      <c r="E210" s="384" t="str">
        <f>IFERROR(IF(AND(SMALL('1st Run'!H:H,N210)&gt;1000,SMALL('1st Run'!H:H,N210)&lt;3000),"nt",IF(SMALL('1st Run'!H:H,N210)&gt;3000,"",SMALL('1st Run'!H:H,N210))),"")</f>
        <v/>
      </c>
      <c r="F210" s="385" t="str">
        <f>IF(D210="nt",IFERROR(SMALL('1st Run'!H:H,N210),""),IF(D210&gt;3000,"",IFERROR(SMALL('1st Run'!H:H,N210),"")))</f>
        <v/>
      </c>
      <c r="G210" s="391"/>
      <c r="H210" s="156" t="str">
        <f t="shared" si="2"/>
        <v/>
      </c>
      <c r="I210" s="154" t="str">
        <f>IFERROR(VLOOKUP(D210,'1st Run'!$S$4:$U$32,3,FALSE),"")</f>
        <v/>
      </c>
      <c r="M210" s="388"/>
      <c r="N210" s="389">
        <v>209</v>
      </c>
    </row>
    <row r="211" spans="1:14" ht="15.75" customHeight="1">
      <c r="A211" s="381" t="str">
        <f t="array" ref="A211">IFERROR(IF(D211="","",INDEX('1st Run'!$A:$H,MATCH($F211,'1st Run'!$H:$H,0),1)),"")</f>
        <v/>
      </c>
      <c r="B211" s="382" t="str">
        <f t="array" ref="B211">IFERROR(IF(D211="","",INDEX('1st Run'!$A:$H,MATCH($F211,'1st Run'!$H:$H,0),2)),"")</f>
        <v/>
      </c>
      <c r="C211" s="382" t="str">
        <f t="array" ref="C211">IFERROR(IF(D211="","",INDEX('1st Run'!$A:$H,MATCH(F211,'1st Run'!$H:$H,0),3)),"")</f>
        <v/>
      </c>
      <c r="D211" s="383" t="str">
        <f t="shared" si="0"/>
        <v/>
      </c>
      <c r="E211" s="384" t="str">
        <f>IFERROR(IF(AND(SMALL('1st Run'!H:H,N211)&gt;1000,SMALL('1st Run'!H:H,N211)&lt;3000),"nt",IF(SMALL('1st Run'!H:H,N211)&gt;3000,"",SMALL('1st Run'!H:H,N211))),"")</f>
        <v/>
      </c>
      <c r="F211" s="385" t="str">
        <f>IF(D211="nt",IFERROR(SMALL('1st Run'!H:H,N211),""),IF(D211&gt;3000,"",IFERROR(SMALL('1st Run'!H:H,N211),"")))</f>
        <v/>
      </c>
      <c r="G211" s="391"/>
      <c r="H211" s="156" t="str">
        <f t="shared" si="2"/>
        <v/>
      </c>
      <c r="I211" s="154" t="str">
        <f>IFERROR(VLOOKUP(D211,'1st Run'!$S$4:$U$32,3,FALSE),"")</f>
        <v/>
      </c>
      <c r="M211" s="388"/>
      <c r="N211" s="389">
        <v>210</v>
      </c>
    </row>
    <row r="212" spans="1:14" ht="15.75" customHeight="1">
      <c r="A212" s="381" t="str">
        <f t="array" ref="A212">IFERROR(IF(D212="","",INDEX('1st Run'!$A:$H,MATCH($F212,'1st Run'!$H:$H,0),1)),"")</f>
        <v/>
      </c>
      <c r="B212" s="382" t="str">
        <f t="array" ref="B212">IFERROR(IF(D212="","",INDEX('1st Run'!$A:$H,MATCH($F212,'1st Run'!$H:$H,0),2)),"")</f>
        <v/>
      </c>
      <c r="C212" s="382" t="str">
        <f t="array" ref="C212">IFERROR(IF(D212="","",INDEX('1st Run'!$A:$H,MATCH(F212,'1st Run'!$H:$H,0),3)),"")</f>
        <v/>
      </c>
      <c r="D212" s="383" t="str">
        <f t="shared" si="0"/>
        <v/>
      </c>
      <c r="E212" s="384" t="str">
        <f>IFERROR(IF(AND(SMALL('1st Run'!H:H,N212)&gt;1000,SMALL('1st Run'!H:H,N212)&lt;3000),"nt",IF(SMALL('1st Run'!H:H,N212)&gt;3000,"",SMALL('1st Run'!H:H,N212))),"")</f>
        <v/>
      </c>
      <c r="F212" s="385" t="str">
        <f>IF(D212="nt",IFERROR(SMALL('1st Run'!H:H,N212),""),IF(D212&gt;3000,"",IFERROR(SMALL('1st Run'!H:H,N212),"")))</f>
        <v/>
      </c>
      <c r="G212" s="391"/>
      <c r="H212" s="156" t="str">
        <f t="shared" si="2"/>
        <v/>
      </c>
      <c r="I212" s="154" t="str">
        <f>IFERROR(VLOOKUP(D212,'1st Run'!$S$4:$U$32,3,FALSE),"")</f>
        <v/>
      </c>
      <c r="M212" s="388"/>
      <c r="N212" s="389">
        <v>211</v>
      </c>
    </row>
    <row r="213" spans="1:14" ht="15.75" customHeight="1">
      <c r="A213" s="381" t="str">
        <f t="array" ref="A213">IFERROR(IF(D213="","",INDEX('1st Run'!$A:$H,MATCH($F213,'1st Run'!$H:$H,0),1)),"")</f>
        <v/>
      </c>
      <c r="B213" s="382" t="str">
        <f t="array" ref="B213">IFERROR(IF(D213="","",INDEX('1st Run'!$A:$H,MATCH($F213,'1st Run'!$H:$H,0),2)),"")</f>
        <v/>
      </c>
      <c r="C213" s="382" t="str">
        <f t="array" ref="C213">IFERROR(IF(D213="","",INDEX('1st Run'!$A:$H,MATCH(F213,'1st Run'!$H:$H,0),3)),"")</f>
        <v/>
      </c>
      <c r="D213" s="383" t="str">
        <f t="shared" si="0"/>
        <v/>
      </c>
      <c r="E213" s="384" t="str">
        <f>IFERROR(IF(AND(SMALL('1st Run'!H:H,N213)&gt;1000,SMALL('1st Run'!H:H,N213)&lt;3000),"nt",IF(SMALL('1st Run'!H:H,N213)&gt;3000,"",SMALL('1st Run'!H:H,N213))),"")</f>
        <v/>
      </c>
      <c r="F213" s="385" t="str">
        <f>IF(D213="nt",IFERROR(SMALL('1st Run'!H:H,N213),""),IF(D213&gt;3000,"",IFERROR(SMALL('1st Run'!H:H,N213),"")))</f>
        <v/>
      </c>
      <c r="G213" s="391"/>
      <c r="H213" s="156" t="str">
        <f t="shared" si="2"/>
        <v/>
      </c>
      <c r="I213" s="154" t="str">
        <f>IFERROR(VLOOKUP(D213,'1st Run'!$S$4:$U$32,3,FALSE),"")</f>
        <v/>
      </c>
      <c r="M213" s="388"/>
      <c r="N213" s="389">
        <v>212</v>
      </c>
    </row>
    <row r="214" spans="1:14" ht="15.75" customHeight="1">
      <c r="A214" s="381" t="str">
        <f t="array" ref="A214">IFERROR(IF(D214="","",INDEX('1st Run'!$A:$H,MATCH($F214,'1st Run'!$H:$H,0),1)),"")</f>
        <v/>
      </c>
      <c r="B214" s="382" t="str">
        <f t="array" ref="B214">IFERROR(IF(D214="","",INDEX('1st Run'!$A:$H,MATCH($F214,'1st Run'!$H:$H,0),2)),"")</f>
        <v/>
      </c>
      <c r="C214" s="382" t="str">
        <f t="array" ref="C214">IFERROR(IF(D214="","",INDEX('1st Run'!$A:$H,MATCH(F214,'1st Run'!$H:$H,0),3)),"")</f>
        <v/>
      </c>
      <c r="D214" s="383" t="str">
        <f t="shared" si="0"/>
        <v/>
      </c>
      <c r="E214" s="384" t="str">
        <f>IFERROR(IF(AND(SMALL('1st Run'!H:H,N214)&gt;1000,SMALL('1st Run'!H:H,N214)&lt;3000),"nt",IF(SMALL('1st Run'!H:H,N214)&gt;3000,"",SMALL('1st Run'!H:H,N214))),"")</f>
        <v/>
      </c>
      <c r="F214" s="385" t="str">
        <f>IF(D214="nt",IFERROR(SMALL('1st Run'!H:H,N214),""),IF(D214&gt;3000,"",IFERROR(SMALL('1st Run'!H:H,N214),"")))</f>
        <v/>
      </c>
      <c r="G214" s="391"/>
      <c r="H214" s="156" t="str">
        <f t="shared" si="2"/>
        <v/>
      </c>
      <c r="I214" s="154" t="str">
        <f>IFERROR(VLOOKUP(D214,'1st Run'!$S$4:$U$32,3,FALSE),"")</f>
        <v/>
      </c>
      <c r="M214" s="388"/>
      <c r="N214" s="389">
        <v>213</v>
      </c>
    </row>
    <row r="215" spans="1:14" ht="15.75" customHeight="1">
      <c r="A215" s="381" t="str">
        <f t="array" ref="A215">IFERROR(IF(D215="","",INDEX('1st Run'!$A:$H,MATCH($F215,'1st Run'!$H:$H,0),1)),"")</f>
        <v/>
      </c>
      <c r="B215" s="382" t="str">
        <f t="array" ref="B215">IFERROR(IF(D215="","",INDEX('1st Run'!$A:$H,MATCH($F215,'1st Run'!$H:$H,0),2)),"")</f>
        <v/>
      </c>
      <c r="C215" s="382" t="str">
        <f t="array" ref="C215">IFERROR(IF(D215="","",INDEX('1st Run'!$A:$H,MATCH(F215,'1st Run'!$H:$H,0),3)),"")</f>
        <v/>
      </c>
      <c r="D215" s="383" t="str">
        <f t="shared" si="0"/>
        <v/>
      </c>
      <c r="E215" s="384" t="str">
        <f>IFERROR(IF(AND(SMALL('1st Run'!H:H,N215)&gt;1000,SMALL('1st Run'!H:H,N215)&lt;3000),"nt",IF(SMALL('1st Run'!H:H,N215)&gt;3000,"",SMALL('1st Run'!H:H,N215))),"")</f>
        <v/>
      </c>
      <c r="F215" s="385" t="str">
        <f>IF(D215="nt",IFERROR(SMALL('1st Run'!H:H,N215),""),IF(D215&gt;3000,"",IFERROR(SMALL('1st Run'!H:H,N215),"")))</f>
        <v/>
      </c>
      <c r="G215" s="391"/>
      <c r="H215" s="156" t="str">
        <f t="shared" si="2"/>
        <v/>
      </c>
      <c r="I215" s="154" t="str">
        <f>IFERROR(VLOOKUP(D215,'1st Run'!$S$4:$U$32,3,FALSE),"")</f>
        <v/>
      </c>
      <c r="M215" s="388"/>
      <c r="N215" s="389">
        <v>214</v>
      </c>
    </row>
    <row r="216" spans="1:14" ht="15.75" customHeight="1">
      <c r="A216" s="381" t="str">
        <f t="array" ref="A216">IFERROR(IF(D216="","",INDEX('1st Run'!$A:$H,MATCH($F216,'1st Run'!$H:$H,0),1)),"")</f>
        <v/>
      </c>
      <c r="B216" s="382" t="str">
        <f t="array" ref="B216">IFERROR(IF(D216="","",INDEX('1st Run'!$A:$H,MATCH($F216,'1st Run'!$H:$H,0),2)),"")</f>
        <v/>
      </c>
      <c r="C216" s="382" t="str">
        <f t="array" ref="C216">IFERROR(IF(D216="","",INDEX('1st Run'!$A:$H,MATCH(F216,'1st Run'!$H:$H,0),3)),"")</f>
        <v/>
      </c>
      <c r="D216" s="383" t="str">
        <f t="shared" si="0"/>
        <v/>
      </c>
      <c r="E216" s="384" t="str">
        <f>IFERROR(IF(AND(SMALL('1st Run'!H:H,N216)&gt;1000,SMALL('1st Run'!H:H,N216)&lt;3000),"nt",IF(SMALL('1st Run'!H:H,N216)&gt;3000,"",SMALL('1st Run'!H:H,N216))),"")</f>
        <v/>
      </c>
      <c r="F216" s="385" t="str">
        <f>IF(D216="nt",IFERROR(SMALL('1st Run'!H:H,N216),""),IF(D216&gt;3000,"",IFERROR(SMALL('1st Run'!H:H,N216),"")))</f>
        <v/>
      </c>
      <c r="G216" s="391"/>
      <c r="H216" s="156" t="str">
        <f t="shared" si="2"/>
        <v/>
      </c>
      <c r="I216" s="154" t="str">
        <f>IFERROR(VLOOKUP(D216,'1st Run'!$S$4:$U$32,3,FALSE),"")</f>
        <v/>
      </c>
      <c r="M216" s="388"/>
      <c r="N216" s="389">
        <v>215</v>
      </c>
    </row>
    <row r="217" spans="1:14" ht="15.75" customHeight="1">
      <c r="A217" s="381" t="str">
        <f t="array" ref="A217">IFERROR(IF(D217="","",INDEX('1st Run'!$A:$H,MATCH($F217,'1st Run'!$H:$H,0),1)),"")</f>
        <v/>
      </c>
      <c r="B217" s="382" t="str">
        <f t="array" ref="B217">IFERROR(IF(D217="","",INDEX('1st Run'!$A:$H,MATCH($F217,'1st Run'!$H:$H,0),2)),"")</f>
        <v/>
      </c>
      <c r="C217" s="382" t="str">
        <f t="array" ref="C217">IFERROR(IF(D217="","",INDEX('1st Run'!$A:$H,MATCH(F217,'1st Run'!$H:$H,0),3)),"")</f>
        <v/>
      </c>
      <c r="D217" s="383" t="str">
        <f t="shared" si="0"/>
        <v/>
      </c>
      <c r="E217" s="384" t="str">
        <f>IFERROR(IF(AND(SMALL('1st Run'!H:H,N217)&gt;1000,SMALL('1st Run'!H:H,N217)&lt;3000),"nt",IF(SMALL('1st Run'!H:H,N217)&gt;3000,"",SMALL('1st Run'!H:H,N217))),"")</f>
        <v/>
      </c>
      <c r="F217" s="385" t="str">
        <f>IF(D217="nt",IFERROR(SMALL('1st Run'!H:H,N217),""),IF(D217&gt;3000,"",IFERROR(SMALL('1st Run'!H:H,N217),"")))</f>
        <v/>
      </c>
      <c r="G217" s="391"/>
      <c r="H217" s="156" t="str">
        <f t="shared" si="2"/>
        <v/>
      </c>
      <c r="I217" s="154" t="str">
        <f>IFERROR(VLOOKUP(D217,'1st Run'!$S$4:$U$32,3,FALSE),"")</f>
        <v/>
      </c>
      <c r="M217" s="388"/>
      <c r="N217" s="389">
        <v>216</v>
      </c>
    </row>
    <row r="218" spans="1:14" ht="15.75" customHeight="1">
      <c r="A218" s="381" t="str">
        <f t="array" ref="A218">IFERROR(IF(D218="","",INDEX('1st Run'!$A:$H,MATCH($F218,'1st Run'!$H:$H,0),1)),"")</f>
        <v/>
      </c>
      <c r="B218" s="382" t="str">
        <f t="array" ref="B218">IFERROR(IF(D218="","",INDEX('1st Run'!$A:$H,MATCH($F218,'1st Run'!$H:$H,0),2)),"")</f>
        <v/>
      </c>
      <c r="C218" s="382" t="str">
        <f t="array" ref="C218">IFERROR(IF(D218="","",INDEX('1st Run'!$A:$H,MATCH(F218,'1st Run'!$H:$H,0),3)),"")</f>
        <v/>
      </c>
      <c r="D218" s="383" t="str">
        <f t="shared" si="0"/>
        <v/>
      </c>
      <c r="E218" s="384" t="str">
        <f>IFERROR(IF(AND(SMALL('1st Run'!H:H,N218)&gt;1000,SMALL('1st Run'!H:H,N218)&lt;3000),"nt",IF(SMALL('1st Run'!H:H,N218)&gt;3000,"",SMALL('1st Run'!H:H,N218))),"")</f>
        <v/>
      </c>
      <c r="F218" s="385" t="str">
        <f>IF(D218="nt",IFERROR(SMALL('1st Run'!H:H,N218),""),IF(D218&gt;3000,"",IFERROR(SMALL('1st Run'!H:H,N218),"")))</f>
        <v/>
      </c>
      <c r="G218" s="391"/>
      <c r="H218" s="156" t="str">
        <f t="shared" si="2"/>
        <v/>
      </c>
      <c r="I218" s="154" t="str">
        <f>IFERROR(VLOOKUP(D218,'1st Run'!$S$4:$U$32,3,FALSE),"")</f>
        <v/>
      </c>
      <c r="M218" s="388"/>
      <c r="N218" s="389">
        <v>217</v>
      </c>
    </row>
    <row r="219" spans="1:14" ht="15.75" customHeight="1">
      <c r="A219" s="381" t="str">
        <f t="array" ref="A219">IFERROR(IF(D219="","",INDEX('1st Run'!$A:$H,MATCH($F219,'1st Run'!$H:$H,0),1)),"")</f>
        <v/>
      </c>
      <c r="B219" s="382" t="str">
        <f t="array" ref="B219">IFERROR(IF(D219="","",INDEX('1st Run'!$A:$H,MATCH($F219,'1st Run'!$H:$H,0),2)),"")</f>
        <v/>
      </c>
      <c r="C219" s="382" t="str">
        <f t="array" ref="C219">IFERROR(IF(D219="","",INDEX('1st Run'!$A:$H,MATCH(F219,'1st Run'!$H:$H,0),3)),"")</f>
        <v/>
      </c>
      <c r="D219" s="383" t="str">
        <f t="shared" si="0"/>
        <v/>
      </c>
      <c r="E219" s="384" t="str">
        <f>IFERROR(IF(AND(SMALL('1st Run'!H:H,N219)&gt;1000,SMALL('1st Run'!H:H,N219)&lt;3000),"nt",IF(SMALL('1st Run'!H:H,N219)&gt;3000,"",SMALL('1st Run'!H:H,N219))),"")</f>
        <v/>
      </c>
      <c r="F219" s="385" t="str">
        <f>IF(D219="nt",IFERROR(SMALL('1st Run'!H:H,N219),""),IF(D219&gt;3000,"",IFERROR(SMALL('1st Run'!H:H,N219),"")))</f>
        <v/>
      </c>
      <c r="G219" s="391"/>
      <c r="H219" s="156" t="str">
        <f t="shared" si="2"/>
        <v/>
      </c>
      <c r="I219" s="154" t="str">
        <f>IFERROR(VLOOKUP(D219,'1st Run'!$S$4:$U$32,3,FALSE),"")</f>
        <v/>
      </c>
      <c r="M219" s="388"/>
      <c r="N219" s="389">
        <v>218</v>
      </c>
    </row>
    <row r="220" spans="1:14" ht="15.75" customHeight="1">
      <c r="A220" s="381" t="str">
        <f t="array" ref="A220">IFERROR(IF(D220="","",INDEX('1st Run'!$A:$H,MATCH($F220,'1st Run'!$H:$H,0),1)),"")</f>
        <v/>
      </c>
      <c r="B220" s="382" t="str">
        <f t="array" ref="B220">IFERROR(IF(D220="","",INDEX('1st Run'!$A:$H,MATCH($F220,'1st Run'!$H:$H,0),2)),"")</f>
        <v/>
      </c>
      <c r="C220" s="382" t="str">
        <f t="array" ref="C220">IFERROR(IF(D220="","",INDEX('1st Run'!$A:$H,MATCH(F220,'1st Run'!$H:$H,0),3)),"")</f>
        <v/>
      </c>
      <c r="D220" s="383" t="str">
        <f t="shared" si="0"/>
        <v/>
      </c>
      <c r="E220" s="384" t="str">
        <f>IFERROR(IF(AND(SMALL('1st Run'!H:H,N220)&gt;1000,SMALL('1st Run'!H:H,N220)&lt;3000),"nt",IF(SMALL('1st Run'!H:H,N220)&gt;3000,"",SMALL('1st Run'!H:H,N220))),"")</f>
        <v/>
      </c>
      <c r="F220" s="385" t="str">
        <f>IF(D220="nt",IFERROR(SMALL('1st Run'!H:H,N220),""),IF(D220&gt;3000,"",IFERROR(SMALL('1st Run'!H:H,N220),"")))</f>
        <v/>
      </c>
      <c r="G220" s="391"/>
      <c r="H220" s="156" t="str">
        <f t="shared" si="2"/>
        <v/>
      </c>
      <c r="I220" s="154" t="str">
        <f>IFERROR(VLOOKUP(D220,'1st Run'!$S$4:$U$32,3,FALSE),"")</f>
        <v/>
      </c>
      <c r="M220" s="388"/>
      <c r="N220" s="389">
        <v>219</v>
      </c>
    </row>
    <row r="221" spans="1:14" ht="15.75" customHeight="1">
      <c r="A221" s="381" t="str">
        <f t="array" ref="A221">IFERROR(IF(D221="","",INDEX('1st Run'!$A:$H,MATCH($F221,'1st Run'!$H:$H,0),1)),"")</f>
        <v/>
      </c>
      <c r="B221" s="382" t="str">
        <f t="array" ref="B221">IFERROR(IF(D221="","",INDEX('1st Run'!$A:$H,MATCH($F221,'1st Run'!$H:$H,0),2)),"")</f>
        <v/>
      </c>
      <c r="C221" s="382" t="str">
        <f t="array" ref="C221">IFERROR(IF(D221="","",INDEX('1st Run'!$A:$H,MATCH(F221,'1st Run'!$H:$H,0),3)),"")</f>
        <v/>
      </c>
      <c r="D221" s="383" t="str">
        <f t="shared" si="0"/>
        <v/>
      </c>
      <c r="E221" s="384" t="str">
        <f>IFERROR(IF(AND(SMALL('1st Run'!H:H,N221)&gt;1000,SMALL('1st Run'!H:H,N221)&lt;3000),"nt",IF(SMALL('1st Run'!H:H,N221)&gt;3000,"",SMALL('1st Run'!H:H,N221))),"")</f>
        <v/>
      </c>
      <c r="F221" s="385" t="str">
        <f>IF(D221="nt",IFERROR(SMALL('1st Run'!H:H,N221),""),IF(D221&gt;3000,"",IFERROR(SMALL('1st Run'!H:H,N221),"")))</f>
        <v/>
      </c>
      <c r="G221" s="391"/>
      <c r="H221" s="156" t="str">
        <f t="shared" si="2"/>
        <v/>
      </c>
      <c r="I221" s="154" t="str">
        <f>IFERROR(VLOOKUP(D221,'1st Run'!$S$4:$U$32,3,FALSE),"")</f>
        <v/>
      </c>
      <c r="M221" s="388"/>
      <c r="N221" s="389">
        <v>220</v>
      </c>
    </row>
    <row r="222" spans="1:14" ht="15.75" customHeight="1">
      <c r="A222" s="381" t="str">
        <f t="array" ref="A222">IFERROR(IF(D222="","",INDEX('1st Run'!$A:$H,MATCH($F222,'1st Run'!$H:$H,0),1)),"")</f>
        <v/>
      </c>
      <c r="B222" s="382" t="str">
        <f t="array" ref="B222">IFERROR(IF(D222="","",INDEX('1st Run'!$A:$H,MATCH($F222,'1st Run'!$H:$H,0),2)),"")</f>
        <v/>
      </c>
      <c r="C222" s="382" t="str">
        <f t="array" ref="C222">IFERROR(IF(D222="","",INDEX('1st Run'!$A:$H,MATCH(F222,'1st Run'!$H:$H,0),3)),"")</f>
        <v/>
      </c>
      <c r="D222" s="383" t="str">
        <f t="shared" si="0"/>
        <v/>
      </c>
      <c r="E222" s="384" t="str">
        <f>IFERROR(IF(AND(SMALL('1st Run'!H:H,N222)&gt;1000,SMALL('1st Run'!H:H,N222)&lt;3000),"nt",IF(SMALL('1st Run'!H:H,N222)&gt;3000,"",SMALL('1st Run'!H:H,N222))),"")</f>
        <v/>
      </c>
      <c r="F222" s="385" t="str">
        <f>IF(D222="nt",IFERROR(SMALL('1st Run'!H:H,N222),""),IF(D222&gt;3000,"",IFERROR(SMALL('1st Run'!H:H,N222),"")))</f>
        <v/>
      </c>
      <c r="G222" s="391"/>
      <c r="H222" s="156" t="str">
        <f t="shared" si="2"/>
        <v/>
      </c>
      <c r="I222" s="154" t="str">
        <f>IFERROR(VLOOKUP(D222,'1st Run'!$S$4:$U$32,3,FALSE),"")</f>
        <v/>
      </c>
      <c r="M222" s="388"/>
      <c r="N222" s="389">
        <v>221</v>
      </c>
    </row>
    <row r="223" spans="1:14" ht="15.75" customHeight="1">
      <c r="A223" s="381" t="str">
        <f t="array" ref="A223">IFERROR(IF(D223="","",INDEX('1st Run'!$A:$H,MATCH($F223,'1st Run'!$H:$H,0),1)),"")</f>
        <v/>
      </c>
      <c r="B223" s="382" t="str">
        <f t="array" ref="B223">IFERROR(IF(D223="","",INDEX('1st Run'!$A:$H,MATCH($F223,'1st Run'!$H:$H,0),2)),"")</f>
        <v/>
      </c>
      <c r="C223" s="382" t="str">
        <f t="array" ref="C223">IFERROR(IF(D223="","",INDEX('1st Run'!$A:$H,MATCH(F223,'1st Run'!$H:$H,0),3)),"")</f>
        <v/>
      </c>
      <c r="D223" s="383" t="str">
        <f t="shared" si="0"/>
        <v/>
      </c>
      <c r="E223" s="384" t="str">
        <f>IFERROR(IF(AND(SMALL('1st Run'!H:H,N223)&gt;1000,SMALL('1st Run'!H:H,N223)&lt;3000),"nt",IF(SMALL('1st Run'!H:H,N223)&gt;3000,"",SMALL('1st Run'!H:H,N223))),"")</f>
        <v/>
      </c>
      <c r="F223" s="385" t="str">
        <f>IF(D223="nt",IFERROR(SMALL('1st Run'!H:H,N223),""),IF(D223&gt;3000,"",IFERROR(SMALL('1st Run'!H:H,N223),"")))</f>
        <v/>
      </c>
      <c r="G223" s="391"/>
      <c r="H223" s="156" t="str">
        <f t="shared" si="2"/>
        <v/>
      </c>
      <c r="I223" s="154" t="str">
        <f>IFERROR(VLOOKUP(D223,'1st Run'!$S$4:$U$32,3,FALSE),"")</f>
        <v/>
      </c>
      <c r="M223" s="388"/>
      <c r="N223" s="389">
        <v>222</v>
      </c>
    </row>
    <row r="224" spans="1:14" ht="15.75" customHeight="1">
      <c r="A224" s="381" t="str">
        <f t="array" ref="A224">IFERROR(IF(D224="","",INDEX('1st Run'!$A:$H,MATCH($F224,'1st Run'!$H:$H,0),1)),"")</f>
        <v/>
      </c>
      <c r="B224" s="382" t="str">
        <f t="array" ref="B224">IFERROR(IF(D224="","",INDEX('1st Run'!$A:$H,MATCH($F224,'1st Run'!$H:$H,0),2)),"")</f>
        <v/>
      </c>
      <c r="C224" s="382" t="str">
        <f t="array" ref="C224">IFERROR(IF(D224="","",INDEX('1st Run'!$A:$H,MATCH(F224,'1st Run'!$H:$H,0),3)),"")</f>
        <v/>
      </c>
      <c r="D224" s="383" t="str">
        <f t="shared" si="0"/>
        <v/>
      </c>
      <c r="E224" s="384" t="str">
        <f>IFERROR(IF(AND(SMALL('1st Run'!H:H,N224)&gt;1000,SMALL('1st Run'!H:H,N224)&lt;3000),"nt",IF(SMALL('1st Run'!H:H,N224)&gt;3000,"",SMALL('1st Run'!H:H,N224))),"")</f>
        <v/>
      </c>
      <c r="F224" s="385" t="str">
        <f>IF(D224="nt",IFERROR(SMALL('1st Run'!H:H,N224),""),IF(D224&gt;3000,"",IFERROR(SMALL('1st Run'!H:H,N224),"")))</f>
        <v/>
      </c>
      <c r="G224" s="391"/>
      <c r="H224" s="156" t="str">
        <f t="shared" si="2"/>
        <v/>
      </c>
      <c r="I224" s="154" t="str">
        <f>IFERROR(VLOOKUP(D224,'1st Run'!$S$4:$U$32,3,FALSE),"")</f>
        <v/>
      </c>
      <c r="M224" s="388"/>
      <c r="N224" s="389">
        <v>223</v>
      </c>
    </row>
    <row r="225" spans="1:14" ht="15.75" customHeight="1">
      <c r="A225" s="381" t="str">
        <f t="array" ref="A225">IFERROR(IF(D225="","",INDEX('1st Run'!$A:$H,MATCH($F225,'1st Run'!$H:$H,0),1)),"")</f>
        <v/>
      </c>
      <c r="B225" s="382" t="str">
        <f t="array" ref="B225">IFERROR(IF(D225="","",INDEX('1st Run'!$A:$H,MATCH($F225,'1st Run'!$H:$H,0),2)),"")</f>
        <v/>
      </c>
      <c r="C225" s="382" t="str">
        <f t="array" ref="C225">IFERROR(IF(D225="","",INDEX('1st Run'!$A:$H,MATCH(F225,'1st Run'!$H:$H,0),3)),"")</f>
        <v/>
      </c>
      <c r="D225" s="383" t="str">
        <f t="shared" si="0"/>
        <v/>
      </c>
      <c r="E225" s="384" t="str">
        <f>IFERROR(IF(AND(SMALL('1st Run'!H:H,N225)&gt;1000,SMALL('1st Run'!H:H,N225)&lt;3000),"nt",IF(SMALL('1st Run'!H:H,N225)&gt;3000,"",SMALL('1st Run'!H:H,N225))),"")</f>
        <v/>
      </c>
      <c r="F225" s="385" t="str">
        <f>IF(D225="nt",IFERROR(SMALL('1st Run'!H:H,N225),""),IF(D225&gt;3000,"",IFERROR(SMALL('1st Run'!H:H,N225),"")))</f>
        <v/>
      </c>
      <c r="G225" s="391"/>
      <c r="H225" s="156" t="str">
        <f t="shared" si="2"/>
        <v/>
      </c>
      <c r="I225" s="154" t="str">
        <f>IFERROR(VLOOKUP(D225,'1st Run'!$S$4:$U$32,3,FALSE),"")</f>
        <v/>
      </c>
      <c r="M225" s="388"/>
      <c r="N225" s="389">
        <v>224</v>
      </c>
    </row>
    <row r="226" spans="1:14" ht="15.75" customHeight="1">
      <c r="A226" s="381" t="str">
        <f t="array" ref="A226">IFERROR(IF(D226="","",INDEX('1st Run'!$A:$H,MATCH($F226,'1st Run'!$H:$H,0),1)),"")</f>
        <v/>
      </c>
      <c r="B226" s="382" t="str">
        <f t="array" ref="B226">IFERROR(IF(D226="","",INDEX('1st Run'!$A:$H,MATCH($F226,'1st Run'!$H:$H,0),2)),"")</f>
        <v/>
      </c>
      <c r="C226" s="382" t="str">
        <f t="array" ref="C226">IFERROR(IF(D226="","",INDEX('1st Run'!$A:$H,MATCH(F226,'1st Run'!$H:$H,0),3)),"")</f>
        <v/>
      </c>
      <c r="D226" s="383" t="str">
        <f t="shared" si="0"/>
        <v/>
      </c>
      <c r="E226" s="384" t="str">
        <f>IFERROR(IF(AND(SMALL('1st Run'!H:H,N226)&gt;1000,SMALL('1st Run'!H:H,N226)&lt;3000),"nt",IF(SMALL('1st Run'!H:H,N226)&gt;3000,"",SMALL('1st Run'!H:H,N226))),"")</f>
        <v/>
      </c>
      <c r="F226" s="385" t="str">
        <f>IF(D226="nt",IFERROR(SMALL('1st Run'!H:H,N226),""),IF(D226&gt;3000,"",IFERROR(SMALL('1st Run'!H:H,N226),"")))</f>
        <v/>
      </c>
      <c r="G226" s="391"/>
      <c r="H226" s="156" t="str">
        <f t="shared" si="2"/>
        <v/>
      </c>
      <c r="I226" s="154" t="str">
        <f>IFERROR(VLOOKUP(D226,'1st Run'!$S$4:$U$32,3,FALSE),"")</f>
        <v/>
      </c>
      <c r="M226" s="388"/>
      <c r="N226" s="389">
        <v>225</v>
      </c>
    </row>
    <row r="227" spans="1:14" ht="15.75" customHeight="1">
      <c r="A227" s="381" t="str">
        <f t="array" ref="A227">IFERROR(IF(D227="","",INDEX('1st Run'!$A:$H,MATCH($F227,'1st Run'!$H:$H,0),1)),"")</f>
        <v/>
      </c>
      <c r="B227" s="382" t="str">
        <f t="array" ref="B227">IFERROR(IF(D227="","",INDEX('1st Run'!$A:$H,MATCH($F227,'1st Run'!$H:$H,0),2)),"")</f>
        <v/>
      </c>
      <c r="C227" s="382" t="str">
        <f t="array" ref="C227">IFERROR(IF(D227="","",INDEX('1st Run'!$A:$H,MATCH(F227,'1st Run'!$H:$H,0),3)),"")</f>
        <v/>
      </c>
      <c r="D227" s="383" t="str">
        <f t="shared" si="0"/>
        <v/>
      </c>
      <c r="E227" s="384" t="str">
        <f>IFERROR(IF(AND(SMALL('1st Run'!H:H,N227)&gt;1000,SMALL('1st Run'!H:H,N227)&lt;3000),"nt",IF(SMALL('1st Run'!H:H,N227)&gt;3000,"",SMALL('1st Run'!H:H,N227))),"")</f>
        <v/>
      </c>
      <c r="F227" s="385" t="str">
        <f>IF(D227="nt",IFERROR(SMALL('1st Run'!H:H,N227),""),IF(D227&gt;3000,"",IFERROR(SMALL('1st Run'!H:H,N227),"")))</f>
        <v/>
      </c>
      <c r="G227" s="391"/>
      <c r="H227" s="156" t="str">
        <f t="shared" si="2"/>
        <v/>
      </c>
      <c r="I227" s="154" t="str">
        <f>IFERROR(VLOOKUP(D227,'1st Run'!$S$4:$U$32,3,FALSE),"")</f>
        <v/>
      </c>
      <c r="M227" s="388"/>
      <c r="N227" s="389">
        <v>226</v>
      </c>
    </row>
    <row r="228" spans="1:14" ht="15.75" customHeight="1">
      <c r="A228" s="381" t="str">
        <f t="array" ref="A228">IFERROR(IF(D228="","",INDEX('1st Run'!$A:$H,MATCH($F228,'1st Run'!$H:$H,0),1)),"")</f>
        <v/>
      </c>
      <c r="B228" s="382" t="str">
        <f t="array" ref="B228">IFERROR(IF(D228="","",INDEX('1st Run'!$A:$H,MATCH($F228,'1st Run'!$H:$H,0),2)),"")</f>
        <v/>
      </c>
      <c r="C228" s="382" t="str">
        <f t="array" ref="C228">IFERROR(IF(D228="","",INDEX('1st Run'!$A:$H,MATCH(F228,'1st Run'!$H:$H,0),3)),"")</f>
        <v/>
      </c>
      <c r="D228" s="383" t="str">
        <f t="shared" si="0"/>
        <v/>
      </c>
      <c r="E228" s="384" t="str">
        <f>IFERROR(IF(AND(SMALL('1st Run'!H:H,N228)&gt;1000,SMALL('1st Run'!H:H,N228)&lt;3000),"nt",IF(SMALL('1st Run'!H:H,N228)&gt;3000,"",SMALL('1st Run'!H:H,N228))),"")</f>
        <v/>
      </c>
      <c r="F228" s="385" t="str">
        <f>IF(D228="nt",IFERROR(SMALL('1st Run'!H:H,N228),""),IF(D228&gt;3000,"",IFERROR(SMALL('1st Run'!H:H,N228),"")))</f>
        <v/>
      </c>
      <c r="G228" s="391"/>
      <c r="H228" s="156" t="str">
        <f t="shared" si="2"/>
        <v/>
      </c>
      <c r="I228" s="154" t="str">
        <f>IFERROR(VLOOKUP(D228,'1st Run'!$S$4:$U$32,3,FALSE),"")</f>
        <v/>
      </c>
      <c r="M228" s="388"/>
      <c r="N228" s="389">
        <v>227</v>
      </c>
    </row>
    <row r="229" spans="1:14" ht="15.75" customHeight="1">
      <c r="A229" s="381" t="str">
        <f t="array" ref="A229">IFERROR(IF(D229="","",INDEX('1st Run'!$A:$H,MATCH($F229,'1st Run'!$H:$H,0),1)),"")</f>
        <v/>
      </c>
      <c r="B229" s="382" t="str">
        <f t="array" ref="B229">IFERROR(IF(D229="","",INDEX('1st Run'!$A:$H,MATCH($F229,'1st Run'!$H:$H,0),2)),"")</f>
        <v/>
      </c>
      <c r="C229" s="382" t="str">
        <f t="array" ref="C229">IFERROR(IF(D229="","",INDEX('1st Run'!$A:$H,MATCH(F229,'1st Run'!$H:$H,0),3)),"")</f>
        <v/>
      </c>
      <c r="D229" s="383" t="str">
        <f t="shared" si="0"/>
        <v/>
      </c>
      <c r="E229" s="384" t="str">
        <f>IFERROR(IF(AND(SMALL('1st Run'!H:H,N229)&gt;1000,SMALL('1st Run'!H:H,N229)&lt;3000),"nt",IF(SMALL('1st Run'!H:H,N229)&gt;3000,"",SMALL('1st Run'!H:H,N229))),"")</f>
        <v/>
      </c>
      <c r="F229" s="385" t="str">
        <f>IF(D229="nt",IFERROR(SMALL('1st Run'!H:H,N229),""),IF(D229&gt;3000,"",IFERROR(SMALL('1st Run'!H:H,N229),"")))</f>
        <v/>
      </c>
      <c r="G229" s="391"/>
      <c r="H229" s="156" t="str">
        <f t="shared" si="2"/>
        <v/>
      </c>
      <c r="I229" s="154" t="str">
        <f>IFERROR(VLOOKUP(D229,'1st Run'!$S$4:$U$32,3,FALSE),"")</f>
        <v/>
      </c>
      <c r="M229" s="388"/>
      <c r="N229" s="389">
        <v>228</v>
      </c>
    </row>
    <row r="230" spans="1:14" ht="15.75" customHeight="1">
      <c r="A230" s="381" t="str">
        <f t="array" ref="A230">IFERROR(IF(D230="","",INDEX('1st Run'!$A:$H,MATCH($F230,'1st Run'!$H:$H,0),1)),"")</f>
        <v/>
      </c>
      <c r="B230" s="382" t="str">
        <f t="array" ref="B230">IFERROR(IF(D230="","",INDEX('1st Run'!$A:$H,MATCH($F230,'1st Run'!$H:$H,0),2)),"")</f>
        <v/>
      </c>
      <c r="C230" s="382" t="str">
        <f t="array" ref="C230">IFERROR(IF(D230="","",INDEX('1st Run'!$A:$H,MATCH(F230,'1st Run'!$H:$H,0),3)),"")</f>
        <v/>
      </c>
      <c r="D230" s="383" t="str">
        <f t="shared" si="0"/>
        <v/>
      </c>
      <c r="E230" s="384" t="str">
        <f>IFERROR(IF(AND(SMALL('1st Run'!H:H,N230)&gt;1000,SMALL('1st Run'!H:H,N230)&lt;3000),"nt",IF(SMALL('1st Run'!H:H,N230)&gt;3000,"",SMALL('1st Run'!H:H,N230))),"")</f>
        <v/>
      </c>
      <c r="F230" s="385" t="str">
        <f>IF(D230="nt",IFERROR(SMALL('1st Run'!H:H,N230),""),IF(D230&gt;3000,"",IFERROR(SMALL('1st Run'!H:H,N230),"")))</f>
        <v/>
      </c>
      <c r="G230" s="391"/>
      <c r="H230" s="156" t="str">
        <f t="shared" si="2"/>
        <v/>
      </c>
      <c r="I230" s="154" t="str">
        <f>IFERROR(VLOOKUP(D230,'1st Run'!$S$4:$U$32,3,FALSE),"")</f>
        <v/>
      </c>
      <c r="M230" s="388"/>
      <c r="N230" s="389">
        <v>229</v>
      </c>
    </row>
    <row r="231" spans="1:14" ht="15.75" customHeight="1">
      <c r="A231" s="381" t="str">
        <f t="array" ref="A231">IFERROR(IF(D231="","",INDEX('1st Run'!$A:$H,MATCH($F231,'1st Run'!$H:$H,0),1)),"")</f>
        <v/>
      </c>
      <c r="B231" s="382" t="str">
        <f t="array" ref="B231">IFERROR(IF(D231="","",INDEX('1st Run'!$A:$H,MATCH($F231,'1st Run'!$H:$H,0),2)),"")</f>
        <v/>
      </c>
      <c r="C231" s="382" t="str">
        <f t="array" ref="C231">IFERROR(IF(D231="","",INDEX('1st Run'!$A:$H,MATCH(F231,'1st Run'!$H:$H,0),3)),"")</f>
        <v/>
      </c>
      <c r="D231" s="383" t="str">
        <f t="shared" si="0"/>
        <v/>
      </c>
      <c r="E231" s="384" t="str">
        <f>IFERROR(IF(AND(SMALL('1st Run'!H:H,N231)&gt;1000,SMALL('1st Run'!H:H,N231)&lt;3000),"nt",IF(SMALL('1st Run'!H:H,N231)&gt;3000,"",SMALL('1st Run'!H:H,N231))),"")</f>
        <v/>
      </c>
      <c r="F231" s="385" t="str">
        <f>IF(D231="nt",IFERROR(SMALL('1st Run'!H:H,N231),""),IF(D231&gt;3000,"",IFERROR(SMALL('1st Run'!H:H,N231),"")))</f>
        <v/>
      </c>
      <c r="G231" s="391"/>
      <c r="H231" s="156" t="str">
        <f t="shared" si="2"/>
        <v/>
      </c>
      <c r="I231" s="154" t="str">
        <f>IFERROR(VLOOKUP(D231,'1st Run'!$S$4:$U$32,3,FALSE),"")</f>
        <v/>
      </c>
      <c r="M231" s="388"/>
      <c r="N231" s="389">
        <v>230</v>
      </c>
    </row>
    <row r="232" spans="1:14" ht="15.75" customHeight="1">
      <c r="A232" s="381" t="str">
        <f t="array" ref="A232">IFERROR(IF(D232="","",INDEX('1st Run'!$A:$H,MATCH($F232,'1st Run'!$H:$H,0),1)),"")</f>
        <v/>
      </c>
      <c r="B232" s="382" t="str">
        <f t="array" ref="B232">IFERROR(IF(D232="","",INDEX('1st Run'!$A:$H,MATCH($F232,'1st Run'!$H:$H,0),2)),"")</f>
        <v/>
      </c>
      <c r="C232" s="382" t="str">
        <f t="array" ref="C232">IFERROR(IF(D232="","",INDEX('1st Run'!$A:$H,MATCH(F232,'1st Run'!$H:$H,0),3)),"")</f>
        <v/>
      </c>
      <c r="D232" s="383" t="str">
        <f t="shared" si="0"/>
        <v/>
      </c>
      <c r="E232" s="384" t="str">
        <f>IFERROR(IF(AND(SMALL('1st Run'!H:H,N232)&gt;1000,SMALL('1st Run'!H:H,N232)&lt;3000),"nt",IF(SMALL('1st Run'!H:H,N232)&gt;3000,"",SMALL('1st Run'!H:H,N232))),"")</f>
        <v/>
      </c>
      <c r="F232" s="385" t="str">
        <f>IF(D232="nt",IFERROR(SMALL('1st Run'!H:H,N232),""),IF(D232&gt;3000,"",IFERROR(SMALL('1st Run'!H:H,N232),"")))</f>
        <v/>
      </c>
      <c r="G232" s="391"/>
      <c r="H232" s="156" t="str">
        <f t="shared" si="2"/>
        <v/>
      </c>
      <c r="I232" s="154" t="str">
        <f>IFERROR(VLOOKUP(D232,'1st Run'!$S$4:$U$32,3,FALSE),"")</f>
        <v/>
      </c>
      <c r="M232" s="388"/>
      <c r="N232" s="389">
        <v>231</v>
      </c>
    </row>
    <row r="233" spans="1:14" ht="15.75" customHeight="1">
      <c r="A233" s="381" t="str">
        <f t="array" ref="A233">IFERROR(IF(D233="","",INDEX('1st Run'!$A:$H,MATCH($F233,'1st Run'!$H:$H,0),1)),"")</f>
        <v/>
      </c>
      <c r="B233" s="382" t="str">
        <f t="array" ref="B233">IFERROR(IF(D233="","",INDEX('1st Run'!$A:$H,MATCH($F233,'1st Run'!$H:$H,0),2)),"")</f>
        <v/>
      </c>
      <c r="C233" s="382" t="str">
        <f t="array" ref="C233">IFERROR(IF(D233="","",INDEX('1st Run'!$A:$H,MATCH(F233,'1st Run'!$H:$H,0),3)),"")</f>
        <v/>
      </c>
      <c r="D233" s="383" t="str">
        <f t="shared" si="0"/>
        <v/>
      </c>
      <c r="E233" s="384" t="str">
        <f>IFERROR(IF(AND(SMALL('1st Run'!H:H,N233)&gt;1000,SMALL('1st Run'!H:H,N233)&lt;3000),"nt",IF(SMALL('1st Run'!H:H,N233)&gt;3000,"",SMALL('1st Run'!H:H,N233))),"")</f>
        <v/>
      </c>
      <c r="F233" s="385" t="str">
        <f>IF(D233="nt",IFERROR(SMALL('1st Run'!H:H,N233),""),IF(D233&gt;3000,"",IFERROR(SMALL('1st Run'!H:H,N233),"")))</f>
        <v/>
      </c>
      <c r="G233" s="391"/>
      <c r="H233" s="156" t="str">
        <f t="shared" si="2"/>
        <v/>
      </c>
      <c r="I233" s="154" t="str">
        <f>IFERROR(VLOOKUP(D233,'1st Run'!$S$4:$U$32,3,FALSE),"")</f>
        <v/>
      </c>
      <c r="M233" s="388"/>
      <c r="N233" s="389">
        <v>232</v>
      </c>
    </row>
    <row r="234" spans="1:14" ht="15.75" customHeight="1">
      <c r="A234" s="381" t="str">
        <f t="array" ref="A234">IFERROR(IF(D234="","",INDEX('1st Run'!$A:$H,MATCH($F234,'1st Run'!$H:$H,0),1)),"")</f>
        <v/>
      </c>
      <c r="B234" s="382" t="str">
        <f t="array" ref="B234">IFERROR(IF(D234="","",INDEX('1st Run'!$A:$H,MATCH($F234,'1st Run'!$H:$H,0),2)),"")</f>
        <v/>
      </c>
      <c r="C234" s="382" t="str">
        <f t="array" ref="C234">IFERROR(IF(D234="","",INDEX('1st Run'!$A:$H,MATCH(F234,'1st Run'!$H:$H,0),3)),"")</f>
        <v/>
      </c>
      <c r="D234" s="383" t="str">
        <f t="shared" si="0"/>
        <v/>
      </c>
      <c r="E234" s="384" t="str">
        <f>IFERROR(IF(AND(SMALL('1st Run'!H:H,N234)&gt;1000,SMALL('1st Run'!H:H,N234)&lt;3000),"nt",IF(SMALL('1st Run'!H:H,N234)&gt;3000,"",SMALL('1st Run'!H:H,N234))),"")</f>
        <v/>
      </c>
      <c r="F234" s="385" t="str">
        <f>IF(D234="nt",IFERROR(SMALL('1st Run'!H:H,N234),""),IF(D234&gt;3000,"",IFERROR(SMALL('1st Run'!H:H,N234),"")))</f>
        <v/>
      </c>
      <c r="G234" s="391"/>
      <c r="H234" s="156" t="str">
        <f t="shared" si="2"/>
        <v/>
      </c>
      <c r="I234" s="154" t="str">
        <f>IFERROR(VLOOKUP(D234,'1st Run'!$S$4:$U$32,3,FALSE),"")</f>
        <v/>
      </c>
      <c r="M234" s="388"/>
      <c r="N234" s="389">
        <v>233</v>
      </c>
    </row>
    <row r="235" spans="1:14" ht="15.75" customHeight="1">
      <c r="A235" s="381" t="str">
        <f t="array" ref="A235">IFERROR(IF(D235="","",INDEX('1st Run'!$A:$H,MATCH($F235,'1st Run'!$H:$H,0),1)),"")</f>
        <v/>
      </c>
      <c r="B235" s="382" t="str">
        <f t="array" ref="B235">IFERROR(IF(D235="","",INDEX('1st Run'!$A:$H,MATCH($F235,'1st Run'!$H:$H,0),2)),"")</f>
        <v/>
      </c>
      <c r="C235" s="382" t="str">
        <f t="array" ref="C235">IFERROR(IF(D235="","",INDEX('1st Run'!$A:$H,MATCH(F235,'1st Run'!$H:$H,0),3)),"")</f>
        <v/>
      </c>
      <c r="D235" s="383" t="str">
        <f t="shared" si="0"/>
        <v/>
      </c>
      <c r="E235" s="384" t="str">
        <f>IFERROR(IF(AND(SMALL('1st Run'!H:H,N235)&gt;1000,SMALL('1st Run'!H:H,N235)&lt;3000),"nt",IF(SMALL('1st Run'!H:H,N235)&gt;3000,"",SMALL('1st Run'!H:H,N235))),"")</f>
        <v/>
      </c>
      <c r="F235" s="385" t="str">
        <f>IF(D235="nt",IFERROR(SMALL('1st Run'!H:H,N235),""),IF(D235&gt;3000,"",IFERROR(SMALL('1st Run'!H:H,N235),"")))</f>
        <v/>
      </c>
      <c r="G235" s="391"/>
      <c r="H235" s="156" t="str">
        <f t="shared" si="2"/>
        <v/>
      </c>
      <c r="I235" s="154" t="str">
        <f>IFERROR(VLOOKUP(D235,'1st Run'!$S$4:$U$32,3,FALSE),"")</f>
        <v/>
      </c>
      <c r="M235" s="388"/>
      <c r="N235" s="389">
        <v>234</v>
      </c>
    </row>
    <row r="236" spans="1:14" ht="15.75" customHeight="1">
      <c r="A236" s="381" t="str">
        <f t="array" ref="A236">IFERROR(IF(D236="","",INDEX('1st Run'!$A:$H,MATCH($F236,'1st Run'!$H:$H,0),1)),"")</f>
        <v/>
      </c>
      <c r="B236" s="382" t="str">
        <f t="array" ref="B236">IFERROR(IF(D236="","",INDEX('1st Run'!$A:$H,MATCH($F236,'1st Run'!$H:$H,0),2)),"")</f>
        <v/>
      </c>
      <c r="C236" s="382" t="str">
        <f t="array" ref="C236">IFERROR(IF(D236="","",INDEX('1st Run'!$A:$H,MATCH(F236,'1st Run'!$H:$H,0),3)),"")</f>
        <v/>
      </c>
      <c r="D236" s="383" t="str">
        <f t="shared" si="0"/>
        <v/>
      </c>
      <c r="E236" s="384" t="str">
        <f>IFERROR(IF(AND(SMALL('1st Run'!H:H,N236)&gt;1000,SMALL('1st Run'!H:H,N236)&lt;3000),"nt",IF(SMALL('1st Run'!H:H,N236)&gt;3000,"",SMALL('1st Run'!H:H,N236))),"")</f>
        <v/>
      </c>
      <c r="F236" s="385" t="str">
        <f>IF(D236="nt",IFERROR(SMALL('1st Run'!H:H,N236),""),IF(D236&gt;3000,"",IFERROR(SMALL('1st Run'!H:H,N236),"")))</f>
        <v/>
      </c>
      <c r="G236" s="391"/>
      <c r="H236" s="156" t="str">
        <f t="shared" si="2"/>
        <v/>
      </c>
      <c r="I236" s="154" t="str">
        <f>IFERROR(VLOOKUP(D236,'1st Run'!$S$4:$U$32,3,FALSE),"")</f>
        <v/>
      </c>
      <c r="M236" s="388"/>
      <c r="N236" s="389">
        <v>235</v>
      </c>
    </row>
    <row r="237" spans="1:14" ht="15.75" customHeight="1">
      <c r="A237" s="381" t="str">
        <f t="array" ref="A237">IFERROR(IF(D237="","",INDEX('1st Run'!$A:$H,MATCH($F237,'1st Run'!$H:$H,0),1)),"")</f>
        <v/>
      </c>
      <c r="B237" s="382" t="str">
        <f t="array" ref="B237">IFERROR(IF(D237="","",INDEX('1st Run'!$A:$H,MATCH($F237,'1st Run'!$H:$H,0),2)),"")</f>
        <v/>
      </c>
      <c r="C237" s="382" t="str">
        <f t="array" ref="C237">IFERROR(IF(D237="","",INDEX('1st Run'!$A:$H,MATCH(F237,'1st Run'!$H:$H,0),3)),"")</f>
        <v/>
      </c>
      <c r="D237" s="383" t="str">
        <f t="shared" si="0"/>
        <v/>
      </c>
      <c r="E237" s="384" t="str">
        <f>IFERROR(IF(AND(SMALL('1st Run'!H:H,N237)&gt;1000,SMALL('1st Run'!H:H,N237)&lt;3000),"nt",IF(SMALL('1st Run'!H:H,N237)&gt;3000,"",SMALL('1st Run'!H:H,N237))),"")</f>
        <v/>
      </c>
      <c r="F237" s="385" t="str">
        <f>IF(D237="nt",IFERROR(SMALL('1st Run'!H:H,N237),""),IF(D237&gt;3000,"",IFERROR(SMALL('1st Run'!H:H,N237),"")))</f>
        <v/>
      </c>
      <c r="G237" s="391"/>
      <c r="H237" s="156" t="str">
        <f t="shared" si="2"/>
        <v/>
      </c>
      <c r="I237" s="154" t="str">
        <f>IFERROR(VLOOKUP(D237,'1st Run'!$S$4:$U$32,3,FALSE),"")</f>
        <v/>
      </c>
      <c r="M237" s="388"/>
      <c r="N237" s="389">
        <v>236</v>
      </c>
    </row>
    <row r="238" spans="1:14" ht="15.75" customHeight="1">
      <c r="A238" s="381" t="str">
        <f t="array" ref="A238">IFERROR(IF(D238="","",INDEX('1st Run'!$A:$H,MATCH($F238,'1st Run'!$H:$H,0),1)),"")</f>
        <v/>
      </c>
      <c r="B238" s="382" t="str">
        <f t="array" ref="B238">IFERROR(IF(D238="","",INDEX('1st Run'!$A:$H,MATCH($F238,'1st Run'!$H:$H,0),2)),"")</f>
        <v/>
      </c>
      <c r="C238" s="382" t="str">
        <f t="array" ref="C238">IFERROR(IF(D238="","",INDEX('1st Run'!$A:$H,MATCH(F238,'1st Run'!$H:$H,0),3)),"")</f>
        <v/>
      </c>
      <c r="D238" s="383" t="str">
        <f t="shared" si="0"/>
        <v/>
      </c>
      <c r="E238" s="384" t="str">
        <f>IFERROR(IF(AND(SMALL('1st Run'!H:H,N238)&gt;1000,SMALL('1st Run'!H:H,N238)&lt;3000),"nt",IF(SMALL('1st Run'!H:H,N238)&gt;3000,"",SMALL('1st Run'!H:H,N238))),"")</f>
        <v/>
      </c>
      <c r="F238" s="385" t="str">
        <f>IF(D238="nt",IFERROR(SMALL('1st Run'!H:H,N238),""),IF(D238&gt;3000,"",IFERROR(SMALL('1st Run'!H:H,N238),"")))</f>
        <v/>
      </c>
      <c r="G238" s="391"/>
      <c r="H238" s="156" t="str">
        <f t="shared" si="2"/>
        <v/>
      </c>
      <c r="I238" s="154" t="str">
        <f>IFERROR(VLOOKUP(D238,'1st Run'!$S$4:$U$32,3,FALSE),"")</f>
        <v/>
      </c>
      <c r="M238" s="388"/>
      <c r="N238" s="389">
        <v>237</v>
      </c>
    </row>
    <row r="239" spans="1:14" ht="15.75" customHeight="1">
      <c r="A239" s="381" t="str">
        <f t="array" ref="A239">IFERROR(IF(D239="","",INDEX('1st Run'!$A:$H,MATCH($F239,'1st Run'!$H:$H,0),1)),"")</f>
        <v/>
      </c>
      <c r="B239" s="382" t="str">
        <f t="array" ref="B239">IFERROR(IF(D239="","",INDEX('1st Run'!$A:$H,MATCH($F239,'1st Run'!$H:$H,0),2)),"")</f>
        <v/>
      </c>
      <c r="C239" s="382" t="str">
        <f t="array" ref="C239">IFERROR(IF(D239="","",INDEX('1st Run'!$A:$H,MATCH(F239,'1st Run'!$H:$H,0),3)),"")</f>
        <v/>
      </c>
      <c r="D239" s="383" t="str">
        <f t="shared" si="0"/>
        <v/>
      </c>
      <c r="E239" s="384" t="str">
        <f>IFERROR(IF(AND(SMALL('1st Run'!H:H,N239)&gt;1000,SMALL('1st Run'!H:H,N239)&lt;3000),"nt",IF(SMALL('1st Run'!H:H,N239)&gt;3000,"",SMALL('1st Run'!H:H,N239))),"")</f>
        <v/>
      </c>
      <c r="F239" s="385" t="str">
        <f>IF(D239="nt",IFERROR(SMALL('1st Run'!H:H,N239),""),IF(D239&gt;3000,"",IFERROR(SMALL('1st Run'!H:H,N239),"")))</f>
        <v/>
      </c>
      <c r="G239" s="391"/>
      <c r="H239" s="156" t="str">
        <f t="shared" si="2"/>
        <v/>
      </c>
      <c r="I239" s="154" t="str">
        <f>IFERROR(VLOOKUP(D239,'1st Run'!$S$4:$U$32,3,FALSE),"")</f>
        <v/>
      </c>
      <c r="M239" s="388"/>
      <c r="N239" s="389">
        <v>238</v>
      </c>
    </row>
    <row r="240" spans="1:14" ht="15.75" customHeight="1">
      <c r="A240" s="381" t="str">
        <f t="array" ref="A240">IFERROR(IF(D240="","",INDEX('1st Run'!$A:$H,MATCH($F240,'1st Run'!$H:$H,0),1)),"")</f>
        <v/>
      </c>
      <c r="B240" s="382" t="str">
        <f t="array" ref="B240">IFERROR(IF(D240="","",INDEX('1st Run'!$A:$H,MATCH($F240,'1st Run'!$H:$H,0),2)),"")</f>
        <v/>
      </c>
      <c r="C240" s="382" t="str">
        <f t="array" ref="C240">IFERROR(IF(D240="","",INDEX('1st Run'!$A:$H,MATCH(F240,'1st Run'!$H:$H,0),3)),"")</f>
        <v/>
      </c>
      <c r="D240" s="383" t="str">
        <f t="shared" si="0"/>
        <v/>
      </c>
      <c r="E240" s="384" t="str">
        <f>IFERROR(IF(AND(SMALL('1st Run'!H:H,N240)&gt;1000,SMALL('1st Run'!H:H,N240)&lt;3000),"nt",IF(SMALL('1st Run'!H:H,N240)&gt;3000,"",SMALL('1st Run'!H:H,N240))),"")</f>
        <v/>
      </c>
      <c r="F240" s="385" t="str">
        <f>IF(D240="nt",IFERROR(SMALL('1st Run'!H:H,N240),""),IF(D240&gt;3000,"",IFERROR(SMALL('1st Run'!H:H,N240),"")))</f>
        <v/>
      </c>
      <c r="G240" s="391"/>
      <c r="H240" s="156" t="str">
        <f t="shared" si="2"/>
        <v/>
      </c>
      <c r="I240" s="154" t="str">
        <f>IFERROR(VLOOKUP(D240,'1st Run'!$S$4:$U$32,3,FALSE),"")</f>
        <v/>
      </c>
      <c r="M240" s="388"/>
      <c r="N240" s="389">
        <v>239</v>
      </c>
    </row>
    <row r="241" spans="1:14" ht="15.75" customHeight="1">
      <c r="A241" s="381" t="str">
        <f t="array" ref="A241">IFERROR(IF(D241="","",INDEX('1st Run'!$A:$H,MATCH($F241,'1st Run'!$H:$H,0),1)),"")</f>
        <v/>
      </c>
      <c r="B241" s="382" t="str">
        <f t="array" ref="B241">IFERROR(IF(D241="","",INDEX('1st Run'!$A:$H,MATCH($F241,'1st Run'!$H:$H,0),2)),"")</f>
        <v/>
      </c>
      <c r="C241" s="382" t="str">
        <f t="array" ref="C241">IFERROR(IF(D241="","",INDEX('1st Run'!$A:$H,MATCH(F241,'1st Run'!$H:$H,0),3)),"")</f>
        <v/>
      </c>
      <c r="D241" s="383" t="str">
        <f t="shared" si="0"/>
        <v/>
      </c>
      <c r="E241" s="384" t="str">
        <f>IFERROR(IF(AND(SMALL('1st Run'!H:H,N241)&gt;1000,SMALL('1st Run'!H:H,N241)&lt;3000),"nt",IF(SMALL('1st Run'!H:H,N241)&gt;3000,"",SMALL('1st Run'!H:H,N241))),"")</f>
        <v/>
      </c>
      <c r="F241" s="385" t="str">
        <f>IF(D241="nt",IFERROR(SMALL('1st Run'!H:H,N241),""),IF(D241&gt;3000,"",IFERROR(SMALL('1st Run'!H:H,N241),"")))</f>
        <v/>
      </c>
      <c r="G241" s="391"/>
      <c r="H241" s="156" t="str">
        <f t="shared" si="2"/>
        <v/>
      </c>
      <c r="I241" s="154" t="str">
        <f>IFERROR(VLOOKUP(D241,'1st Run'!$S$4:$U$32,3,FALSE),"")</f>
        <v/>
      </c>
      <c r="M241" s="388"/>
      <c r="N241" s="389">
        <v>240</v>
      </c>
    </row>
    <row r="242" spans="1:14" ht="15.75" customHeight="1">
      <c r="A242" s="381" t="str">
        <f t="array" ref="A242">IFERROR(IF(D242="","",INDEX('1st Run'!$A:$H,MATCH($F242,'1st Run'!$H:$H,0),1)),"")</f>
        <v/>
      </c>
      <c r="B242" s="382" t="str">
        <f t="array" ref="B242">IFERROR(IF(D242="","",INDEX('1st Run'!$A:$H,MATCH($F242,'1st Run'!$H:$H,0),2)),"")</f>
        <v/>
      </c>
      <c r="C242" s="382" t="str">
        <f t="array" ref="C242">IFERROR(IF(D242="","",INDEX('1st Run'!$A:$H,MATCH(F242,'1st Run'!$H:$H,0),3)),"")</f>
        <v/>
      </c>
      <c r="D242" s="383" t="str">
        <f t="shared" si="0"/>
        <v/>
      </c>
      <c r="E242" s="384" t="str">
        <f>IFERROR(IF(AND(SMALL('1st Run'!H:H,N242)&gt;1000,SMALL('1st Run'!H:H,N242)&lt;3000),"nt",IF(SMALL('1st Run'!H:H,N242)&gt;3000,"",SMALL('1st Run'!H:H,N242))),"")</f>
        <v/>
      </c>
      <c r="F242" s="385" t="str">
        <f>IF(D242="nt",IFERROR(SMALL('1st Run'!H:H,N242),""),IF(D242&gt;3000,"",IFERROR(SMALL('1st Run'!H:H,N242),"")))</f>
        <v/>
      </c>
      <c r="G242" s="391"/>
      <c r="H242" s="156" t="str">
        <f t="shared" si="2"/>
        <v/>
      </c>
      <c r="I242" s="154" t="str">
        <f>IFERROR(VLOOKUP(D242,'1st Run'!$S$4:$U$32,3,FALSE),"")</f>
        <v/>
      </c>
      <c r="M242" s="388"/>
      <c r="N242" s="389">
        <v>241</v>
      </c>
    </row>
    <row r="243" spans="1:14" ht="15.75" customHeight="1">
      <c r="A243" s="381" t="str">
        <f t="array" ref="A243">IFERROR(IF(D243="","",INDEX('1st Run'!$A:$H,MATCH($F243,'1st Run'!$H:$H,0),1)),"")</f>
        <v/>
      </c>
      <c r="B243" s="382" t="str">
        <f t="array" ref="B243">IFERROR(IF(D243="","",INDEX('1st Run'!$A:$H,MATCH($F243,'1st Run'!$H:$H,0),2)),"")</f>
        <v/>
      </c>
      <c r="C243" s="382" t="str">
        <f t="array" ref="C243">IFERROR(IF(D243="","",INDEX('1st Run'!$A:$H,MATCH(F243,'1st Run'!$H:$H,0),3)),"")</f>
        <v/>
      </c>
      <c r="D243" s="383" t="str">
        <f t="shared" si="0"/>
        <v/>
      </c>
      <c r="E243" s="384" t="str">
        <f>IFERROR(IF(AND(SMALL('1st Run'!H:H,N243)&gt;1000,SMALL('1st Run'!H:H,N243)&lt;3000),"nt",IF(SMALL('1st Run'!H:H,N243)&gt;3000,"",SMALL('1st Run'!H:H,N243))),"")</f>
        <v/>
      </c>
      <c r="F243" s="385" t="str">
        <f>IF(D243="nt",IFERROR(SMALL('1st Run'!H:H,N243),""),IF(D243&gt;3000,"",IFERROR(SMALL('1st Run'!H:H,N243),"")))</f>
        <v/>
      </c>
      <c r="G243" s="391"/>
      <c r="H243" s="156" t="str">
        <f t="shared" si="2"/>
        <v/>
      </c>
      <c r="I243" s="154" t="str">
        <f>IFERROR(VLOOKUP(D243,'1st Run'!$S$4:$U$32,3,FALSE),"")</f>
        <v/>
      </c>
      <c r="M243" s="388"/>
      <c r="N243" s="389">
        <v>242</v>
      </c>
    </row>
    <row r="244" spans="1:14" ht="15.75" customHeight="1">
      <c r="A244" s="381" t="str">
        <f t="array" ref="A244">IFERROR(IF(D244="","",INDEX('1st Run'!$A:$H,MATCH($F244,'1st Run'!$H:$H,0),1)),"")</f>
        <v/>
      </c>
      <c r="B244" s="382" t="str">
        <f t="array" ref="B244">IFERROR(IF(D244="","",INDEX('1st Run'!$A:$H,MATCH($F244,'1st Run'!$H:$H,0),2)),"")</f>
        <v/>
      </c>
      <c r="C244" s="382" t="str">
        <f t="array" ref="C244">IFERROR(IF(D244="","",INDEX('1st Run'!$A:$H,MATCH(F244,'1st Run'!$H:$H,0),3)),"")</f>
        <v/>
      </c>
      <c r="D244" s="383" t="str">
        <f t="shared" si="0"/>
        <v/>
      </c>
      <c r="E244" s="384" t="str">
        <f>IFERROR(IF(AND(SMALL('1st Run'!H:H,N244)&gt;1000,SMALL('1st Run'!H:H,N244)&lt;3000),"nt",IF(SMALL('1st Run'!H:H,N244)&gt;3000,"",SMALL('1st Run'!H:H,N244))),"")</f>
        <v/>
      </c>
      <c r="F244" s="385" t="str">
        <f>IF(D244="nt",IFERROR(SMALL('1st Run'!H:H,N244),""),IF(D244&gt;3000,"",IFERROR(SMALL('1st Run'!H:H,N244),"")))</f>
        <v/>
      </c>
      <c r="G244" s="391"/>
      <c r="H244" s="156" t="str">
        <f t="shared" si="2"/>
        <v/>
      </c>
      <c r="I244" s="154" t="str">
        <f>IFERROR(VLOOKUP(D244,'1st Run'!$S$4:$U$32,3,FALSE),"")</f>
        <v/>
      </c>
      <c r="M244" s="388"/>
      <c r="N244" s="389">
        <v>243</v>
      </c>
    </row>
    <row r="245" spans="1:14" ht="15.75" customHeight="1">
      <c r="A245" s="381" t="str">
        <f t="array" ref="A245">IFERROR(IF(D245="","",INDEX('1st Run'!$A:$H,MATCH($F245,'1st Run'!$H:$H,0),1)),"")</f>
        <v/>
      </c>
      <c r="B245" s="382" t="str">
        <f t="array" ref="B245">IFERROR(IF(D245="","",INDEX('1st Run'!$A:$H,MATCH($F245,'1st Run'!$H:$H,0),2)),"")</f>
        <v/>
      </c>
      <c r="C245" s="382" t="str">
        <f t="array" ref="C245">IFERROR(IF(D245="","",INDEX('1st Run'!$A:$H,MATCH(F245,'1st Run'!$H:$H,0),3)),"")</f>
        <v/>
      </c>
      <c r="D245" s="383" t="str">
        <f t="shared" si="0"/>
        <v/>
      </c>
      <c r="E245" s="384" t="str">
        <f>IFERROR(IF(AND(SMALL('1st Run'!H:H,N245)&gt;1000,SMALL('1st Run'!H:H,N245)&lt;3000),"nt",IF(SMALL('1st Run'!H:H,N245)&gt;3000,"",SMALL('1st Run'!H:H,N245))),"")</f>
        <v/>
      </c>
      <c r="F245" s="385" t="str">
        <f>IF(D245="nt",IFERROR(SMALL('1st Run'!H:H,N245),""),IF(D245&gt;3000,"",IFERROR(SMALL('1st Run'!H:H,N245),"")))</f>
        <v/>
      </c>
      <c r="G245" s="391"/>
      <c r="H245" s="156" t="str">
        <f t="shared" si="2"/>
        <v/>
      </c>
      <c r="I245" s="154" t="str">
        <f>IFERROR(VLOOKUP(D245,'1st Run'!$S$4:$U$32,3,FALSE),"")</f>
        <v/>
      </c>
      <c r="M245" s="388"/>
      <c r="N245" s="389">
        <v>244</v>
      </c>
    </row>
    <row r="246" spans="1:14" ht="15.75" customHeight="1">
      <c r="A246" s="381" t="str">
        <f t="array" ref="A246">IFERROR(IF(D246="","",INDEX('1st Run'!$A:$H,MATCH($F246,'1st Run'!$H:$H,0),1)),"")</f>
        <v/>
      </c>
      <c r="B246" s="382" t="str">
        <f t="array" ref="B246">IFERROR(IF(D246="","",INDEX('1st Run'!$A:$H,MATCH($F246,'1st Run'!$H:$H,0),2)),"")</f>
        <v/>
      </c>
      <c r="C246" s="382" t="str">
        <f t="array" ref="C246">IFERROR(IF(D246="","",INDEX('1st Run'!$A:$H,MATCH(F246,'1st Run'!$H:$H,0),3)),"")</f>
        <v/>
      </c>
      <c r="D246" s="383" t="str">
        <f t="shared" si="0"/>
        <v/>
      </c>
      <c r="E246" s="384" t="str">
        <f>IFERROR(IF(AND(SMALL('1st Run'!H:H,N246)&gt;1000,SMALL('1st Run'!H:H,N246)&lt;3000),"nt",IF(SMALL('1st Run'!H:H,N246)&gt;3000,"",SMALL('1st Run'!H:H,N246))),"")</f>
        <v/>
      </c>
      <c r="F246" s="385" t="str">
        <f>IF(D246="nt",IFERROR(SMALL('1st Run'!H:H,N246),""),IF(D246&gt;3000,"",IFERROR(SMALL('1st Run'!H:H,N246),"")))</f>
        <v/>
      </c>
      <c r="G246" s="391"/>
      <c r="H246" s="156" t="str">
        <f t="shared" si="2"/>
        <v/>
      </c>
      <c r="I246" s="154" t="str">
        <f>IFERROR(VLOOKUP(D246,'1st Run'!$S$4:$U$32,3,FALSE),"")</f>
        <v/>
      </c>
      <c r="M246" s="388"/>
      <c r="N246" s="389">
        <v>245</v>
      </c>
    </row>
    <row r="247" spans="1:14" ht="15.75" customHeight="1">
      <c r="A247" s="381" t="str">
        <f t="array" ref="A247">IFERROR(IF(D247="","",INDEX('1st Run'!$A:$H,MATCH($F247,'1st Run'!$H:$H,0),1)),"")</f>
        <v/>
      </c>
      <c r="B247" s="382" t="str">
        <f t="array" ref="B247">IFERROR(IF(D247="","",INDEX('1st Run'!$A:$H,MATCH($F247,'1st Run'!$H:$H,0),2)),"")</f>
        <v/>
      </c>
      <c r="C247" s="382" t="str">
        <f t="array" ref="C247">IFERROR(IF(D247="","",INDEX('1st Run'!$A:$H,MATCH(F247,'1st Run'!$H:$H,0),3)),"")</f>
        <v/>
      </c>
      <c r="D247" s="383" t="str">
        <f t="shared" si="0"/>
        <v/>
      </c>
      <c r="E247" s="384" t="str">
        <f>IFERROR(IF(AND(SMALL('1st Run'!H:H,N247)&gt;1000,SMALL('1st Run'!H:H,N247)&lt;3000),"nt",IF(SMALL('1st Run'!H:H,N247)&gt;3000,"",SMALL('1st Run'!H:H,N247))),"")</f>
        <v/>
      </c>
      <c r="F247" s="385" t="str">
        <f>IF(D247="nt",IFERROR(SMALL('1st Run'!H:H,N247),""),IF(D247&gt;3000,"",IFERROR(SMALL('1st Run'!H:H,N247),"")))</f>
        <v/>
      </c>
      <c r="G247" s="391"/>
      <c r="H247" s="156" t="str">
        <f t="shared" si="2"/>
        <v/>
      </c>
      <c r="I247" s="154" t="str">
        <f>IFERROR(VLOOKUP(D247,'1st Run'!$S$4:$U$32,3,FALSE),"")</f>
        <v/>
      </c>
      <c r="M247" s="388"/>
      <c r="N247" s="389">
        <v>246</v>
      </c>
    </row>
    <row r="248" spans="1:14" ht="15.75" customHeight="1">
      <c r="A248" s="381" t="str">
        <f t="array" ref="A248">IFERROR(IF(D248="","",INDEX('1st Run'!$A:$H,MATCH($F248,'1st Run'!$H:$H,0),1)),"")</f>
        <v/>
      </c>
      <c r="B248" s="382" t="str">
        <f t="array" ref="B248">IFERROR(IF(D248="","",INDEX('1st Run'!$A:$H,MATCH($F248,'1st Run'!$H:$H,0),2)),"")</f>
        <v/>
      </c>
      <c r="C248" s="382" t="str">
        <f t="array" ref="C248">IFERROR(IF(D248="","",INDEX('1st Run'!$A:$H,MATCH(F248,'1st Run'!$H:$H,0),3)),"")</f>
        <v/>
      </c>
      <c r="D248" s="383" t="str">
        <f t="shared" si="0"/>
        <v/>
      </c>
      <c r="E248" s="384" t="str">
        <f>IFERROR(IF(AND(SMALL('1st Run'!H:H,N248)&gt;1000,SMALL('1st Run'!H:H,N248)&lt;3000),"nt",IF(SMALL('1st Run'!H:H,N248)&gt;3000,"",SMALL('1st Run'!H:H,N248))),"")</f>
        <v/>
      </c>
      <c r="F248" s="385" t="str">
        <f>IF(D248="nt",IFERROR(SMALL('1st Run'!H:H,N248),""),IF(D248&gt;3000,"",IFERROR(SMALL('1st Run'!H:H,N248),"")))</f>
        <v/>
      </c>
      <c r="G248" s="391"/>
      <c r="H248" s="156" t="str">
        <f t="shared" si="2"/>
        <v/>
      </c>
      <c r="I248" s="154" t="str">
        <f>IFERROR(VLOOKUP(D248,'1st Run'!$S$4:$U$32,3,FALSE),"")</f>
        <v/>
      </c>
      <c r="M248" s="388"/>
      <c r="N248" s="389">
        <v>247</v>
      </c>
    </row>
    <row r="249" spans="1:14" ht="15.75" customHeight="1">
      <c r="A249" s="381" t="str">
        <f t="array" ref="A249">IFERROR(IF(D249="","",INDEX('1st Run'!$A:$H,MATCH($F249,'1st Run'!$H:$H,0),1)),"")</f>
        <v/>
      </c>
      <c r="B249" s="382" t="str">
        <f t="array" ref="B249">IFERROR(IF(D249="","",INDEX('1st Run'!$A:$H,MATCH($F249,'1st Run'!$H:$H,0),2)),"")</f>
        <v/>
      </c>
      <c r="C249" s="382" t="str">
        <f t="array" ref="C249">IFERROR(IF(D249="","",INDEX('1st Run'!$A:$H,MATCH(F249,'1st Run'!$H:$H,0),3)),"")</f>
        <v/>
      </c>
      <c r="D249" s="383" t="str">
        <f t="shared" si="0"/>
        <v/>
      </c>
      <c r="E249" s="384" t="str">
        <f>IFERROR(IF(AND(SMALL('1st Run'!H:H,N249)&gt;1000,SMALL('1st Run'!H:H,N249)&lt;3000),"nt",IF(SMALL('1st Run'!H:H,N249)&gt;3000,"",SMALL('1st Run'!H:H,N249))),"")</f>
        <v/>
      </c>
      <c r="F249" s="385" t="str">
        <f>IF(D249="nt",IFERROR(SMALL('1st Run'!H:H,N249),""),IF(D249&gt;3000,"",IFERROR(SMALL('1st Run'!H:H,N249),"")))</f>
        <v/>
      </c>
      <c r="G249" s="391"/>
      <c r="H249" s="156" t="str">
        <f t="shared" si="2"/>
        <v/>
      </c>
      <c r="I249" s="154" t="str">
        <f>IFERROR(VLOOKUP(D249,'1st Run'!$S$4:$U$32,3,FALSE),"")</f>
        <v/>
      </c>
      <c r="M249" s="388"/>
      <c r="N249" s="389">
        <v>248</v>
      </c>
    </row>
    <row r="250" spans="1:14" ht="15.75" customHeight="1">
      <c r="A250" s="381" t="str">
        <f t="array" ref="A250">IFERROR(IF(D250="","",INDEX('1st Run'!$A:$H,MATCH($F250,'1st Run'!$H:$H,0),1)),"")</f>
        <v/>
      </c>
      <c r="B250" s="382" t="str">
        <f t="array" ref="B250">IFERROR(IF(D250="","",INDEX('1st Run'!$A:$H,MATCH($F250,'1st Run'!$H:$H,0),2)),"")</f>
        <v/>
      </c>
      <c r="C250" s="382" t="str">
        <f t="array" ref="C250">IFERROR(IF(D250="","",INDEX('1st Run'!$A:$H,MATCH(F250,'1st Run'!$H:$H,0),3)),"")</f>
        <v/>
      </c>
      <c r="D250" s="383" t="str">
        <f t="shared" si="0"/>
        <v/>
      </c>
      <c r="E250" s="384" t="str">
        <f>IFERROR(IF(AND(SMALL('1st Run'!H:H,N250)&gt;1000,SMALL('1st Run'!H:H,N250)&lt;3000),"nt",IF(SMALL('1st Run'!H:H,N250)&gt;3000,"",SMALL('1st Run'!H:H,N250))),"")</f>
        <v/>
      </c>
      <c r="F250" s="385" t="str">
        <f>IF(D250="nt",IFERROR(SMALL('1st Run'!H:H,N250),""),IF(D250&gt;3000,"",IFERROR(SMALL('1st Run'!H:H,N250),"")))</f>
        <v/>
      </c>
      <c r="G250" s="391"/>
      <c r="H250" s="156" t="str">
        <f t="shared" si="2"/>
        <v/>
      </c>
      <c r="I250" s="154" t="str">
        <f>IFERROR(VLOOKUP(D250,'1st Run'!$S$4:$U$32,3,FALSE),"")</f>
        <v/>
      </c>
      <c r="M250" s="388"/>
      <c r="N250" s="389">
        <v>249</v>
      </c>
    </row>
    <row r="251" spans="1:14" ht="15.75" customHeight="1">
      <c r="A251" s="381" t="str">
        <f t="array" ref="A251">IFERROR(IF(D251="","",INDEX('1st Run'!$A:$H,MATCH($F251,'1st Run'!$H:$H,0),1)),"")</f>
        <v/>
      </c>
      <c r="B251" s="382" t="str">
        <f t="array" ref="B251">IFERROR(IF(D251="","",INDEX('1st Run'!$A:$H,MATCH($F251,'1st Run'!$H:$H,0),2)),"")</f>
        <v/>
      </c>
      <c r="C251" s="382" t="str">
        <f t="array" ref="C251">IFERROR(IF(D251="","",INDEX('1st Run'!$A:$H,MATCH(F251,'1st Run'!$H:$H,0),3)),"")</f>
        <v/>
      </c>
      <c r="D251" s="383" t="str">
        <f t="shared" si="0"/>
        <v/>
      </c>
      <c r="E251" s="384" t="str">
        <f>IFERROR(IF(AND(SMALL('1st Run'!H:H,N251)&gt;1000,SMALL('1st Run'!H:H,N251)&lt;3000),"nt",IF(SMALL('1st Run'!H:H,N251)&gt;3000,"",SMALL('1st Run'!H:H,N251))),"")</f>
        <v/>
      </c>
      <c r="F251" s="385" t="str">
        <f>IF(D251="nt",IFERROR(SMALL('1st Run'!H:H,N251),""),IF(D251&gt;3000,"",IFERROR(SMALL('1st Run'!H:H,N251),"")))</f>
        <v/>
      </c>
      <c r="G251" s="391"/>
      <c r="H251" s="156" t="str">
        <f t="shared" si="2"/>
        <v/>
      </c>
      <c r="I251" s="154" t="str">
        <f>IFERROR(VLOOKUP(D251,'1st Run'!$S$4:$U$32,3,FALSE),"")</f>
        <v/>
      </c>
      <c r="M251" s="388"/>
      <c r="N251" s="389">
        <v>250</v>
      </c>
    </row>
    <row r="252" spans="1:14" ht="15.75" customHeight="1">
      <c r="A252" s="381" t="str">
        <f t="array" ref="A252">IFERROR(IF(D252="","",INDEX('1st Run'!$A:$H,MATCH($F252,'1st Run'!$H:$H,0),1)),"")</f>
        <v/>
      </c>
      <c r="B252" s="382" t="str">
        <f t="array" ref="B252">IFERROR(IF(D252="","",INDEX('1st Run'!$A:$H,MATCH($F252,'1st Run'!$H:$H,0),2)),"")</f>
        <v/>
      </c>
      <c r="C252" s="382" t="str">
        <f t="array" ref="C252">IFERROR(IF(D252="","",INDEX('1st Run'!$A:$H,MATCH(F252,'1st Run'!$H:$H,0),3)),"")</f>
        <v/>
      </c>
      <c r="D252" s="383" t="str">
        <f t="shared" si="0"/>
        <v/>
      </c>
      <c r="E252" s="384" t="str">
        <f>IFERROR(IF(AND(SMALL('1st Run'!H:H,N252)&gt;1000,SMALL('1st Run'!H:H,N252)&lt;3000),"nt",IF(SMALL('1st Run'!H:H,N252)&gt;3000,"",SMALL('1st Run'!H:H,N252))),"")</f>
        <v/>
      </c>
      <c r="F252" s="386"/>
      <c r="G252" s="391"/>
      <c r="H252" s="155"/>
      <c r="I252" s="154" t="str">
        <f>IFERROR(VLOOKUP(D252,'1st Run'!$S$4:$U$32,3,FALSE),"")</f>
        <v/>
      </c>
      <c r="M252" s="388"/>
    </row>
    <row r="253" spans="1:14" ht="15.75" customHeight="1">
      <c r="A253" s="381" t="str">
        <f t="array" ref="A253">IFERROR(IF(D253="","",INDEX('1st Run'!$A:$H,MATCH($F253,'1st Run'!$H:$H,0),1)),"")</f>
        <v/>
      </c>
      <c r="B253" s="382" t="str">
        <f t="array" ref="B253">IFERROR(IF(D253="","",INDEX('1st Run'!$A:$H,MATCH($F253,'1st Run'!$H:$H,0),2)),"")</f>
        <v/>
      </c>
      <c r="C253" s="382" t="str">
        <f t="array" ref="C253">IFERROR(IF(D253="","",INDEX('1st Run'!$A:$H,MATCH(F253,'1st Run'!$H:$H,0),3)),"")</f>
        <v/>
      </c>
      <c r="D253" s="383" t="str">
        <f t="shared" si="0"/>
        <v/>
      </c>
      <c r="E253" s="384" t="str">
        <f>IFERROR(IF(AND(SMALL('1st Run'!H:H,N253)&gt;1000,SMALL('1st Run'!H:H,N253)&lt;3000),"nt",IF(SMALL('1st Run'!H:H,N253)&gt;3000,"",SMALL('1st Run'!H:H,N253))),"")</f>
        <v/>
      </c>
      <c r="F253" s="386"/>
      <c r="G253" s="391"/>
      <c r="H253" s="155"/>
      <c r="I253" s="154" t="str">
        <f>IFERROR(VLOOKUP(D253,'1st Run'!$S$4:$U$32,3,FALSE),"")</f>
        <v/>
      </c>
      <c r="M253" s="388"/>
    </row>
    <row r="254" spans="1:14" ht="15.75" customHeight="1">
      <c r="A254" s="381" t="str">
        <f t="array" ref="A254">IFERROR(IF(D254="","",INDEX('1st Run'!$A:$H,MATCH($F254,'1st Run'!$H:$H,0),1)),"")</f>
        <v/>
      </c>
      <c r="B254" s="382" t="str">
        <f t="array" ref="B254">IFERROR(IF(D254="","",INDEX('1st Run'!$A:$H,MATCH($F254,'1st Run'!$H:$H,0),2)),"")</f>
        <v/>
      </c>
      <c r="C254" s="382" t="str">
        <f t="array" ref="C254">IFERROR(IF(D254="","",INDEX('1st Run'!$A:$H,MATCH(F254,'1st Run'!$H:$H,0),3)),"")</f>
        <v/>
      </c>
      <c r="D254" s="383" t="str">
        <f t="shared" si="0"/>
        <v/>
      </c>
      <c r="E254" s="384" t="str">
        <f>IFERROR(IF(AND(SMALL('1st Run'!H:H,N254)&gt;1000,SMALL('1st Run'!H:H,N254)&lt;3000),"nt",IF(SMALL('1st Run'!H:H,N254)&gt;3000,"",SMALL('1st Run'!H:H,N254))),"")</f>
        <v/>
      </c>
      <c r="F254" s="386"/>
      <c r="G254" s="391"/>
      <c r="H254" s="155"/>
      <c r="I254" s="154" t="str">
        <f>IFERROR(VLOOKUP(D254,'1st Run'!$S$4:$U$32,3,FALSE),"")</f>
        <v/>
      </c>
      <c r="M254" s="388"/>
    </row>
    <row r="255" spans="1:14" ht="15.75" customHeight="1">
      <c r="A255" s="381" t="str">
        <f t="array" ref="A255">IFERROR(IF(D255="","",INDEX('1st Run'!$A:$H,MATCH($F255,'1st Run'!$H:$H,0),1)),"")</f>
        <v/>
      </c>
      <c r="B255" s="382" t="str">
        <f t="array" ref="B255">IFERROR(IF(D255="","",INDEX('1st Run'!$A:$H,MATCH($F255,'1st Run'!$H:$H,0),2)),"")</f>
        <v/>
      </c>
      <c r="C255" s="382" t="str">
        <f t="array" ref="C255">IFERROR(IF(D255="","",INDEX('1st Run'!$A:$H,MATCH(F255,'1st Run'!$H:$H,0),3)),"")</f>
        <v/>
      </c>
      <c r="D255" s="383" t="str">
        <f t="shared" si="0"/>
        <v/>
      </c>
      <c r="E255" s="384" t="str">
        <f>IFERROR(IF(AND(SMALL('1st Run'!H:H,N255)&gt;1000,SMALL('1st Run'!H:H,N255)&lt;3000),"nt",IF(SMALL('1st Run'!H:H,N255)&gt;3000,"",SMALL('1st Run'!H:H,N255))),"")</f>
        <v/>
      </c>
      <c r="F255" s="386"/>
      <c r="G255" s="391"/>
      <c r="H255" s="155"/>
      <c r="I255" s="154" t="str">
        <f>IFERROR(VLOOKUP(D255,'1st Run'!$S$4:$U$32,3,FALSE),"")</f>
        <v/>
      </c>
      <c r="M255" s="388"/>
    </row>
    <row r="256" spans="1:14" ht="15.75" customHeight="1">
      <c r="A256" s="381" t="str">
        <f t="array" ref="A256">IFERROR(IF(D256="","",INDEX('1st Run'!$A:$H,MATCH($F256,'1st Run'!$H:$H,0),1)),"")</f>
        <v/>
      </c>
      <c r="B256" s="382" t="str">
        <f t="array" ref="B256">IFERROR(IF(D256="","",INDEX('1st Run'!$A:$H,MATCH($F256,'1st Run'!$H:$H,0),2)),"")</f>
        <v/>
      </c>
      <c r="C256" s="382" t="str">
        <f t="array" ref="C256">IFERROR(IF(D256="","",INDEX('1st Run'!$A:$H,MATCH(F256,'1st Run'!$H:$H,0),3)),"")</f>
        <v/>
      </c>
      <c r="D256" s="383" t="str">
        <f t="shared" si="0"/>
        <v/>
      </c>
      <c r="E256" s="384" t="str">
        <f>IFERROR(IF(AND(SMALL('1st Run'!H:H,N256)&gt;1000,SMALL('1st Run'!H:H,N256)&lt;3000),"nt",IF(SMALL('1st Run'!H:H,N256)&gt;3000,"",SMALL('1st Run'!H:H,N256))),"")</f>
        <v/>
      </c>
      <c r="F256" s="386"/>
      <c r="G256" s="391"/>
      <c r="H256" s="155"/>
      <c r="I256" s="154" t="str">
        <f>IFERROR(VLOOKUP(D256,'1st Run'!$S$4:$U$32,3,FALSE),"")</f>
        <v/>
      </c>
      <c r="M256" s="388"/>
    </row>
    <row r="257" spans="1:13" ht="15.75" customHeight="1">
      <c r="A257" s="381" t="str">
        <f t="array" ref="A257">IFERROR(IF(D257="","",INDEX('1st Run'!$A:$H,MATCH($F257,'1st Run'!$H:$H,0),1)),"")</f>
        <v/>
      </c>
      <c r="B257" s="382" t="str">
        <f t="array" ref="B257">IFERROR(IF(D257="","",INDEX('1st Run'!$A:$H,MATCH($F257,'1st Run'!$H:$H,0),2)),"")</f>
        <v/>
      </c>
      <c r="C257" s="382" t="str">
        <f t="array" ref="C257">IFERROR(IF(D257="","",INDEX('1st Run'!$A:$H,MATCH(F257,'1st Run'!$H:$H,0),3)),"")</f>
        <v/>
      </c>
      <c r="D257" s="383" t="str">
        <f t="shared" ref="D257:D261" si="3">IFERROR(IF(E257&gt;2,E257,""),"")</f>
        <v/>
      </c>
      <c r="E257" s="384" t="str">
        <f>IFERROR(IF(AND(SMALL('1st Run'!H:H,N257)&gt;1000,SMALL('1st Run'!H:H,N257)&lt;3000),"nt",IF(SMALL('1st Run'!H:H,N257)&gt;3000,"",SMALL('1st Run'!H:H,N257))),"")</f>
        <v/>
      </c>
      <c r="F257" s="386"/>
      <c r="G257" s="391"/>
      <c r="H257" s="155"/>
      <c r="I257" s="154" t="str">
        <f>IFERROR(VLOOKUP(D257,'1st Run'!$S$4:$U$32,3,FALSE),"")</f>
        <v/>
      </c>
      <c r="M257" s="388"/>
    </row>
    <row r="258" spans="1:13" ht="15.75" customHeight="1">
      <c r="A258" s="381" t="str">
        <f t="array" ref="A258">IFERROR(IF(D258="","",INDEX('1st Run'!$A:$H,MATCH($F258,'1st Run'!$H:$H,0),1)),"")</f>
        <v/>
      </c>
      <c r="B258" s="382" t="str">
        <f t="array" ref="B258">IFERROR(IF(D258="","",INDEX('1st Run'!$A:$H,MATCH($F258,'1st Run'!$H:$H,0),2)),"")</f>
        <v/>
      </c>
      <c r="C258" s="382" t="str">
        <f t="array" ref="C258">IFERROR(IF(D258="","",INDEX('1st Run'!$A:$H,MATCH(F258,'1st Run'!$H:$H,0),3)),"")</f>
        <v/>
      </c>
      <c r="D258" s="383" t="str">
        <f t="shared" si="3"/>
        <v/>
      </c>
      <c r="E258" s="384" t="str">
        <f>IFERROR(IF(AND(SMALL('1st Run'!H:H,N258)&gt;1000,SMALL('1st Run'!H:H,N258)&lt;3000),"nt",IF(SMALL('1st Run'!H:H,N258)&gt;3000,"",SMALL('1st Run'!H:H,N258))),"")</f>
        <v/>
      </c>
      <c r="F258" s="386"/>
      <c r="G258" s="391"/>
      <c r="H258" s="155"/>
      <c r="I258" s="154" t="str">
        <f>IFERROR(VLOOKUP(D258,'1st Run'!$S$4:$U$32,3,FALSE),"")</f>
        <v/>
      </c>
      <c r="M258" s="388"/>
    </row>
    <row r="259" spans="1:13" ht="15.75" customHeight="1">
      <c r="A259" s="381" t="str">
        <f t="array" ref="A259">IFERROR(IF(D259="","",INDEX('1st Run'!$A:$H,MATCH($F259,'1st Run'!$H:$H,0),1)),"")</f>
        <v/>
      </c>
      <c r="B259" s="382" t="str">
        <f t="array" ref="B259">IFERROR(IF(D259="","",INDEX('1st Run'!$A:$H,MATCH($F259,'1st Run'!$H:$H,0),2)),"")</f>
        <v/>
      </c>
      <c r="C259" s="382" t="str">
        <f t="array" ref="C259">IFERROR(IF(D259="","",INDEX('1st Run'!$A:$H,MATCH(F259,'1st Run'!$H:$H,0),3)),"")</f>
        <v/>
      </c>
      <c r="D259" s="383" t="str">
        <f t="shared" si="3"/>
        <v/>
      </c>
      <c r="E259" s="384" t="str">
        <f>IFERROR(IF(AND(SMALL('1st Run'!H:H,N259)&gt;1000,SMALL('1st Run'!H:H,N259)&lt;3000),"nt",IF(SMALL('1st Run'!H:H,N259)&gt;3000,"",SMALL('1st Run'!H:H,N259))),"")</f>
        <v/>
      </c>
      <c r="F259" s="386"/>
      <c r="G259" s="391"/>
      <c r="H259" s="155"/>
      <c r="I259" s="154" t="str">
        <f>IFERROR(VLOOKUP(D259,'1st Run'!$S$4:$U$32,3,FALSE),"")</f>
        <v/>
      </c>
      <c r="M259" s="388"/>
    </row>
    <row r="260" spans="1:13" ht="15.75" customHeight="1">
      <c r="A260" s="381" t="str">
        <f t="array" ref="A260">IFERROR(IF(D260="","",INDEX('1st Run'!$A:$H,MATCH($F260,'1st Run'!$H:$H,0),1)),"")</f>
        <v/>
      </c>
      <c r="B260" s="382" t="str">
        <f t="array" ref="B260">IFERROR(IF(D260="","",INDEX('1st Run'!$A:$H,MATCH($F260,'1st Run'!$H:$H,0),2)),"")</f>
        <v/>
      </c>
      <c r="C260" s="382" t="str">
        <f t="array" ref="C260">IFERROR(IF(D260="","",INDEX('1st Run'!$A:$H,MATCH(F260,'1st Run'!$H:$H,0),3)),"")</f>
        <v/>
      </c>
      <c r="D260" s="383" t="str">
        <f t="shared" si="3"/>
        <v/>
      </c>
      <c r="E260" s="384" t="str">
        <f>IFERROR(IF(AND(SMALL('1st Run'!H:H,N260)&gt;1000,SMALL('1st Run'!H:H,N260)&lt;3000),"nt",IF(SMALL('1st Run'!H:H,N260)&gt;3000,"",SMALL('1st Run'!H:H,N260))),"")</f>
        <v/>
      </c>
      <c r="F260" s="386"/>
      <c r="G260" s="391"/>
      <c r="H260" s="155"/>
      <c r="I260" s="154" t="str">
        <f>IFERROR(VLOOKUP(D260,'1st Run'!$S$4:$U$32,3,FALSE),"")</f>
        <v/>
      </c>
      <c r="M260" s="388"/>
    </row>
    <row r="261" spans="1:13" ht="15.75" customHeight="1">
      <c r="A261" s="381" t="str">
        <f t="array" ref="A261">IFERROR(IF(D261="","",INDEX('1st Run'!$A:$H,MATCH($F261,'1st Run'!$H:$H,0),1)),"")</f>
        <v/>
      </c>
      <c r="B261" s="382" t="str">
        <f t="array" ref="B261">IFERROR(IF(D261="","",INDEX('1st Run'!$A:$H,MATCH($F261,'1st Run'!$H:$H,0),2)),"")</f>
        <v/>
      </c>
      <c r="C261" s="382" t="str">
        <f t="array" ref="C261">IFERROR(IF(D261="","",INDEX('1st Run'!$A:$H,MATCH(F261,'1st Run'!$H:$H,0),3)),"")</f>
        <v/>
      </c>
      <c r="D261" s="383" t="str">
        <f t="shared" si="3"/>
        <v/>
      </c>
      <c r="E261" s="384" t="str">
        <f>IFERROR(IF(AND(SMALL('1st Run'!H:H,N261)&gt;1000,SMALL('1st Run'!H:H,N261)&lt;3000),"nt",IF(SMALL('1st Run'!H:H,N261)&gt;3000,"",SMALL('1st Run'!H:H,N261))),"")</f>
        <v/>
      </c>
      <c r="F261" s="386"/>
      <c r="G261" s="391"/>
      <c r="H261" s="155"/>
      <c r="I261" s="154" t="str">
        <f>IFERROR(VLOOKUP(D261,'1st Run'!$S$4:$U$32,3,FALSE),"")</f>
        <v/>
      </c>
      <c r="M261" s="388"/>
    </row>
    <row r="262" spans="1:13" ht="15.75" customHeight="1">
      <c r="A262" s="381" t="str">
        <f t="array" ref="A262">IFERROR(IF(D262="","",INDEX('1st Run'!$A:$H,MATCH($F262,'1st Run'!$H:$H,0),1)),"")</f>
        <v/>
      </c>
      <c r="B262" s="382" t="str">
        <f t="array" ref="B262">IFERROR(IF(D262="","",INDEX('1st Run'!$A:$H,MATCH($F262,'1st Run'!$H:$H,0),2)),"")</f>
        <v/>
      </c>
      <c r="C262" s="382" t="str">
        <f t="array" ref="C262">IFERROR(IF(D262="","",INDEX('1st Run'!$A:$H,MATCH(F262,'1st Run'!$H:$H,0),3)),"")</f>
        <v/>
      </c>
      <c r="D262" s="383"/>
      <c r="E262" s="384" t="str">
        <f>IFERROR(IF(AND(SMALL('1st Run'!H:H,N262)&gt;1000,SMALL('1st Run'!H:H,N262)&lt;3000),"nt",IF(SMALL('1st Run'!H:H,N262)&gt;3000,"",SMALL('1st Run'!H:H,N262))),"")</f>
        <v/>
      </c>
      <c r="F262" s="386"/>
      <c r="G262" s="391"/>
      <c r="H262" s="155"/>
      <c r="I262" s="154" t="str">
        <f>IFERROR(VLOOKUP(D262,'1st Run'!$S$4:$U$32,3,FALSE),"")</f>
        <v/>
      </c>
      <c r="M262" s="388"/>
    </row>
    <row r="263" spans="1:13" ht="15.75" customHeight="1">
      <c r="A263" s="381" t="str">
        <f t="array" ref="A263">IFERROR(IF(D263="","",INDEX('1st Run'!$A:$H,MATCH($F263,'1st Run'!$H:$H,0),1)),"")</f>
        <v/>
      </c>
      <c r="B263" s="382" t="str">
        <f t="array" ref="B263">IFERROR(IF(D263="","",INDEX('1st Run'!$A:$H,MATCH($F263,'1st Run'!$H:$H,0),2)),"")</f>
        <v/>
      </c>
      <c r="C263" s="382" t="str">
        <f t="array" ref="C263">IFERROR(IF(D263="","",INDEX('1st Run'!$A:$H,MATCH(F263,'1st Run'!$H:$H,0),3)),"")</f>
        <v/>
      </c>
      <c r="D263" s="383"/>
      <c r="E263" s="392"/>
      <c r="F263" s="386"/>
      <c r="G263" s="391"/>
      <c r="H263" s="155"/>
      <c r="I263" s="154" t="str">
        <f>IFERROR(VLOOKUP(D263,'1st Run'!$S$4:$U$32,3,FALSE),"")</f>
        <v/>
      </c>
      <c r="M263" s="388"/>
    </row>
    <row r="264" spans="1:13" ht="15.75" customHeight="1">
      <c r="A264" s="381" t="str">
        <f t="array" ref="A264">IFERROR(IF(D264="","",INDEX('1st Run'!$A:$H,MATCH($F264,'1st Run'!$H:$H,0),1)),"")</f>
        <v/>
      </c>
      <c r="B264" s="382" t="str">
        <f t="array" ref="B264">IFERROR(IF(D264="","",INDEX('1st Run'!$A:$H,MATCH($F264,'1st Run'!$H:$H,0),2)),"")</f>
        <v/>
      </c>
      <c r="C264" s="382" t="str">
        <f t="array" ref="C264">IFERROR(IF(D264="","",INDEX('1st Run'!$A:$H,MATCH(F264,'1st Run'!$H:$H,0),3)),"")</f>
        <v/>
      </c>
      <c r="D264" s="383"/>
      <c r="E264" s="392"/>
      <c r="F264" s="386"/>
      <c r="G264" s="391"/>
      <c r="H264" s="155"/>
      <c r="I264" s="154" t="str">
        <f>IFERROR(VLOOKUP(D264,'1st Run'!$S$4:$U$32,3,FALSE),"")</f>
        <v/>
      </c>
      <c r="M264" s="388"/>
    </row>
    <row r="265" spans="1:13" ht="15.75" customHeight="1">
      <c r="A265" s="381" t="str">
        <f t="array" ref="A265">IFERROR(IF(D265="","",INDEX('1st Run'!$A:$H,MATCH($F265,'1st Run'!$H:$H,0),1)),"")</f>
        <v/>
      </c>
      <c r="B265" s="382" t="str">
        <f t="array" ref="B265">IFERROR(IF(D265="","",INDEX('1st Run'!$A:$H,MATCH($F265,'1st Run'!$H:$H,0),2)),"")</f>
        <v/>
      </c>
      <c r="C265" s="382" t="str">
        <f t="array" ref="C265">IFERROR(IF(D265="","",INDEX('1st Run'!$A:$H,MATCH(F265,'1st Run'!$H:$H,0),3)),"")</f>
        <v/>
      </c>
      <c r="D265" s="383"/>
      <c r="E265" s="392"/>
      <c r="F265" s="386"/>
      <c r="G265" s="391"/>
      <c r="H265" s="155"/>
      <c r="I265" s="154" t="str">
        <f>IFERROR(VLOOKUP(D265,'1st Run'!$S$4:$U$32,3,FALSE),"")</f>
        <v/>
      </c>
      <c r="M265" s="388"/>
    </row>
    <row r="266" spans="1:13" ht="15.75" customHeight="1">
      <c r="A266" s="381" t="str">
        <f t="array" ref="A266">IFERROR(IF(D266="","",INDEX('1st Run'!$A:$H,MATCH($F266,'1st Run'!$H:$H,0),1)),"")</f>
        <v/>
      </c>
      <c r="B266" s="382" t="str">
        <f t="array" ref="B266">IFERROR(IF(D266="","",INDEX('1st Run'!$A:$H,MATCH($F266,'1st Run'!$H:$H,0),2)),"")</f>
        <v/>
      </c>
      <c r="C266" s="382" t="str">
        <f t="array" ref="C266">IFERROR(IF(D266="","",INDEX('1st Run'!$A:$H,MATCH(F266,'1st Run'!$H:$H,0),3)),"")</f>
        <v/>
      </c>
      <c r="D266" s="383"/>
      <c r="E266" s="392"/>
      <c r="F266" s="386"/>
      <c r="G266" s="391"/>
      <c r="H266" s="155"/>
      <c r="I266" s="154" t="str">
        <f>IFERROR(VLOOKUP(D266,'1st Run'!$S$4:$U$32,3,FALSE),"")</f>
        <v/>
      </c>
      <c r="M266" s="388"/>
    </row>
    <row r="267" spans="1:13" ht="15.75" customHeight="1">
      <c r="A267" s="381" t="str">
        <f t="array" ref="A267">IFERROR(IF(D267="","",INDEX('1st Run'!$A:$H,MATCH($F267,'1st Run'!$H:$H,0),1)),"")</f>
        <v/>
      </c>
      <c r="B267" s="382" t="str">
        <f t="array" ref="B267">IFERROR(IF(D267="","",INDEX('1st Run'!$A:$H,MATCH($F267,'1st Run'!$H:$H,0),2)),"")</f>
        <v/>
      </c>
      <c r="C267" s="382" t="str">
        <f t="array" ref="C267">IFERROR(IF(D267="","",INDEX('1st Run'!$A:$H,MATCH(F267,'1st Run'!$H:$H,0),3)),"")</f>
        <v/>
      </c>
      <c r="D267" s="383"/>
      <c r="E267" s="392"/>
      <c r="F267" s="386"/>
      <c r="G267" s="391"/>
      <c r="H267" s="155"/>
      <c r="I267" s="154" t="str">
        <f>IFERROR(VLOOKUP(D267,'1st Run'!$S$4:$U$32,3,FALSE),"")</f>
        <v/>
      </c>
      <c r="M267" s="388"/>
    </row>
    <row r="268" spans="1:13" ht="15.75" customHeight="1">
      <c r="A268" s="381" t="str">
        <f t="array" ref="A268">IFERROR(IF(D268="","",INDEX('1st Run'!$A:$H,MATCH($F268,'1st Run'!$H:$H,0),1)),"")</f>
        <v/>
      </c>
      <c r="B268" s="382" t="str">
        <f t="array" ref="B268">IFERROR(IF(D268="","",INDEX('1st Run'!$A:$H,MATCH($F268,'1st Run'!$H:$H,0),2)),"")</f>
        <v/>
      </c>
      <c r="C268" s="382" t="str">
        <f t="array" ref="C268">IFERROR(IF(D268="","",INDEX('1st Run'!$A:$H,MATCH(F268,'1st Run'!$H:$H,0),3)),"")</f>
        <v/>
      </c>
      <c r="D268" s="383"/>
      <c r="E268" s="392"/>
      <c r="F268" s="386"/>
      <c r="G268" s="391"/>
      <c r="H268" s="155"/>
      <c r="I268" s="154" t="str">
        <f>IFERROR(VLOOKUP(D268,'1st Run'!$S$4:$U$32,3,FALSE),"")</f>
        <v/>
      </c>
      <c r="M268" s="388"/>
    </row>
    <row r="269" spans="1:13" ht="15.75" customHeight="1">
      <c r="A269" s="381" t="str">
        <f t="array" ref="A269">IFERROR(IF(D269="","",INDEX('1st Run'!$A:$H,MATCH($F269,'1st Run'!$H:$H,0),1)),"")</f>
        <v/>
      </c>
      <c r="B269" s="382" t="str">
        <f t="array" ref="B269">IFERROR(IF(D269="","",INDEX('1st Run'!$A:$H,MATCH($F269,'1st Run'!$H:$H,0),2)),"")</f>
        <v/>
      </c>
      <c r="C269" s="382" t="str">
        <f t="array" ref="C269">IFERROR(IF(D269="","",INDEX('1st Run'!$A:$H,MATCH(F269,'1st Run'!$H:$H,0),3)),"")</f>
        <v/>
      </c>
      <c r="D269" s="383"/>
      <c r="E269" s="392"/>
      <c r="F269" s="386"/>
      <c r="G269" s="391"/>
      <c r="H269" s="155"/>
      <c r="I269" s="154" t="str">
        <f>IFERROR(VLOOKUP(D269,'1st Run'!$S$4:$U$32,3,FALSE),"")</f>
        <v/>
      </c>
      <c r="M269" s="388"/>
    </row>
    <row r="270" spans="1:13" ht="15.75" customHeight="1">
      <c r="A270" s="381" t="str">
        <f t="array" ref="A270">IFERROR(IF(D270="","",INDEX('1st Run'!$A:$H,MATCH($F270,'1st Run'!$H:$H,0),1)),"")</f>
        <v/>
      </c>
      <c r="B270" s="382" t="str">
        <f t="array" ref="B270">IFERROR(IF(D270="","",INDEX('1st Run'!$A:$H,MATCH($F270,'1st Run'!$H:$H,0),2)),"")</f>
        <v/>
      </c>
      <c r="C270" s="382" t="str">
        <f t="array" ref="C270">IFERROR(IF(D270="","",INDEX('1st Run'!$A:$H,MATCH(F270,'1st Run'!$H:$H,0),3)),"")</f>
        <v/>
      </c>
      <c r="D270" s="383"/>
      <c r="E270" s="392"/>
      <c r="F270" s="386"/>
      <c r="G270" s="391"/>
      <c r="H270" s="155"/>
      <c r="I270" s="154" t="str">
        <f>IFERROR(VLOOKUP(D270,'1st Run'!$S$4:$U$32,3,FALSE),"")</f>
        <v/>
      </c>
      <c r="M270" s="388"/>
    </row>
    <row r="271" spans="1:13" ht="15.75" customHeight="1">
      <c r="A271" s="381" t="str">
        <f t="array" ref="A271">IFERROR(IF(D271="","",INDEX('1st Run'!$A:$H,MATCH($F271,'1st Run'!$H:$H,0),1)),"")</f>
        <v/>
      </c>
      <c r="B271" s="382" t="str">
        <f t="array" ref="B271">IFERROR(IF(D271="","",INDEX('1st Run'!$A:$H,MATCH($F271,'1st Run'!$H:$H,0),2)),"")</f>
        <v/>
      </c>
      <c r="C271" s="382" t="str">
        <f t="array" ref="C271">IFERROR(IF(D271="","",INDEX('1st Run'!$A:$H,MATCH(F271,'1st Run'!$H:$H,0),3)),"")</f>
        <v/>
      </c>
      <c r="D271" s="383"/>
      <c r="E271" s="392"/>
      <c r="F271" s="386"/>
      <c r="G271" s="391"/>
      <c r="H271" s="155"/>
      <c r="I271" s="154" t="str">
        <f>IFERROR(VLOOKUP(D271,'1st Run'!$S$4:$U$32,3,FALSE),"")</f>
        <v/>
      </c>
      <c r="M271" s="388"/>
    </row>
    <row r="272" spans="1:13" ht="15.75" customHeight="1">
      <c r="A272" s="381" t="str">
        <f t="array" ref="A272">IFERROR(IF(D272="","",INDEX('1st Run'!$A:$H,MATCH($F272,'1st Run'!$H:$H,0),1)),"")</f>
        <v/>
      </c>
      <c r="B272" s="382" t="str">
        <f t="array" ref="B272">IFERROR(IF(D272="","",INDEX('1st Run'!$A:$H,MATCH($F272,'1st Run'!$H:$H,0),2)),"")</f>
        <v/>
      </c>
      <c r="C272" s="382" t="str">
        <f t="array" ref="C272">IFERROR(IF(D272="","",INDEX('1st Run'!$A:$H,MATCH(F272,'1st Run'!$H:$H,0),3)),"")</f>
        <v/>
      </c>
      <c r="D272" s="383"/>
      <c r="E272" s="392"/>
      <c r="F272" s="386"/>
      <c r="G272" s="391"/>
      <c r="H272" s="155"/>
      <c r="I272" s="154" t="str">
        <f>IFERROR(VLOOKUP(D272,'1st Run'!$S$4:$U$32,3,FALSE),"")</f>
        <v/>
      </c>
      <c r="M272" s="388"/>
    </row>
    <row r="273" spans="1:13" ht="15.75" customHeight="1">
      <c r="A273" s="381" t="str">
        <f t="array" ref="A273">IFERROR(IF(D273="","",INDEX('1st Run'!$A:$H,MATCH($F273,'1st Run'!$H:$H,0),1)),"")</f>
        <v/>
      </c>
      <c r="B273" s="382" t="str">
        <f t="array" ref="B273">IFERROR(IF(D273="","",INDEX('1st Run'!$A:$H,MATCH($F273,'1st Run'!$H:$H,0),2)),"")</f>
        <v/>
      </c>
      <c r="C273" s="382" t="str">
        <f t="array" ref="C273">IFERROR(IF(D273="","",INDEX('1st Run'!$A:$H,MATCH(F273,'1st Run'!$H:$H,0),3)),"")</f>
        <v/>
      </c>
      <c r="D273" s="383"/>
      <c r="E273" s="392"/>
      <c r="F273" s="386"/>
      <c r="G273" s="391"/>
      <c r="H273" s="155"/>
      <c r="I273" s="154" t="str">
        <f>IFERROR(VLOOKUP(D273,'1st Run'!$S$4:$U$32,3,FALSE),"")</f>
        <v/>
      </c>
      <c r="M273" s="388"/>
    </row>
    <row r="274" spans="1:13" ht="15.75" customHeight="1">
      <c r="A274" s="381" t="str">
        <f t="array" ref="A274">IFERROR(IF(D274="","",INDEX('1st Run'!$A:$H,MATCH($F274,'1st Run'!$H:$H,0),1)),"")</f>
        <v/>
      </c>
      <c r="B274" s="382" t="str">
        <f t="array" ref="B274">IFERROR(IF(D274="","",INDEX('1st Run'!$A:$H,MATCH($F274,'1st Run'!$H:$H,0),2)),"")</f>
        <v/>
      </c>
      <c r="C274" s="382" t="str">
        <f t="array" ref="C274">IFERROR(IF(D274="","",INDEX('1st Run'!$A:$H,MATCH(F274,'1st Run'!$H:$H,0),3)),"")</f>
        <v/>
      </c>
      <c r="D274" s="383"/>
      <c r="E274" s="392"/>
      <c r="F274" s="386"/>
      <c r="G274" s="391"/>
      <c r="H274" s="155"/>
      <c r="I274" s="154" t="str">
        <f>IFERROR(VLOOKUP(D274,'1st Run'!$S$4:$U$32,3,FALSE),"")</f>
        <v/>
      </c>
      <c r="M274" s="388"/>
    </row>
    <row r="275" spans="1:13" ht="15.75" customHeight="1">
      <c r="A275" s="381" t="str">
        <f t="array" ref="A275">IFERROR(IF(D275="","",INDEX('1st Run'!$A:$H,MATCH($F275,'1st Run'!$H:$H,0),1)),"")</f>
        <v/>
      </c>
      <c r="B275" s="382" t="str">
        <f t="array" ref="B275">IFERROR(IF(D275="","",INDEX('1st Run'!$A:$H,MATCH($F275,'1st Run'!$H:$H,0),2)),"")</f>
        <v/>
      </c>
      <c r="C275" s="382" t="str">
        <f t="array" ref="C275">IFERROR(IF(D275="","",INDEX('1st Run'!$A:$H,MATCH(F275,'1st Run'!$H:$H,0),3)),"")</f>
        <v/>
      </c>
      <c r="D275" s="383"/>
      <c r="E275" s="392"/>
      <c r="F275" s="386"/>
      <c r="G275" s="391"/>
      <c r="H275" s="155"/>
      <c r="I275" s="154" t="str">
        <f>IFERROR(VLOOKUP(D275,'1st Run'!$S$4:$U$32,3,FALSE),"")</f>
        <v/>
      </c>
      <c r="M275" s="388"/>
    </row>
    <row r="276" spans="1:13" ht="15.75" customHeight="1">
      <c r="A276" s="381" t="str">
        <f t="array" ref="A276">IFERROR(IF(D276="","",INDEX('1st Run'!$A:$H,MATCH($F276,'1st Run'!$H:$H,0),1)),"")</f>
        <v/>
      </c>
      <c r="B276" s="382" t="str">
        <f t="array" ref="B276">IFERROR(IF(D276="","",INDEX('1st Run'!$A:$H,MATCH($F276,'1st Run'!$H:$H,0),2)),"")</f>
        <v/>
      </c>
      <c r="C276" s="382" t="str">
        <f t="array" ref="C276">IFERROR(IF(D276="","",INDEX('1st Run'!$A:$H,MATCH(F276,'1st Run'!$H:$H,0),3)),"")</f>
        <v/>
      </c>
      <c r="D276" s="383"/>
      <c r="E276" s="392"/>
      <c r="F276" s="386"/>
      <c r="G276" s="391"/>
      <c r="H276" s="155"/>
      <c r="I276" s="154" t="str">
        <f>IFERROR(VLOOKUP(D276,'1st Run'!$S$4:$U$32,3,FALSE),"")</f>
        <v/>
      </c>
      <c r="M276" s="388"/>
    </row>
    <row r="277" spans="1:13" ht="15.75" customHeight="1">
      <c r="A277" s="381" t="str">
        <f t="array" ref="A277">IFERROR(IF(D277="","",INDEX('1st Run'!$A:$H,MATCH($F277,'1st Run'!$H:$H,0),1)),"")</f>
        <v/>
      </c>
      <c r="B277" s="382" t="str">
        <f t="array" ref="B277">IFERROR(IF(D277="","",INDEX('1st Run'!$A:$H,MATCH($F277,'1st Run'!$H:$H,0),2)),"")</f>
        <v/>
      </c>
      <c r="C277" s="382" t="str">
        <f t="array" ref="C277">IFERROR(IF(D277="","",INDEX('1st Run'!$A:$H,MATCH(F277,'1st Run'!$H:$H,0),3)),"")</f>
        <v/>
      </c>
      <c r="D277" s="383"/>
      <c r="E277" s="392"/>
      <c r="F277" s="386"/>
      <c r="G277" s="391"/>
      <c r="H277" s="155"/>
      <c r="I277" s="154" t="str">
        <f>IFERROR(VLOOKUP(D277,'1st Run'!$S$4:$U$32,3,FALSE),"")</f>
        <v/>
      </c>
      <c r="M277" s="388"/>
    </row>
    <row r="278" spans="1:13" ht="15.75" customHeight="1">
      <c r="A278" s="381" t="str">
        <f t="array" ref="A278">IFERROR(IF(D278="","",INDEX('1st Run'!$A:$H,MATCH($F278,'1st Run'!$H:$H,0),1)),"")</f>
        <v/>
      </c>
      <c r="B278" s="382" t="str">
        <f t="array" ref="B278">IFERROR(IF(D278="","",INDEX('1st Run'!$A:$H,MATCH($F278,'1st Run'!$H:$H,0),2)),"")</f>
        <v/>
      </c>
      <c r="C278" s="382" t="str">
        <f t="array" ref="C278">IFERROR(IF(D278="","",INDEX('1st Run'!$A:$H,MATCH(F278,'1st Run'!$H:$H,0),3)),"")</f>
        <v/>
      </c>
      <c r="D278" s="383"/>
      <c r="E278" s="392"/>
      <c r="F278" s="386"/>
      <c r="G278" s="391"/>
      <c r="H278" s="155"/>
      <c r="I278" s="154" t="str">
        <f>IFERROR(VLOOKUP(D278,'1st Run'!$S$4:$U$32,3,FALSE),"")</f>
        <v/>
      </c>
      <c r="M278" s="388"/>
    </row>
    <row r="279" spans="1:13" ht="15.75" customHeight="1">
      <c r="A279" s="381" t="str">
        <f t="array" ref="A279">IFERROR(IF(D279="","",INDEX('1st Run'!$A:$H,MATCH($F279,'1st Run'!$H:$H,0),1)),"")</f>
        <v/>
      </c>
      <c r="B279" s="382" t="str">
        <f t="array" ref="B279">IFERROR(IF(D279="","",INDEX('1st Run'!$A:$H,MATCH($F279,'1st Run'!$H:$H,0),2)),"")</f>
        <v/>
      </c>
      <c r="C279" s="382" t="str">
        <f t="array" ref="C279">IFERROR(IF(D279="","",INDEX('1st Run'!$A:$H,MATCH(F279,'1st Run'!$H:$H,0),3)),"")</f>
        <v/>
      </c>
      <c r="D279" s="383"/>
      <c r="E279" s="392"/>
      <c r="F279" s="386"/>
      <c r="G279" s="391"/>
      <c r="H279" s="155"/>
      <c r="I279" s="154" t="str">
        <f>IFERROR(VLOOKUP(D279,'1st Run'!$S$4:$U$32,3,FALSE),"")</f>
        <v/>
      </c>
      <c r="M279" s="388"/>
    </row>
    <row r="280" spans="1:13" ht="15.75" customHeight="1">
      <c r="A280" s="381" t="str">
        <f t="array" ref="A280">IFERROR(IF(D280="","",INDEX('1st Run'!$A:$H,MATCH($F280,'1st Run'!$H:$H,0),1)),"")</f>
        <v/>
      </c>
      <c r="B280" s="382" t="str">
        <f t="array" ref="B280">IFERROR(IF(D280="","",INDEX('1st Run'!$A:$H,MATCH($F280,'1st Run'!$H:$H,0),2)),"")</f>
        <v/>
      </c>
      <c r="C280" s="382" t="str">
        <f t="array" ref="C280">IFERROR(IF(D280="","",INDEX('1st Run'!$A:$H,MATCH(F280,'1st Run'!$H:$H,0),3)),"")</f>
        <v/>
      </c>
      <c r="D280" s="383"/>
      <c r="E280" s="392"/>
      <c r="F280" s="386"/>
      <c r="G280" s="391"/>
      <c r="H280" s="155"/>
      <c r="I280" s="154" t="str">
        <f>IFERROR(VLOOKUP(D280,'1st Run'!$S$4:$U$32,3,FALSE),"")</f>
        <v/>
      </c>
      <c r="M280" s="388"/>
    </row>
    <row r="281" spans="1:13" ht="15.75" customHeight="1">
      <c r="A281" s="381" t="str">
        <f t="array" ref="A281">IFERROR(IF(D281="","",INDEX('1st Run'!$A:$H,MATCH($F281,'1st Run'!$H:$H,0),1)),"")</f>
        <v/>
      </c>
      <c r="B281" s="382" t="str">
        <f t="array" ref="B281">IFERROR(IF(D281="","",INDEX('1st Run'!$A:$H,MATCH($F281,'1st Run'!$H:$H,0),2)),"")</f>
        <v/>
      </c>
      <c r="C281" s="382" t="str">
        <f t="array" ref="C281">IFERROR(IF(D281="","",INDEX('1st Run'!$A:$H,MATCH(F281,'1st Run'!$H:$H,0),3)),"")</f>
        <v/>
      </c>
      <c r="D281" s="383"/>
      <c r="E281" s="392"/>
      <c r="F281" s="386"/>
      <c r="G281" s="391"/>
      <c r="H281" s="155"/>
      <c r="I281" s="154" t="str">
        <f>IFERROR(VLOOKUP(D281,'1st Run'!$S$4:$U$32,3,FALSE),"")</f>
        <v/>
      </c>
      <c r="M281" s="388"/>
    </row>
    <row r="282" spans="1:13" ht="15.75" customHeight="1">
      <c r="A282" s="381" t="str">
        <f t="array" ref="A282">IFERROR(IF(D282="","",INDEX('1st Run'!$A:$H,MATCH($F282,'1st Run'!$H:$H,0),1)),"")</f>
        <v/>
      </c>
      <c r="B282" s="382" t="str">
        <f t="array" ref="B282">IFERROR(IF(D282="","",INDEX('1st Run'!$A:$H,MATCH($F282,'1st Run'!$H:$H,0),2)),"")</f>
        <v/>
      </c>
      <c r="C282" s="382" t="str">
        <f t="array" ref="C282">IFERROR(IF(D282="","",INDEX('1st Run'!$A:$H,MATCH(F282,'1st Run'!$H:$H,0),3)),"")</f>
        <v/>
      </c>
      <c r="D282" s="383"/>
      <c r="E282" s="392"/>
      <c r="F282" s="386"/>
      <c r="G282" s="391"/>
      <c r="H282" s="155"/>
      <c r="I282" s="154" t="str">
        <f>IFERROR(VLOOKUP(D282,'1st Run'!$S$4:$U$32,3,FALSE),"")</f>
        <v/>
      </c>
      <c r="M282" s="388"/>
    </row>
    <row r="283" spans="1:13" ht="15.75" customHeight="1">
      <c r="A283" s="381" t="str">
        <f t="array" ref="A283">IFERROR(IF(D283="","",INDEX('1st Run'!$A:$H,MATCH($F283,'1st Run'!$H:$H,0),1)),"")</f>
        <v/>
      </c>
      <c r="B283" s="382" t="str">
        <f t="array" ref="B283">IFERROR(IF(D283="","",INDEX('1st Run'!$A:$H,MATCH($F283,'1st Run'!$H:$H,0),2)),"")</f>
        <v/>
      </c>
      <c r="C283" s="382" t="str">
        <f t="array" ref="C283">IFERROR(IF(D283="","",INDEX('1st Run'!$A:$H,MATCH(F283,'1st Run'!$H:$H,0),3)),"")</f>
        <v/>
      </c>
      <c r="D283" s="383"/>
      <c r="E283" s="392"/>
      <c r="F283" s="386"/>
      <c r="G283" s="391"/>
      <c r="H283" s="155"/>
      <c r="I283" s="154" t="str">
        <f>IFERROR(VLOOKUP(D283,'1st Run'!$S$4:$U$32,3,FALSE),"")</f>
        <v/>
      </c>
      <c r="M283" s="388"/>
    </row>
    <row r="284" spans="1:13" ht="15.75" customHeight="1">
      <c r="A284" s="381" t="str">
        <f t="array" ref="A284">IFERROR(IF(D284="","",INDEX('1st Run'!$A:$H,MATCH($F284,'1st Run'!$H:$H,0),1)),"")</f>
        <v/>
      </c>
      <c r="B284" s="382" t="str">
        <f t="array" ref="B284">IFERROR(IF(D284="","",INDEX('1st Run'!$A:$H,MATCH($F284,'1st Run'!$H:$H,0),2)),"")</f>
        <v/>
      </c>
      <c r="C284" s="382" t="str">
        <f t="array" ref="C284">IFERROR(IF(D284="","",INDEX('1st Run'!$A:$H,MATCH(F284,'1st Run'!$H:$H,0),3)),"")</f>
        <v/>
      </c>
      <c r="D284" s="383"/>
      <c r="E284" s="392"/>
      <c r="F284" s="386"/>
      <c r="G284" s="391"/>
      <c r="H284" s="155"/>
      <c r="I284" s="154" t="str">
        <f>IFERROR(VLOOKUP(D284,'1st Run'!$S$4:$U$32,3,FALSE),"")</f>
        <v/>
      </c>
      <c r="M284" s="388"/>
    </row>
    <row r="285" spans="1:13" ht="15.75" customHeight="1">
      <c r="A285" s="381" t="str">
        <f t="array" ref="A285">IFERROR(IF(D285="","",INDEX('1st Run'!$A:$H,MATCH($F285,'1st Run'!$H:$H,0),1)),"")</f>
        <v/>
      </c>
      <c r="B285" s="382" t="str">
        <f t="array" ref="B285">IFERROR(IF(D285="","",INDEX('1st Run'!$A:$H,MATCH($F285,'1st Run'!$H:$H,0),2)),"")</f>
        <v/>
      </c>
      <c r="C285" s="382" t="str">
        <f t="array" ref="C285">IFERROR(IF(D285="","",INDEX('1st Run'!$A:$H,MATCH(F285,'1st Run'!$H:$H,0),3)),"")</f>
        <v/>
      </c>
      <c r="D285" s="383"/>
      <c r="E285" s="392"/>
      <c r="F285" s="386"/>
      <c r="G285" s="391"/>
      <c r="H285" s="155"/>
      <c r="I285" s="154" t="str">
        <f>IFERROR(VLOOKUP(D285,'1st Run'!$S$4:$U$32,3,FALSE),"")</f>
        <v/>
      </c>
      <c r="M285" s="388"/>
    </row>
    <row r="286" spans="1:13" ht="15.75" customHeight="1">
      <c r="A286" s="381" t="str">
        <f t="array" ref="A286">IFERROR(IF(D286="","",INDEX('1st Run'!$A:$H,MATCH($F286,'1st Run'!$H:$H,0),1)),"")</f>
        <v/>
      </c>
      <c r="B286" s="382" t="str">
        <f t="array" ref="B286">IFERROR(IF(D286="","",INDEX('1st Run'!$A:$H,MATCH($F286,'1st Run'!$H:$H,0),2)),"")</f>
        <v/>
      </c>
      <c r="C286" s="382" t="str">
        <f t="array" ref="C286">IFERROR(IF(D286="","",INDEX('1st Run'!$A:$H,MATCH(F286,'1st Run'!$H:$H,0),3)),"")</f>
        <v/>
      </c>
      <c r="D286" s="383"/>
      <c r="E286" s="392"/>
      <c r="F286" s="386"/>
      <c r="G286" s="391"/>
      <c r="H286" s="155"/>
      <c r="I286" s="154" t="str">
        <f>IFERROR(VLOOKUP(D286,'1st Run'!$S$4:$U$32,3,FALSE),"")</f>
        <v/>
      </c>
      <c r="M286" s="388"/>
    </row>
    <row r="287" spans="1:13" ht="15.75" customHeight="1">
      <c r="A287" s="381" t="str">
        <f t="array" ref="A287">IFERROR(IF(D287="","",INDEX('1st Run'!$A:$H,MATCH($F287,'1st Run'!$H:$H,0),1)),"")</f>
        <v/>
      </c>
      <c r="B287" s="382" t="str">
        <f t="array" ref="B287">IFERROR(IF(D287="","",INDEX('1st Run'!$A:$H,MATCH($F287,'1st Run'!$H:$H,0),2)),"")</f>
        <v/>
      </c>
      <c r="C287" s="382" t="str">
        <f t="array" ref="C287">IFERROR(IF(D287="","",INDEX('1st Run'!$A:$H,MATCH(F287,'1st Run'!$H:$H,0),3)),"")</f>
        <v/>
      </c>
      <c r="D287" s="383"/>
      <c r="E287" s="392"/>
      <c r="F287" s="386"/>
      <c r="G287" s="391"/>
      <c r="H287" s="155"/>
      <c r="I287" s="154" t="str">
        <f>IFERROR(VLOOKUP(D287,'1st Run'!$S$4:$U$32,3,FALSE),"")</f>
        <v/>
      </c>
      <c r="M287" s="388"/>
    </row>
    <row r="288" spans="1:13" ht="15.75" customHeight="1">
      <c r="A288" s="381" t="str">
        <f t="array" ref="A288">IFERROR(IF(D288="","",INDEX('1st Run'!$A:$H,MATCH($F288,'1st Run'!$H:$H,0),1)),"")</f>
        <v/>
      </c>
      <c r="B288" s="382" t="str">
        <f t="array" ref="B288">IFERROR(IF(D288="","",INDEX('1st Run'!$A:$H,MATCH($F288,'1st Run'!$H:$H,0),2)),"")</f>
        <v/>
      </c>
      <c r="C288" s="382" t="str">
        <f t="array" ref="C288">IFERROR(IF(D288="","",INDEX('1st Run'!$A:$H,MATCH(F288,'1st Run'!$H:$H,0),3)),"")</f>
        <v/>
      </c>
      <c r="D288" s="383"/>
      <c r="E288" s="392"/>
      <c r="F288" s="386"/>
      <c r="G288" s="391"/>
      <c r="H288" s="155"/>
      <c r="I288" s="154" t="str">
        <f>IFERROR(VLOOKUP(D288,'1st Run'!$S$4:$U$32,3,FALSE),"")</f>
        <v/>
      </c>
      <c r="M288" s="388"/>
    </row>
    <row r="289" spans="1:13" ht="15.75" customHeight="1">
      <c r="A289" s="381" t="str">
        <f t="array" ref="A289">IFERROR(IF(D289="","",INDEX('1st Run'!$A:$H,MATCH($F289,'1st Run'!$H:$H,0),1)),"")</f>
        <v/>
      </c>
      <c r="B289" s="382" t="str">
        <f t="array" ref="B289">IFERROR(IF(D289="","",INDEX('1st Run'!$A:$H,MATCH($F289,'1st Run'!$H:$H,0),2)),"")</f>
        <v/>
      </c>
      <c r="C289" s="382" t="str">
        <f t="array" ref="C289">IFERROR(IF(D289="","",INDEX('1st Run'!$A:$H,MATCH(F289,'1st Run'!$H:$H,0),3)),"")</f>
        <v/>
      </c>
      <c r="D289" s="383"/>
      <c r="E289" s="392"/>
      <c r="F289" s="386"/>
      <c r="G289" s="391"/>
      <c r="H289" s="155"/>
      <c r="I289" s="154" t="str">
        <f>IFERROR(VLOOKUP(D289,'1st Run'!$S$4:$U$32,3,FALSE),"")</f>
        <v/>
      </c>
      <c r="M289" s="388"/>
    </row>
    <row r="290" spans="1:13" ht="15.75" customHeight="1">
      <c r="A290" s="381" t="str">
        <f t="array" ref="A290">IFERROR(IF(D290="","",INDEX('1st Run'!$A:$H,MATCH($F290,'1st Run'!$H:$H,0),1)),"")</f>
        <v/>
      </c>
      <c r="B290" s="382" t="str">
        <f t="array" ref="B290">IFERROR(IF(D290="","",INDEX('1st Run'!$A:$H,MATCH($F290,'1st Run'!$H:$H,0),2)),"")</f>
        <v/>
      </c>
      <c r="C290" s="382" t="str">
        <f t="array" ref="C290">IFERROR(IF(D290="","",INDEX('1st Run'!$A:$H,MATCH(F290,'1st Run'!$H:$H,0),3)),"")</f>
        <v/>
      </c>
      <c r="D290" s="383"/>
      <c r="E290" s="392"/>
      <c r="F290" s="386"/>
      <c r="G290" s="391"/>
      <c r="H290" s="155"/>
      <c r="I290" s="154" t="str">
        <f>IFERROR(VLOOKUP(D290,'1st Run'!$S$4:$U$32,3,FALSE),"")</f>
        <v/>
      </c>
      <c r="M290" s="388"/>
    </row>
    <row r="291" spans="1:13" ht="15.75" customHeight="1">
      <c r="A291" s="381" t="str">
        <f t="array" ref="A291">IFERROR(IF(D291="","",INDEX('1st Run'!$A:$H,MATCH($F291,'1st Run'!$H:$H,0),1)),"")</f>
        <v/>
      </c>
      <c r="B291" s="382" t="str">
        <f t="array" ref="B291">IFERROR(IF(D291="","",INDEX('1st Run'!$A:$H,MATCH($F291,'1st Run'!$H:$H,0),2)),"")</f>
        <v/>
      </c>
      <c r="C291" s="382" t="str">
        <f t="array" ref="C291">IFERROR(IF(D291="","",INDEX('1st Run'!$A:$H,MATCH(F291,'1st Run'!$H:$H,0),3)),"")</f>
        <v/>
      </c>
      <c r="D291" s="383"/>
      <c r="E291" s="392"/>
      <c r="F291" s="386"/>
      <c r="G291" s="391"/>
      <c r="H291" s="155"/>
      <c r="I291" s="154" t="str">
        <f>IFERROR(VLOOKUP(D291,'1st Run'!$S$4:$U$32,3,FALSE),"")</f>
        <v/>
      </c>
      <c r="M291" s="388"/>
    </row>
    <row r="292" spans="1:13" ht="15.75" customHeight="1">
      <c r="A292" s="381"/>
      <c r="B292" s="393"/>
      <c r="C292" s="393"/>
      <c r="D292" s="383"/>
      <c r="E292" s="392"/>
      <c r="F292" s="386"/>
      <c r="G292" s="391"/>
      <c r="H292" s="155"/>
      <c r="M292" s="388"/>
    </row>
    <row r="293" spans="1:13" ht="15.75" customHeight="1">
      <c r="A293" s="381"/>
      <c r="B293" s="393"/>
      <c r="C293" s="393"/>
      <c r="D293" s="383"/>
      <c r="E293" s="392"/>
      <c r="F293" s="386"/>
      <c r="G293" s="391"/>
      <c r="H293" s="155"/>
      <c r="M293" s="388"/>
    </row>
    <row r="294" spans="1:13" ht="15.75" customHeight="1">
      <c r="A294" s="381"/>
      <c r="B294" s="393"/>
      <c r="C294" s="393"/>
      <c r="D294" s="383"/>
      <c r="E294" s="392"/>
      <c r="F294" s="386"/>
      <c r="G294" s="391"/>
      <c r="H294" s="155"/>
      <c r="M294" s="388"/>
    </row>
    <row r="295" spans="1:13" ht="15.75" customHeight="1">
      <c r="A295" s="381"/>
      <c r="B295" s="393"/>
      <c r="C295" s="393"/>
      <c r="D295" s="383"/>
      <c r="E295" s="392"/>
      <c r="F295" s="386"/>
      <c r="G295" s="391"/>
      <c r="H295" s="155"/>
      <c r="M295" s="388"/>
    </row>
    <row r="296" spans="1:13" ht="15.75" customHeight="1">
      <c r="A296" s="381"/>
      <c r="B296" s="393"/>
      <c r="C296" s="393"/>
      <c r="D296" s="383"/>
      <c r="E296" s="392"/>
      <c r="F296" s="386"/>
      <c r="G296" s="391"/>
      <c r="H296" s="155"/>
      <c r="M296" s="388"/>
    </row>
    <row r="297" spans="1:13" ht="15.75" customHeight="1">
      <c r="A297" s="381"/>
      <c r="B297" s="393"/>
      <c r="C297" s="393"/>
      <c r="D297" s="383"/>
      <c r="E297" s="392"/>
      <c r="F297" s="386"/>
      <c r="G297" s="391"/>
      <c r="H297" s="155"/>
      <c r="M297" s="388"/>
    </row>
    <row r="298" spans="1:13" ht="15.75" customHeight="1">
      <c r="A298" s="381"/>
      <c r="B298" s="393"/>
      <c r="C298" s="393"/>
      <c r="D298" s="383"/>
      <c r="E298" s="392"/>
      <c r="F298" s="386"/>
      <c r="G298" s="391"/>
      <c r="H298" s="155"/>
      <c r="M298" s="388"/>
    </row>
    <row r="299" spans="1:13" ht="15.75" customHeight="1">
      <c r="A299" s="381"/>
      <c r="B299" s="393"/>
      <c r="C299" s="393"/>
      <c r="D299" s="383"/>
      <c r="E299" s="392"/>
      <c r="F299" s="386"/>
      <c r="G299" s="391"/>
      <c r="H299" s="155"/>
      <c r="M299" s="388"/>
    </row>
    <row r="300" spans="1:13" ht="15.75" customHeight="1">
      <c r="A300" s="381"/>
      <c r="B300" s="393"/>
      <c r="C300" s="393"/>
      <c r="D300" s="383"/>
      <c r="E300" s="392"/>
      <c r="F300" s="386"/>
      <c r="G300" s="391"/>
      <c r="H300" s="155"/>
      <c r="M300" s="388"/>
    </row>
    <row r="301" spans="1:13" ht="15.75" customHeight="1">
      <c r="A301" s="381"/>
      <c r="B301" s="393"/>
      <c r="C301" s="393"/>
      <c r="D301" s="383"/>
      <c r="E301" s="392"/>
      <c r="F301" s="386"/>
      <c r="G301" s="391"/>
      <c r="H301" s="155"/>
      <c r="M301" s="388"/>
    </row>
    <row r="302" spans="1:13" ht="15.75" customHeight="1">
      <c r="A302" s="381"/>
      <c r="B302" s="393"/>
      <c r="C302" s="393"/>
      <c r="D302" s="383"/>
      <c r="E302" s="392"/>
      <c r="F302" s="386"/>
      <c r="G302" s="391"/>
      <c r="H302" s="155"/>
      <c r="M302" s="388"/>
    </row>
    <row r="303" spans="1:13" ht="15.75" customHeight="1">
      <c r="A303" s="381"/>
      <c r="B303" s="393"/>
      <c r="C303" s="393"/>
      <c r="D303" s="383"/>
      <c r="E303" s="392"/>
      <c r="F303" s="386"/>
      <c r="G303" s="391"/>
      <c r="H303" s="155"/>
      <c r="M303" s="388"/>
    </row>
    <row r="304" spans="1:13" ht="15.75" customHeight="1">
      <c r="A304" s="381"/>
      <c r="B304" s="393"/>
      <c r="C304" s="393"/>
      <c r="D304" s="383"/>
      <c r="E304" s="392"/>
      <c r="F304" s="386"/>
      <c r="G304" s="391"/>
      <c r="H304" s="155"/>
      <c r="M304" s="388"/>
    </row>
    <row r="305" spans="1:13" ht="15.75" customHeight="1">
      <c r="A305" s="381"/>
      <c r="B305" s="393"/>
      <c r="C305" s="393"/>
      <c r="D305" s="383"/>
      <c r="E305" s="392"/>
      <c r="F305" s="386"/>
      <c r="G305" s="391"/>
      <c r="H305" s="155"/>
      <c r="M305" s="388"/>
    </row>
    <row r="306" spans="1:13" ht="15.75" customHeight="1">
      <c r="A306" s="381"/>
      <c r="B306" s="393"/>
      <c r="C306" s="393"/>
      <c r="D306" s="383"/>
      <c r="E306" s="392"/>
      <c r="F306" s="386"/>
      <c r="G306" s="391"/>
      <c r="H306" s="155"/>
      <c r="M306" s="388"/>
    </row>
    <row r="307" spans="1:13" ht="15.75" customHeight="1">
      <c r="A307" s="381"/>
      <c r="B307" s="393"/>
      <c r="C307" s="393"/>
      <c r="D307" s="383"/>
      <c r="E307" s="392"/>
      <c r="F307" s="386"/>
      <c r="G307" s="391"/>
      <c r="H307" s="155"/>
      <c r="M307" s="388"/>
    </row>
    <row r="308" spans="1:13" ht="15.75" customHeight="1">
      <c r="A308" s="381"/>
      <c r="B308" s="393"/>
      <c r="C308" s="393"/>
      <c r="D308" s="383"/>
      <c r="E308" s="392"/>
      <c r="F308" s="386"/>
      <c r="G308" s="391"/>
      <c r="H308" s="155"/>
      <c r="M308" s="388"/>
    </row>
    <row r="309" spans="1:13" ht="15.75" customHeight="1">
      <c r="A309" s="381"/>
      <c r="B309" s="393"/>
      <c r="C309" s="393"/>
      <c r="D309" s="383"/>
      <c r="E309" s="392"/>
      <c r="F309" s="386"/>
      <c r="G309" s="391"/>
      <c r="H309" s="155"/>
      <c r="M309" s="388"/>
    </row>
    <row r="310" spans="1:13" ht="15.75" customHeight="1">
      <c r="A310" s="381"/>
      <c r="B310" s="393"/>
      <c r="C310" s="393"/>
      <c r="D310" s="383"/>
      <c r="E310" s="392"/>
      <c r="F310" s="386"/>
      <c r="G310" s="391"/>
      <c r="H310" s="155"/>
      <c r="M310" s="388"/>
    </row>
    <row r="311" spans="1:13" ht="15.75" customHeight="1">
      <c r="A311" s="381"/>
      <c r="B311" s="393"/>
      <c r="C311" s="393"/>
      <c r="D311" s="383"/>
      <c r="E311" s="392"/>
      <c r="F311" s="386"/>
      <c r="G311" s="391"/>
      <c r="H311" s="155"/>
      <c r="M311" s="388"/>
    </row>
    <row r="312" spans="1:13" ht="15.75" customHeight="1">
      <c r="A312" s="381"/>
      <c r="B312" s="393"/>
      <c r="C312" s="393"/>
      <c r="D312" s="383"/>
      <c r="E312" s="392"/>
      <c r="F312" s="386"/>
      <c r="G312" s="391"/>
      <c r="H312" s="155"/>
      <c r="M312" s="388"/>
    </row>
    <row r="313" spans="1:13" ht="15.75" customHeight="1">
      <c r="A313" s="381"/>
      <c r="B313" s="393"/>
      <c r="C313" s="393"/>
      <c r="D313" s="383"/>
      <c r="E313" s="392"/>
      <c r="F313" s="386"/>
      <c r="G313" s="391"/>
      <c r="H313" s="155"/>
      <c r="M313" s="388"/>
    </row>
    <row r="314" spans="1:13" ht="15.75" customHeight="1">
      <c r="A314" s="381"/>
      <c r="B314" s="393"/>
      <c r="C314" s="393"/>
      <c r="D314" s="383"/>
      <c r="E314" s="392"/>
      <c r="F314" s="386"/>
      <c r="G314" s="391"/>
      <c r="H314" s="155"/>
      <c r="M314" s="388"/>
    </row>
    <row r="315" spans="1:13" ht="15.75" customHeight="1">
      <c r="A315" s="381"/>
      <c r="B315" s="393"/>
      <c r="C315" s="393"/>
      <c r="D315" s="383"/>
      <c r="E315" s="392"/>
      <c r="F315" s="386"/>
      <c r="G315" s="391"/>
      <c r="H315" s="155"/>
      <c r="M315" s="388"/>
    </row>
    <row r="316" spans="1:13" ht="15.75" customHeight="1">
      <c r="A316" s="381"/>
      <c r="B316" s="393"/>
      <c r="C316" s="393"/>
      <c r="D316" s="383"/>
      <c r="E316" s="392"/>
      <c r="F316" s="386"/>
      <c r="G316" s="391"/>
      <c r="H316" s="155"/>
      <c r="M316" s="388"/>
    </row>
    <row r="317" spans="1:13" ht="15.75" customHeight="1">
      <c r="A317" s="381"/>
      <c r="B317" s="393"/>
      <c r="C317" s="393"/>
      <c r="D317" s="383"/>
      <c r="E317" s="392"/>
      <c r="F317" s="386"/>
      <c r="G317" s="391"/>
      <c r="H317" s="155"/>
      <c r="M317" s="388"/>
    </row>
    <row r="318" spans="1:13" ht="15.75" customHeight="1">
      <c r="A318" s="381"/>
      <c r="B318" s="393"/>
      <c r="C318" s="393"/>
      <c r="D318" s="383"/>
      <c r="E318" s="392"/>
      <c r="F318" s="386"/>
      <c r="G318" s="391"/>
      <c r="H318" s="155"/>
      <c r="M318" s="388"/>
    </row>
    <row r="319" spans="1:13" ht="15.75" customHeight="1">
      <c r="A319" s="381"/>
      <c r="B319" s="393"/>
      <c r="C319" s="393"/>
      <c r="D319" s="383"/>
      <c r="E319" s="392"/>
      <c r="F319" s="386"/>
      <c r="G319" s="391"/>
      <c r="H319" s="155"/>
      <c r="M319" s="388"/>
    </row>
    <row r="320" spans="1:13" ht="15.75" customHeight="1">
      <c r="A320" s="381"/>
      <c r="B320" s="393"/>
      <c r="C320" s="393"/>
      <c r="D320" s="383"/>
      <c r="E320" s="392"/>
      <c r="F320" s="386"/>
      <c r="G320" s="391"/>
      <c r="H320" s="155"/>
      <c r="M320" s="388"/>
    </row>
    <row r="321" spans="1:13" ht="15.75" customHeight="1">
      <c r="A321" s="381"/>
      <c r="B321" s="393"/>
      <c r="C321" s="393"/>
      <c r="D321" s="383"/>
      <c r="E321" s="392"/>
      <c r="F321" s="386"/>
      <c r="G321" s="391"/>
      <c r="H321" s="155"/>
      <c r="M321" s="388"/>
    </row>
    <row r="322" spans="1:13" ht="15.75" customHeight="1">
      <c r="A322" s="381"/>
      <c r="B322" s="393"/>
      <c r="C322" s="393"/>
      <c r="D322" s="383"/>
      <c r="E322" s="392"/>
      <c r="F322" s="386"/>
      <c r="G322" s="391"/>
      <c r="H322" s="155"/>
      <c r="M322" s="388"/>
    </row>
    <row r="323" spans="1:13" ht="15.75" customHeight="1">
      <c r="A323" s="381"/>
      <c r="B323" s="393"/>
      <c r="C323" s="393"/>
      <c r="D323" s="383"/>
      <c r="E323" s="392"/>
      <c r="F323" s="386"/>
      <c r="G323" s="391"/>
      <c r="H323" s="155"/>
      <c r="M323" s="388"/>
    </row>
    <row r="324" spans="1:13" ht="15.75" customHeight="1">
      <c r="A324" s="381"/>
      <c r="B324" s="393"/>
      <c r="C324" s="393"/>
      <c r="D324" s="383"/>
      <c r="E324" s="392"/>
      <c r="F324" s="386"/>
      <c r="G324" s="391"/>
      <c r="H324" s="155"/>
      <c r="M324" s="388"/>
    </row>
    <row r="325" spans="1:13" ht="15.75" customHeight="1">
      <c r="A325" s="381"/>
      <c r="B325" s="393"/>
      <c r="C325" s="393"/>
      <c r="D325" s="383"/>
      <c r="E325" s="392"/>
      <c r="F325" s="386"/>
      <c r="G325" s="391"/>
      <c r="H325" s="155"/>
      <c r="M325" s="388"/>
    </row>
    <row r="326" spans="1:13" ht="15.75" customHeight="1">
      <c r="A326" s="381"/>
      <c r="B326" s="393"/>
      <c r="C326" s="393"/>
      <c r="D326" s="383"/>
      <c r="E326" s="392"/>
      <c r="F326" s="386"/>
      <c r="G326" s="391"/>
      <c r="H326" s="155"/>
      <c r="M326" s="388"/>
    </row>
    <row r="327" spans="1:13" ht="15.75" customHeight="1">
      <c r="A327" s="381"/>
      <c r="B327" s="393"/>
      <c r="C327" s="393"/>
      <c r="D327" s="383"/>
      <c r="E327" s="392"/>
      <c r="F327" s="386"/>
      <c r="G327" s="391"/>
      <c r="H327" s="155"/>
      <c r="M327" s="388"/>
    </row>
    <row r="328" spans="1:13" ht="15.75" customHeight="1">
      <c r="A328" s="381"/>
      <c r="B328" s="393"/>
      <c r="C328" s="393"/>
      <c r="D328" s="383"/>
      <c r="E328" s="392"/>
      <c r="F328" s="386"/>
      <c r="G328" s="391"/>
      <c r="H328" s="155"/>
      <c r="M328" s="388"/>
    </row>
    <row r="329" spans="1:13" ht="15.75" customHeight="1">
      <c r="A329" s="381"/>
      <c r="B329" s="393"/>
      <c r="C329" s="393"/>
      <c r="D329" s="383"/>
      <c r="E329" s="392"/>
      <c r="F329" s="386"/>
      <c r="G329" s="391"/>
      <c r="H329" s="155"/>
      <c r="M329" s="388"/>
    </row>
    <row r="330" spans="1:13" ht="15.75" customHeight="1">
      <c r="A330" s="381"/>
      <c r="B330" s="393"/>
      <c r="C330" s="393"/>
      <c r="D330" s="383"/>
      <c r="E330" s="392"/>
      <c r="F330" s="386"/>
      <c r="G330" s="391"/>
      <c r="H330" s="155"/>
      <c r="M330" s="388"/>
    </row>
    <row r="331" spans="1:13" ht="15.75" customHeight="1">
      <c r="A331" s="381"/>
      <c r="B331" s="393"/>
      <c r="C331" s="393"/>
      <c r="D331" s="383"/>
      <c r="E331" s="392"/>
      <c r="F331" s="386"/>
      <c r="G331" s="391"/>
      <c r="H331" s="155"/>
      <c r="M331" s="388"/>
    </row>
    <row r="332" spans="1:13" ht="15.75" customHeight="1">
      <c r="A332" s="381"/>
      <c r="B332" s="393"/>
      <c r="C332" s="393"/>
      <c r="D332" s="383"/>
      <c r="E332" s="392"/>
      <c r="F332" s="386"/>
      <c r="G332" s="391"/>
      <c r="H332" s="155"/>
      <c r="M332" s="388"/>
    </row>
    <row r="333" spans="1:13" ht="15.75" customHeight="1">
      <c r="A333" s="381"/>
      <c r="B333" s="393"/>
      <c r="C333" s="393"/>
      <c r="D333" s="383"/>
      <c r="E333" s="392"/>
      <c r="F333" s="386"/>
      <c r="G333" s="391"/>
      <c r="H333" s="155"/>
      <c r="M333" s="388"/>
    </row>
    <row r="334" spans="1:13" ht="15.75" customHeight="1">
      <c r="A334" s="381"/>
      <c r="B334" s="393"/>
      <c r="C334" s="393"/>
      <c r="D334" s="383"/>
      <c r="E334" s="392"/>
      <c r="F334" s="386"/>
      <c r="G334" s="391"/>
      <c r="H334" s="155"/>
      <c r="M334" s="388"/>
    </row>
    <row r="335" spans="1:13" ht="15.75" customHeight="1">
      <c r="A335" s="381"/>
      <c r="B335" s="393"/>
      <c r="C335" s="393"/>
      <c r="D335" s="383"/>
      <c r="E335" s="392"/>
      <c r="F335" s="386"/>
      <c r="G335" s="391"/>
      <c r="H335" s="155"/>
      <c r="M335" s="388"/>
    </row>
    <row r="336" spans="1:13" ht="15.75" customHeight="1">
      <c r="A336" s="381"/>
      <c r="B336" s="393"/>
      <c r="C336" s="393"/>
      <c r="D336" s="383"/>
      <c r="E336" s="392"/>
      <c r="F336" s="386"/>
      <c r="G336" s="391"/>
      <c r="H336" s="155"/>
      <c r="M336" s="388"/>
    </row>
    <row r="337" spans="1:13" ht="15.75" customHeight="1">
      <c r="A337" s="381"/>
      <c r="B337" s="393"/>
      <c r="C337" s="393"/>
      <c r="D337" s="383"/>
      <c r="E337" s="392"/>
      <c r="F337" s="386"/>
      <c r="G337" s="391"/>
      <c r="H337" s="155"/>
      <c r="M337" s="388"/>
    </row>
    <row r="338" spans="1:13" ht="15.75" customHeight="1">
      <c r="A338" s="381"/>
      <c r="B338" s="393"/>
      <c r="C338" s="393"/>
      <c r="D338" s="383"/>
      <c r="E338" s="392"/>
      <c r="F338" s="386"/>
      <c r="G338" s="391"/>
      <c r="H338" s="155"/>
      <c r="M338" s="388"/>
    </row>
    <row r="339" spans="1:13" ht="15.75" customHeight="1">
      <c r="A339" s="381"/>
      <c r="B339" s="393"/>
      <c r="C339" s="393"/>
      <c r="D339" s="383"/>
      <c r="E339" s="392"/>
      <c r="F339" s="386"/>
      <c r="G339" s="391"/>
      <c r="H339" s="155"/>
      <c r="M339" s="388"/>
    </row>
    <row r="340" spans="1:13" ht="15.75" customHeight="1">
      <c r="A340" s="381"/>
      <c r="B340" s="393"/>
      <c r="C340" s="393"/>
      <c r="D340" s="383"/>
      <c r="E340" s="392"/>
      <c r="F340" s="386"/>
      <c r="G340" s="391"/>
      <c r="H340" s="155"/>
      <c r="M340" s="388"/>
    </row>
    <row r="341" spans="1:13" ht="15.75" customHeight="1">
      <c r="A341" s="381"/>
      <c r="B341" s="393"/>
      <c r="C341" s="393"/>
      <c r="D341" s="383"/>
      <c r="E341" s="392"/>
      <c r="F341" s="386"/>
      <c r="G341" s="391"/>
      <c r="H341" s="155"/>
      <c r="M341" s="388"/>
    </row>
    <row r="342" spans="1:13" ht="15.75" customHeight="1">
      <c r="A342" s="381"/>
      <c r="B342" s="393"/>
      <c r="C342" s="393"/>
      <c r="D342" s="383"/>
      <c r="E342" s="392"/>
      <c r="F342" s="386"/>
      <c r="G342" s="391"/>
      <c r="H342" s="155"/>
      <c r="M342" s="388"/>
    </row>
    <row r="343" spans="1:13" ht="15.75" customHeight="1">
      <c r="A343" s="381"/>
      <c r="B343" s="393"/>
      <c r="C343" s="393"/>
      <c r="D343" s="383"/>
      <c r="E343" s="392"/>
      <c r="F343" s="386"/>
      <c r="G343" s="391"/>
      <c r="H343" s="155"/>
      <c r="M343" s="388"/>
    </row>
    <row r="344" spans="1:13" ht="15.75" customHeight="1">
      <c r="A344" s="381"/>
      <c r="B344" s="393"/>
      <c r="C344" s="393"/>
      <c r="D344" s="383"/>
      <c r="E344" s="392"/>
      <c r="F344" s="386"/>
      <c r="G344" s="391"/>
      <c r="H344" s="155"/>
      <c r="M344" s="388"/>
    </row>
    <row r="345" spans="1:13" ht="15.75" customHeight="1">
      <c r="A345" s="381"/>
      <c r="B345" s="393"/>
      <c r="C345" s="393"/>
      <c r="D345" s="383"/>
      <c r="E345" s="392"/>
      <c r="F345" s="386"/>
      <c r="G345" s="391"/>
      <c r="H345" s="155"/>
      <c r="M345" s="388"/>
    </row>
    <row r="346" spans="1:13" ht="15.75" customHeight="1">
      <c r="A346" s="381"/>
      <c r="B346" s="393"/>
      <c r="C346" s="393"/>
      <c r="D346" s="383"/>
      <c r="E346" s="392"/>
      <c r="F346" s="386"/>
      <c r="G346" s="391"/>
      <c r="H346" s="155"/>
      <c r="M346" s="388"/>
    </row>
    <row r="347" spans="1:13" ht="15.75" customHeight="1">
      <c r="A347" s="381"/>
      <c r="B347" s="393"/>
      <c r="C347" s="393"/>
      <c r="D347" s="383"/>
      <c r="E347" s="392"/>
      <c r="F347" s="386"/>
      <c r="G347" s="391"/>
      <c r="H347" s="155"/>
      <c r="M347" s="388"/>
    </row>
    <row r="348" spans="1:13" ht="15.75" customHeight="1">
      <c r="A348" s="381"/>
      <c r="B348" s="393"/>
      <c r="C348" s="393"/>
      <c r="D348" s="383"/>
      <c r="E348" s="392"/>
      <c r="F348" s="386"/>
      <c r="G348" s="391"/>
      <c r="H348" s="155"/>
      <c r="M348" s="388"/>
    </row>
    <row r="349" spans="1:13" ht="15.75" customHeight="1">
      <c r="A349" s="381"/>
      <c r="B349" s="393"/>
      <c r="C349" s="393"/>
      <c r="D349" s="383"/>
      <c r="E349" s="392"/>
      <c r="F349" s="386"/>
      <c r="G349" s="391"/>
      <c r="H349" s="155"/>
      <c r="M349" s="388"/>
    </row>
    <row r="350" spans="1:13" ht="15.75" customHeight="1">
      <c r="A350" s="381"/>
      <c r="B350" s="393"/>
      <c r="C350" s="393"/>
      <c r="D350" s="383"/>
      <c r="E350" s="392"/>
      <c r="F350" s="386"/>
      <c r="G350" s="391"/>
      <c r="H350" s="155"/>
      <c r="M350" s="388"/>
    </row>
    <row r="351" spans="1:13" ht="15.75" customHeight="1">
      <c r="A351" s="381"/>
      <c r="B351" s="393"/>
      <c r="C351" s="393"/>
      <c r="D351" s="383"/>
      <c r="E351" s="392"/>
      <c r="F351" s="386"/>
      <c r="G351" s="391"/>
      <c r="H351" s="155"/>
      <c r="M351" s="388"/>
    </row>
    <row r="352" spans="1:13" ht="15.75" customHeight="1">
      <c r="A352" s="381"/>
      <c r="B352" s="393"/>
      <c r="C352" s="393"/>
      <c r="D352" s="383"/>
      <c r="E352" s="392"/>
      <c r="F352" s="386"/>
      <c r="G352" s="391"/>
      <c r="H352" s="155"/>
      <c r="M352" s="388"/>
    </row>
    <row r="353" spans="1:13" ht="15.75" customHeight="1">
      <c r="A353" s="381"/>
      <c r="B353" s="393"/>
      <c r="C353" s="393"/>
      <c r="D353" s="383"/>
      <c r="E353" s="392"/>
      <c r="F353" s="386"/>
      <c r="G353" s="391"/>
      <c r="H353" s="155"/>
      <c r="M353" s="388"/>
    </row>
    <row r="354" spans="1:13" ht="15.75" customHeight="1">
      <c r="A354" s="381"/>
      <c r="B354" s="393"/>
      <c r="C354" s="393"/>
      <c r="D354" s="383"/>
      <c r="E354" s="392"/>
      <c r="F354" s="386"/>
      <c r="G354" s="391"/>
      <c r="H354" s="155"/>
      <c r="M354" s="388"/>
    </row>
    <row r="355" spans="1:13" ht="15.75" customHeight="1">
      <c r="A355" s="381"/>
      <c r="B355" s="393"/>
      <c r="C355" s="393"/>
      <c r="D355" s="383"/>
      <c r="E355" s="392"/>
      <c r="F355" s="386"/>
      <c r="G355" s="391"/>
      <c r="H355" s="155"/>
      <c r="M355" s="388"/>
    </row>
    <row r="356" spans="1:13" ht="15.75" customHeight="1">
      <c r="A356" s="381"/>
      <c r="B356" s="393"/>
      <c r="C356" s="393"/>
      <c r="D356" s="383"/>
      <c r="E356" s="392"/>
      <c r="F356" s="386"/>
      <c r="G356" s="391"/>
      <c r="H356" s="155"/>
      <c r="M356" s="388"/>
    </row>
    <row r="357" spans="1:13" ht="15.75" customHeight="1">
      <c r="A357" s="381"/>
      <c r="B357" s="393"/>
      <c r="C357" s="393"/>
      <c r="D357" s="383"/>
      <c r="E357" s="392"/>
      <c r="F357" s="386"/>
      <c r="G357" s="391"/>
      <c r="H357" s="155"/>
      <c r="M357" s="388"/>
    </row>
    <row r="358" spans="1:13" ht="15.75" customHeight="1">
      <c r="A358" s="381"/>
      <c r="B358" s="393"/>
      <c r="C358" s="393"/>
      <c r="D358" s="383"/>
      <c r="E358" s="392"/>
      <c r="F358" s="386"/>
      <c r="G358" s="391"/>
      <c r="H358" s="155"/>
      <c r="M358" s="388"/>
    </row>
    <row r="359" spans="1:13" ht="15.75" customHeight="1">
      <c r="A359" s="381"/>
      <c r="B359" s="393"/>
      <c r="C359" s="393"/>
      <c r="D359" s="383"/>
      <c r="E359" s="392"/>
      <c r="F359" s="386"/>
      <c r="G359" s="391"/>
      <c r="H359" s="155"/>
      <c r="M359" s="388"/>
    </row>
    <row r="360" spans="1:13" ht="15.75" customHeight="1">
      <c r="A360" s="381"/>
      <c r="B360" s="393"/>
      <c r="C360" s="393"/>
      <c r="D360" s="383"/>
      <c r="E360" s="392"/>
      <c r="F360" s="386"/>
      <c r="G360" s="391"/>
      <c r="H360" s="155"/>
      <c r="M360" s="388"/>
    </row>
    <row r="361" spans="1:13" ht="15.75" customHeight="1">
      <c r="A361" s="381"/>
      <c r="B361" s="393"/>
      <c r="C361" s="393"/>
      <c r="D361" s="383"/>
      <c r="E361" s="392"/>
      <c r="F361" s="386"/>
      <c r="G361" s="391"/>
      <c r="H361" s="155"/>
      <c r="M361" s="388"/>
    </row>
    <row r="362" spans="1:13" ht="15.75" customHeight="1">
      <c r="A362" s="381"/>
      <c r="B362" s="393"/>
      <c r="C362" s="393"/>
      <c r="D362" s="383"/>
      <c r="E362" s="392"/>
      <c r="F362" s="386"/>
      <c r="G362" s="391"/>
      <c r="H362" s="155"/>
      <c r="M362" s="388"/>
    </row>
    <row r="363" spans="1:13" ht="15.75" customHeight="1">
      <c r="A363" s="381"/>
      <c r="B363" s="393"/>
      <c r="C363" s="393"/>
      <c r="D363" s="383"/>
      <c r="E363" s="392"/>
      <c r="F363" s="386"/>
      <c r="G363" s="391"/>
      <c r="H363" s="155"/>
      <c r="M363" s="388"/>
    </row>
    <row r="364" spans="1:13" ht="15.75" customHeight="1">
      <c r="A364" s="381"/>
      <c r="B364" s="393"/>
      <c r="C364" s="393"/>
      <c r="D364" s="383"/>
      <c r="E364" s="392"/>
      <c r="F364" s="386"/>
      <c r="G364" s="391"/>
      <c r="H364" s="155"/>
      <c r="M364" s="388"/>
    </row>
    <row r="365" spans="1:13" ht="15.75" customHeight="1">
      <c r="A365" s="381"/>
      <c r="B365" s="393"/>
      <c r="C365" s="393"/>
      <c r="D365" s="383"/>
      <c r="E365" s="392"/>
      <c r="F365" s="386"/>
      <c r="G365" s="391"/>
      <c r="H365" s="155"/>
      <c r="M365" s="388"/>
    </row>
    <row r="366" spans="1:13" ht="15.75" customHeight="1">
      <c r="A366" s="381"/>
      <c r="B366" s="393"/>
      <c r="C366" s="393"/>
      <c r="D366" s="383"/>
      <c r="E366" s="392"/>
      <c r="F366" s="386"/>
      <c r="G366" s="391"/>
      <c r="H366" s="155"/>
      <c r="M366" s="388"/>
    </row>
    <row r="367" spans="1:13" ht="15.75" customHeight="1">
      <c r="A367" s="381"/>
      <c r="B367" s="393"/>
      <c r="C367" s="393"/>
      <c r="D367" s="383"/>
      <c r="E367" s="392"/>
      <c r="F367" s="386"/>
      <c r="G367" s="391"/>
      <c r="H367" s="155"/>
      <c r="M367" s="388"/>
    </row>
    <row r="368" spans="1:13" ht="15.75" customHeight="1">
      <c r="A368" s="381"/>
      <c r="B368" s="393"/>
      <c r="C368" s="393"/>
      <c r="D368" s="383"/>
      <c r="E368" s="392"/>
      <c r="F368" s="386"/>
      <c r="G368" s="391"/>
      <c r="H368" s="155"/>
      <c r="M368" s="388"/>
    </row>
    <row r="369" spans="1:13" ht="15.75" customHeight="1">
      <c r="A369" s="381"/>
      <c r="B369" s="393"/>
      <c r="C369" s="393"/>
      <c r="D369" s="383"/>
      <c r="E369" s="392"/>
      <c r="F369" s="386"/>
      <c r="G369" s="391"/>
      <c r="H369" s="155"/>
      <c r="M369" s="388"/>
    </row>
    <row r="370" spans="1:13" ht="15.75" customHeight="1">
      <c r="A370" s="381"/>
      <c r="B370" s="393"/>
      <c r="C370" s="393"/>
      <c r="D370" s="383"/>
      <c r="E370" s="392"/>
      <c r="F370" s="386"/>
      <c r="G370" s="391"/>
      <c r="H370" s="155"/>
      <c r="M370" s="388"/>
    </row>
    <row r="371" spans="1:13" ht="15.75" customHeight="1">
      <c r="A371" s="381"/>
      <c r="B371" s="393"/>
      <c r="C371" s="393"/>
      <c r="D371" s="383"/>
      <c r="E371" s="392"/>
      <c r="F371" s="386"/>
      <c r="G371" s="391"/>
      <c r="H371" s="155"/>
      <c r="M371" s="388"/>
    </row>
    <row r="372" spans="1:13" ht="15.75" customHeight="1">
      <c r="A372" s="381"/>
      <c r="B372" s="393"/>
      <c r="C372" s="393"/>
      <c r="D372" s="383"/>
      <c r="E372" s="392"/>
      <c r="F372" s="386"/>
      <c r="G372" s="391"/>
      <c r="H372" s="155"/>
      <c r="M372" s="388"/>
    </row>
    <row r="373" spans="1:13" ht="15.75" customHeight="1">
      <c r="A373" s="381"/>
      <c r="B373" s="393"/>
      <c r="C373" s="393"/>
      <c r="D373" s="383"/>
      <c r="E373" s="392"/>
      <c r="F373" s="386"/>
      <c r="G373" s="391"/>
      <c r="H373" s="155"/>
      <c r="M373" s="388"/>
    </row>
    <row r="374" spans="1:13" ht="15.75" customHeight="1">
      <c r="A374" s="381"/>
      <c r="B374" s="393"/>
      <c r="C374" s="393"/>
      <c r="D374" s="383"/>
      <c r="E374" s="392"/>
      <c r="F374" s="386"/>
      <c r="G374" s="391"/>
      <c r="H374" s="155"/>
      <c r="M374" s="388"/>
    </row>
    <row r="375" spans="1:13" ht="15.75" customHeight="1">
      <c r="A375" s="381"/>
      <c r="B375" s="393"/>
      <c r="C375" s="393"/>
      <c r="D375" s="383"/>
      <c r="E375" s="392"/>
      <c r="F375" s="386"/>
      <c r="G375" s="391"/>
      <c r="H375" s="155"/>
      <c r="M375" s="388"/>
    </row>
    <row r="376" spans="1:13" ht="15.75" customHeight="1">
      <c r="A376" s="381"/>
      <c r="B376" s="393"/>
      <c r="C376" s="393"/>
      <c r="D376" s="383"/>
      <c r="E376" s="392"/>
      <c r="F376" s="386"/>
      <c r="G376" s="391"/>
      <c r="H376" s="155"/>
      <c r="M376" s="388"/>
    </row>
    <row r="377" spans="1:13" ht="15.75" customHeight="1">
      <c r="A377" s="381"/>
      <c r="B377" s="393"/>
      <c r="C377" s="393"/>
      <c r="D377" s="383"/>
      <c r="E377" s="392"/>
      <c r="F377" s="386"/>
      <c r="G377" s="391"/>
      <c r="H377" s="155"/>
      <c r="M377" s="388"/>
    </row>
    <row r="378" spans="1:13" ht="15.75" customHeight="1">
      <c r="A378" s="381"/>
      <c r="B378" s="393"/>
      <c r="C378" s="393"/>
      <c r="D378" s="383"/>
      <c r="E378" s="392"/>
      <c r="F378" s="386"/>
      <c r="G378" s="391"/>
      <c r="H378" s="155"/>
      <c r="M378" s="388"/>
    </row>
    <row r="379" spans="1:13" ht="15.75" customHeight="1">
      <c r="A379" s="381"/>
      <c r="B379" s="393"/>
      <c r="C379" s="393"/>
      <c r="D379" s="383"/>
      <c r="E379" s="392"/>
      <c r="F379" s="386"/>
      <c r="G379" s="391"/>
      <c r="H379" s="155"/>
      <c r="M379" s="388"/>
    </row>
    <row r="380" spans="1:13" ht="15.75" customHeight="1">
      <c r="A380" s="381"/>
      <c r="B380" s="393"/>
      <c r="C380" s="393"/>
      <c r="D380" s="383"/>
      <c r="E380" s="392"/>
      <c r="F380" s="386"/>
      <c r="G380" s="391"/>
      <c r="H380" s="155"/>
      <c r="M380" s="388"/>
    </row>
    <row r="381" spans="1:13" ht="15.75" customHeight="1">
      <c r="A381" s="381"/>
      <c r="B381" s="393"/>
      <c r="C381" s="393"/>
      <c r="D381" s="383"/>
      <c r="E381" s="392"/>
      <c r="F381" s="386"/>
      <c r="G381" s="391"/>
      <c r="H381" s="155"/>
      <c r="M381" s="388"/>
    </row>
    <row r="382" spans="1:13" ht="15.75" customHeight="1">
      <c r="A382" s="381"/>
      <c r="B382" s="393"/>
      <c r="C382" s="393"/>
      <c r="D382" s="383"/>
      <c r="E382" s="392"/>
      <c r="F382" s="386"/>
      <c r="G382" s="391"/>
      <c r="H382" s="155"/>
      <c r="M382" s="388"/>
    </row>
    <row r="383" spans="1:13" ht="15.75" customHeight="1">
      <c r="A383" s="381"/>
      <c r="B383" s="393"/>
      <c r="C383" s="393"/>
      <c r="D383" s="383"/>
      <c r="E383" s="392"/>
      <c r="F383" s="386"/>
      <c r="G383" s="391"/>
      <c r="H383" s="155"/>
      <c r="M383" s="388"/>
    </row>
    <row r="384" spans="1:13" ht="15.75" customHeight="1">
      <c r="A384" s="381"/>
      <c r="B384" s="393"/>
      <c r="C384" s="393"/>
      <c r="D384" s="383"/>
      <c r="E384" s="392"/>
      <c r="F384" s="386"/>
      <c r="G384" s="391"/>
      <c r="H384" s="155"/>
      <c r="M384" s="388"/>
    </row>
    <row r="385" spans="1:13" ht="15.75" customHeight="1">
      <c r="A385" s="381"/>
      <c r="B385" s="393"/>
      <c r="C385" s="393"/>
      <c r="D385" s="383"/>
      <c r="E385" s="392"/>
      <c r="F385" s="386"/>
      <c r="G385" s="391"/>
      <c r="H385" s="155"/>
      <c r="M385" s="388"/>
    </row>
    <row r="386" spans="1:13" ht="15.75" customHeight="1">
      <c r="A386" s="381"/>
      <c r="B386" s="393"/>
      <c r="C386" s="393"/>
      <c r="D386" s="383"/>
      <c r="E386" s="392"/>
      <c r="F386" s="386"/>
      <c r="G386" s="391"/>
      <c r="H386" s="155"/>
      <c r="M386" s="388"/>
    </row>
    <row r="387" spans="1:13" ht="15.75" customHeight="1">
      <c r="A387" s="381"/>
      <c r="B387" s="393"/>
      <c r="C387" s="393"/>
      <c r="D387" s="383"/>
      <c r="E387" s="392"/>
      <c r="F387" s="386"/>
      <c r="G387" s="391"/>
      <c r="H387" s="155"/>
      <c r="M387" s="388"/>
    </row>
    <row r="388" spans="1:13" ht="15.75" customHeight="1">
      <c r="A388" s="381"/>
      <c r="B388" s="393"/>
      <c r="C388" s="393"/>
      <c r="D388" s="383"/>
      <c r="E388" s="392"/>
      <c r="F388" s="386"/>
      <c r="G388" s="391"/>
      <c r="H388" s="155"/>
      <c r="M388" s="388"/>
    </row>
    <row r="389" spans="1:13" ht="15.75" customHeight="1">
      <c r="A389" s="381"/>
      <c r="B389" s="393"/>
      <c r="C389" s="393"/>
      <c r="D389" s="383"/>
      <c r="E389" s="392"/>
      <c r="F389" s="386"/>
      <c r="G389" s="391"/>
      <c r="H389" s="155"/>
      <c r="M389" s="388"/>
    </row>
    <row r="390" spans="1:13" ht="15.75" customHeight="1">
      <c r="A390" s="381"/>
      <c r="B390" s="393"/>
      <c r="C390" s="393"/>
      <c r="D390" s="383"/>
      <c r="E390" s="392"/>
      <c r="F390" s="386"/>
      <c r="G390" s="391"/>
      <c r="H390" s="155"/>
      <c r="M390" s="388"/>
    </row>
    <row r="391" spans="1:13" ht="15.75" customHeight="1">
      <c r="A391" s="381"/>
      <c r="B391" s="393"/>
      <c r="C391" s="393"/>
      <c r="D391" s="383"/>
      <c r="E391" s="392"/>
      <c r="F391" s="386"/>
      <c r="G391" s="391"/>
      <c r="H391" s="155"/>
      <c r="M391" s="388"/>
    </row>
    <row r="392" spans="1:13" ht="15.75" customHeight="1">
      <c r="A392" s="381"/>
      <c r="B392" s="393"/>
      <c r="C392" s="393"/>
      <c r="D392" s="383"/>
      <c r="E392" s="392"/>
      <c r="F392" s="386"/>
      <c r="G392" s="391"/>
      <c r="H392" s="155"/>
      <c r="M392" s="388"/>
    </row>
    <row r="393" spans="1:13" ht="15.75" customHeight="1">
      <c r="A393" s="381"/>
      <c r="B393" s="393"/>
      <c r="C393" s="393"/>
      <c r="D393" s="383"/>
      <c r="E393" s="392"/>
      <c r="F393" s="386"/>
      <c r="G393" s="391"/>
      <c r="H393" s="155"/>
      <c r="M393" s="388"/>
    </row>
    <row r="394" spans="1:13" ht="15.75" customHeight="1">
      <c r="A394" s="381"/>
      <c r="B394" s="393"/>
      <c r="C394" s="393"/>
      <c r="D394" s="383"/>
      <c r="E394" s="392"/>
      <c r="F394" s="386"/>
      <c r="G394" s="391"/>
      <c r="H394" s="155"/>
      <c r="M394" s="388"/>
    </row>
    <row r="395" spans="1:13" ht="15.75" customHeight="1">
      <c r="A395" s="381"/>
      <c r="B395" s="393"/>
      <c r="C395" s="393"/>
      <c r="D395" s="383"/>
      <c r="E395" s="392"/>
      <c r="F395" s="386"/>
      <c r="G395" s="391"/>
      <c r="H395" s="155"/>
      <c r="M395" s="388"/>
    </row>
    <row r="396" spans="1:13" ht="15.75" customHeight="1">
      <c r="A396" s="381"/>
      <c r="B396" s="393"/>
      <c r="C396" s="393"/>
      <c r="D396" s="383"/>
      <c r="E396" s="392"/>
      <c r="F396" s="386"/>
      <c r="G396" s="391"/>
      <c r="H396" s="155"/>
      <c r="M396" s="388"/>
    </row>
    <row r="397" spans="1:13" ht="15.75" customHeight="1">
      <c r="A397" s="381"/>
      <c r="B397" s="393"/>
      <c r="C397" s="393"/>
      <c r="D397" s="383"/>
      <c r="E397" s="392"/>
      <c r="F397" s="386"/>
      <c r="G397" s="391"/>
      <c r="H397" s="155"/>
      <c r="M397" s="388"/>
    </row>
    <row r="398" spans="1:13" ht="15.75" customHeight="1">
      <c r="A398" s="381"/>
      <c r="B398" s="393"/>
      <c r="C398" s="393"/>
      <c r="D398" s="383"/>
      <c r="E398" s="392"/>
      <c r="F398" s="386"/>
      <c r="G398" s="391"/>
      <c r="H398" s="155"/>
      <c r="M398" s="388"/>
    </row>
    <row r="399" spans="1:13" ht="15.75" customHeight="1">
      <c r="A399" s="381"/>
      <c r="B399" s="393"/>
      <c r="C399" s="393"/>
      <c r="D399" s="383"/>
      <c r="E399" s="392"/>
      <c r="F399" s="386"/>
      <c r="G399" s="391"/>
      <c r="H399" s="155"/>
      <c r="M399" s="388"/>
    </row>
    <row r="400" spans="1:13" ht="15.75" customHeight="1">
      <c r="A400" s="381"/>
      <c r="B400" s="393"/>
      <c r="C400" s="393"/>
      <c r="D400" s="383"/>
      <c r="E400" s="392"/>
      <c r="F400" s="386"/>
      <c r="G400" s="391"/>
      <c r="H400" s="155"/>
      <c r="M400" s="388"/>
    </row>
    <row r="401" spans="1:13" ht="15.75" customHeight="1">
      <c r="A401" s="381"/>
      <c r="B401" s="393"/>
      <c r="C401" s="393"/>
      <c r="D401" s="383"/>
      <c r="E401" s="392"/>
      <c r="F401" s="386"/>
      <c r="G401" s="391"/>
      <c r="H401" s="155"/>
      <c r="M401" s="388"/>
    </row>
    <row r="402" spans="1:13" ht="15.75" customHeight="1">
      <c r="A402" s="381"/>
      <c r="B402" s="393"/>
      <c r="C402" s="393"/>
      <c r="D402" s="383"/>
      <c r="E402" s="392"/>
      <c r="F402" s="386"/>
      <c r="G402" s="391"/>
      <c r="H402" s="155"/>
      <c r="M402" s="388"/>
    </row>
    <row r="403" spans="1:13" ht="15.75" customHeight="1">
      <c r="A403" s="381"/>
      <c r="B403" s="393"/>
      <c r="C403" s="393"/>
      <c r="D403" s="383"/>
      <c r="E403" s="392"/>
      <c r="F403" s="386"/>
      <c r="G403" s="391"/>
      <c r="H403" s="155"/>
      <c r="M403" s="388"/>
    </row>
    <row r="404" spans="1:13" ht="15.75" customHeight="1">
      <c r="A404" s="381"/>
      <c r="B404" s="393"/>
      <c r="C404" s="393"/>
      <c r="D404" s="383"/>
      <c r="E404" s="392"/>
      <c r="F404" s="386"/>
      <c r="G404" s="391"/>
      <c r="H404" s="155"/>
      <c r="M404" s="388"/>
    </row>
    <row r="405" spans="1:13" ht="15.75" customHeight="1">
      <c r="A405" s="381"/>
      <c r="B405" s="393"/>
      <c r="C405" s="393"/>
      <c r="D405" s="383"/>
      <c r="E405" s="392"/>
      <c r="F405" s="386"/>
      <c r="G405" s="391"/>
      <c r="H405" s="155"/>
      <c r="M405" s="388"/>
    </row>
    <row r="406" spans="1:13" ht="15.75" customHeight="1">
      <c r="A406" s="381"/>
      <c r="B406" s="393"/>
      <c r="C406" s="393"/>
      <c r="D406" s="383"/>
      <c r="E406" s="392"/>
      <c r="F406" s="386"/>
      <c r="G406" s="391"/>
      <c r="H406" s="155"/>
      <c r="M406" s="388"/>
    </row>
    <row r="407" spans="1:13" ht="15.75" customHeight="1">
      <c r="A407" s="381"/>
      <c r="B407" s="393"/>
      <c r="C407" s="393"/>
      <c r="D407" s="383"/>
      <c r="E407" s="392"/>
      <c r="F407" s="386"/>
      <c r="G407" s="391"/>
      <c r="H407" s="155"/>
      <c r="M407" s="388"/>
    </row>
    <row r="408" spans="1:13" ht="15.75" customHeight="1">
      <c r="A408" s="381"/>
      <c r="B408" s="393"/>
      <c r="C408" s="393"/>
      <c r="D408" s="383"/>
      <c r="E408" s="392"/>
      <c r="F408" s="386"/>
      <c r="G408" s="391"/>
      <c r="H408" s="155"/>
      <c r="M408" s="388"/>
    </row>
    <row r="409" spans="1:13" ht="15.75" customHeight="1">
      <c r="A409" s="381"/>
      <c r="B409" s="393"/>
      <c r="C409" s="393"/>
      <c r="D409" s="383"/>
      <c r="E409" s="392"/>
      <c r="F409" s="386"/>
      <c r="G409" s="391"/>
      <c r="H409" s="155"/>
      <c r="M409" s="388"/>
    </row>
    <row r="410" spans="1:13" ht="15.75" customHeight="1">
      <c r="A410" s="381"/>
      <c r="B410" s="393"/>
      <c r="C410" s="393"/>
      <c r="D410" s="383"/>
      <c r="E410" s="392"/>
      <c r="F410" s="386"/>
      <c r="G410" s="391"/>
      <c r="H410" s="155"/>
      <c r="M410" s="388"/>
    </row>
    <row r="411" spans="1:13" ht="15.75" customHeight="1">
      <c r="A411" s="381"/>
      <c r="B411" s="393"/>
      <c r="C411" s="393"/>
      <c r="D411" s="383"/>
      <c r="E411" s="392"/>
      <c r="F411" s="386"/>
      <c r="G411" s="391"/>
      <c r="H411" s="155"/>
      <c r="M411" s="388"/>
    </row>
    <row r="412" spans="1:13" ht="15.75" customHeight="1">
      <c r="A412" s="381"/>
      <c r="B412" s="393"/>
      <c r="C412" s="393"/>
      <c r="D412" s="383"/>
      <c r="E412" s="392"/>
      <c r="F412" s="386"/>
      <c r="G412" s="391"/>
      <c r="H412" s="155"/>
      <c r="M412" s="388"/>
    </row>
    <row r="413" spans="1:13" ht="15.75" customHeight="1">
      <c r="A413" s="381"/>
      <c r="B413" s="393"/>
      <c r="C413" s="393"/>
      <c r="D413" s="383"/>
      <c r="E413" s="392"/>
      <c r="F413" s="386"/>
      <c r="G413" s="391"/>
      <c r="H413" s="155"/>
      <c r="M413" s="388"/>
    </row>
    <row r="414" spans="1:13" ht="15.75" customHeight="1">
      <c r="A414" s="381"/>
      <c r="B414" s="393"/>
      <c r="C414" s="393"/>
      <c r="D414" s="383"/>
      <c r="E414" s="392"/>
      <c r="F414" s="386"/>
      <c r="G414" s="391"/>
      <c r="H414" s="155"/>
      <c r="M414" s="388"/>
    </row>
    <row r="415" spans="1:13" ht="15.75" customHeight="1">
      <c r="A415" s="381"/>
      <c r="B415" s="393"/>
      <c r="C415" s="393"/>
      <c r="D415" s="383"/>
      <c r="E415" s="392"/>
      <c r="F415" s="386"/>
      <c r="G415" s="391"/>
      <c r="H415" s="155"/>
      <c r="M415" s="388"/>
    </row>
    <row r="416" spans="1:13" ht="15.75" customHeight="1">
      <c r="A416" s="381"/>
      <c r="B416" s="393"/>
      <c r="C416" s="393"/>
      <c r="D416" s="383"/>
      <c r="E416" s="392"/>
      <c r="F416" s="386"/>
      <c r="G416" s="391"/>
      <c r="H416" s="155"/>
      <c r="M416" s="388"/>
    </row>
    <row r="417" spans="1:13" ht="15.75" customHeight="1">
      <c r="A417" s="381"/>
      <c r="B417" s="393"/>
      <c r="C417" s="393"/>
      <c r="D417" s="383"/>
      <c r="E417" s="392"/>
      <c r="F417" s="386"/>
      <c r="G417" s="391"/>
      <c r="H417" s="155"/>
      <c r="M417" s="388"/>
    </row>
    <row r="418" spans="1:13" ht="15.75" customHeight="1">
      <c r="A418" s="381"/>
      <c r="B418" s="393"/>
      <c r="C418" s="393"/>
      <c r="D418" s="383"/>
      <c r="E418" s="392"/>
      <c r="F418" s="386"/>
      <c r="G418" s="391"/>
      <c r="H418" s="155"/>
      <c r="M418" s="388"/>
    </row>
    <row r="419" spans="1:13" ht="15.75" customHeight="1">
      <c r="A419" s="381"/>
      <c r="B419" s="393"/>
      <c r="C419" s="393"/>
      <c r="D419" s="383"/>
      <c r="E419" s="392"/>
      <c r="F419" s="386"/>
      <c r="G419" s="391"/>
      <c r="H419" s="155"/>
      <c r="M419" s="388"/>
    </row>
    <row r="420" spans="1:13" ht="15.75" customHeight="1">
      <c r="A420" s="381"/>
      <c r="B420" s="393"/>
      <c r="C420" s="393"/>
      <c r="D420" s="383"/>
      <c r="E420" s="392"/>
      <c r="F420" s="386"/>
      <c r="G420" s="391"/>
      <c r="H420" s="155"/>
      <c r="M420" s="388"/>
    </row>
    <row r="421" spans="1:13" ht="15.75" customHeight="1">
      <c r="A421" s="381"/>
      <c r="B421" s="393"/>
      <c r="C421" s="393"/>
      <c r="D421" s="383"/>
      <c r="E421" s="392"/>
      <c r="F421" s="386"/>
      <c r="G421" s="391"/>
      <c r="H421" s="155"/>
      <c r="M421" s="388"/>
    </row>
    <row r="422" spans="1:13" ht="15.75" customHeight="1">
      <c r="A422" s="381"/>
      <c r="B422" s="393"/>
      <c r="C422" s="393"/>
      <c r="D422" s="383"/>
      <c r="E422" s="392"/>
      <c r="F422" s="386"/>
      <c r="G422" s="391"/>
      <c r="H422" s="155"/>
      <c r="M422" s="388"/>
    </row>
    <row r="423" spans="1:13" ht="15.75" customHeight="1">
      <c r="A423" s="381"/>
      <c r="B423" s="393"/>
      <c r="C423" s="393"/>
      <c r="D423" s="383"/>
      <c r="E423" s="392"/>
      <c r="F423" s="386"/>
      <c r="G423" s="391"/>
      <c r="H423" s="155"/>
      <c r="M423" s="388"/>
    </row>
    <row r="424" spans="1:13" ht="15.75" customHeight="1">
      <c r="A424" s="381"/>
      <c r="B424" s="393"/>
      <c r="C424" s="393"/>
      <c r="D424" s="383"/>
      <c r="E424" s="392"/>
      <c r="F424" s="386"/>
      <c r="G424" s="391"/>
      <c r="H424" s="155"/>
      <c r="M424" s="388"/>
    </row>
    <row r="425" spans="1:13" ht="15.75" customHeight="1">
      <c r="A425" s="381"/>
      <c r="B425" s="393"/>
      <c r="C425" s="393"/>
      <c r="D425" s="383"/>
      <c r="E425" s="392"/>
      <c r="F425" s="386"/>
      <c r="G425" s="391"/>
      <c r="H425" s="155"/>
      <c r="M425" s="388"/>
    </row>
    <row r="426" spans="1:13" ht="15.75" customHeight="1">
      <c r="A426" s="381"/>
      <c r="B426" s="393"/>
      <c r="C426" s="393"/>
      <c r="D426" s="383"/>
      <c r="E426" s="392"/>
      <c r="F426" s="386"/>
      <c r="G426" s="391"/>
      <c r="H426" s="155"/>
      <c r="M426" s="388"/>
    </row>
    <row r="427" spans="1:13" ht="15.75" customHeight="1">
      <c r="A427" s="381"/>
      <c r="B427" s="393"/>
      <c r="C427" s="393"/>
      <c r="D427" s="383"/>
      <c r="E427" s="392"/>
      <c r="F427" s="386"/>
      <c r="G427" s="391"/>
      <c r="H427" s="155"/>
      <c r="M427" s="388"/>
    </row>
    <row r="428" spans="1:13" ht="15.75" customHeight="1">
      <c r="A428" s="381"/>
      <c r="B428" s="393"/>
      <c r="C428" s="393"/>
      <c r="D428" s="383"/>
      <c r="E428" s="392"/>
      <c r="F428" s="386"/>
      <c r="G428" s="391"/>
      <c r="H428" s="155"/>
      <c r="M428" s="388"/>
    </row>
    <row r="429" spans="1:13" ht="15.75" customHeight="1">
      <c r="A429" s="381"/>
      <c r="B429" s="393"/>
      <c r="C429" s="393"/>
      <c r="D429" s="383"/>
      <c r="E429" s="392"/>
      <c r="F429" s="386"/>
      <c r="G429" s="391"/>
      <c r="H429" s="155"/>
      <c r="M429" s="388"/>
    </row>
    <row r="430" spans="1:13" ht="15.75" customHeight="1">
      <c r="A430" s="381"/>
      <c r="B430" s="393"/>
      <c r="C430" s="393"/>
      <c r="D430" s="383"/>
      <c r="E430" s="392"/>
      <c r="F430" s="386"/>
      <c r="G430" s="391"/>
      <c r="H430" s="155"/>
      <c r="M430" s="388"/>
    </row>
    <row r="431" spans="1:13" ht="15.75" customHeight="1">
      <c r="A431" s="381"/>
      <c r="B431" s="393"/>
      <c r="C431" s="393"/>
      <c r="D431" s="383"/>
      <c r="E431" s="392"/>
      <c r="F431" s="386"/>
      <c r="G431" s="391"/>
      <c r="H431" s="155"/>
      <c r="M431" s="388"/>
    </row>
    <row r="432" spans="1:13" ht="15.75" customHeight="1">
      <c r="A432" s="381"/>
      <c r="B432" s="393"/>
      <c r="C432" s="393"/>
      <c r="D432" s="383"/>
      <c r="E432" s="392"/>
      <c r="F432" s="386"/>
      <c r="G432" s="391"/>
      <c r="H432" s="155"/>
      <c r="M432" s="388"/>
    </row>
    <row r="433" spans="1:13" ht="15.75" customHeight="1">
      <c r="A433" s="381"/>
      <c r="B433" s="393"/>
      <c r="C433" s="393"/>
      <c r="D433" s="383"/>
      <c r="E433" s="392"/>
      <c r="F433" s="386"/>
      <c r="G433" s="391"/>
      <c r="H433" s="155"/>
      <c r="M433" s="388"/>
    </row>
    <row r="434" spans="1:13" ht="15.75" customHeight="1">
      <c r="A434" s="381"/>
      <c r="B434" s="393"/>
      <c r="C434" s="393"/>
      <c r="D434" s="383"/>
      <c r="E434" s="392"/>
      <c r="F434" s="386"/>
      <c r="G434" s="391"/>
      <c r="H434" s="155"/>
      <c r="M434" s="388"/>
    </row>
    <row r="435" spans="1:13" ht="15.75" customHeight="1">
      <c r="A435" s="381"/>
      <c r="B435" s="393"/>
      <c r="C435" s="393"/>
      <c r="D435" s="383"/>
      <c r="E435" s="392"/>
      <c r="F435" s="386"/>
      <c r="G435" s="391"/>
      <c r="H435" s="155"/>
      <c r="M435" s="388"/>
    </row>
    <row r="436" spans="1:13" ht="15.75" customHeight="1">
      <c r="A436" s="381"/>
      <c r="B436" s="393"/>
      <c r="C436" s="393"/>
      <c r="D436" s="383"/>
      <c r="E436" s="392"/>
      <c r="F436" s="386"/>
      <c r="G436" s="391"/>
      <c r="H436" s="155"/>
      <c r="M436" s="388"/>
    </row>
    <row r="437" spans="1:13" ht="15.75" customHeight="1">
      <c r="A437" s="381"/>
      <c r="B437" s="393"/>
      <c r="C437" s="393"/>
      <c r="D437" s="383"/>
      <c r="E437" s="392"/>
      <c r="F437" s="386"/>
      <c r="G437" s="391"/>
      <c r="H437" s="155"/>
      <c r="M437" s="388"/>
    </row>
    <row r="438" spans="1:13" ht="15.75" customHeight="1">
      <c r="A438" s="381"/>
      <c r="B438" s="393"/>
      <c r="C438" s="393"/>
      <c r="D438" s="383"/>
      <c r="E438" s="392"/>
      <c r="F438" s="386"/>
      <c r="G438" s="391"/>
      <c r="H438" s="155"/>
      <c r="M438" s="388"/>
    </row>
    <row r="439" spans="1:13" ht="15.75" customHeight="1">
      <c r="A439" s="381"/>
      <c r="B439" s="393"/>
      <c r="C439" s="393"/>
      <c r="D439" s="383"/>
      <c r="E439" s="392"/>
      <c r="F439" s="386"/>
      <c r="G439" s="391"/>
      <c r="H439" s="155"/>
      <c r="M439" s="388"/>
    </row>
    <row r="440" spans="1:13" ht="15.75" customHeight="1">
      <c r="A440" s="381"/>
      <c r="B440" s="393"/>
      <c r="C440" s="393"/>
      <c r="D440" s="383"/>
      <c r="E440" s="392"/>
      <c r="F440" s="386"/>
      <c r="G440" s="391"/>
      <c r="H440" s="155"/>
      <c r="M440" s="388"/>
    </row>
    <row r="441" spans="1:13" ht="15.75" customHeight="1">
      <c r="A441" s="381"/>
      <c r="B441" s="393"/>
      <c r="C441" s="393"/>
      <c r="D441" s="383"/>
      <c r="E441" s="392"/>
      <c r="F441" s="386"/>
      <c r="G441" s="391"/>
      <c r="H441" s="155"/>
      <c r="M441" s="388"/>
    </row>
    <row r="442" spans="1:13" ht="15.75" customHeight="1">
      <c r="A442" s="381"/>
      <c r="B442" s="393"/>
      <c r="C442" s="393"/>
      <c r="D442" s="383"/>
      <c r="E442" s="392"/>
      <c r="F442" s="386"/>
      <c r="G442" s="391"/>
      <c r="H442" s="155"/>
      <c r="M442" s="388"/>
    </row>
    <row r="443" spans="1:13" ht="15.75" customHeight="1">
      <c r="A443" s="381"/>
      <c r="B443" s="393"/>
      <c r="C443" s="393"/>
      <c r="D443" s="383"/>
      <c r="E443" s="392"/>
      <c r="F443" s="386"/>
      <c r="G443" s="391"/>
      <c r="H443" s="155"/>
      <c r="M443" s="388"/>
    </row>
    <row r="444" spans="1:13" ht="15.75" customHeight="1">
      <c r="A444" s="381"/>
      <c r="B444" s="393"/>
      <c r="C444" s="393"/>
      <c r="D444" s="383"/>
      <c r="E444" s="392"/>
      <c r="F444" s="386"/>
      <c r="G444" s="391"/>
      <c r="H444" s="155"/>
      <c r="M444" s="388"/>
    </row>
    <row r="445" spans="1:13" ht="15.75" customHeight="1">
      <c r="A445" s="381"/>
      <c r="B445" s="393"/>
      <c r="C445" s="393"/>
      <c r="D445" s="383"/>
      <c r="E445" s="392"/>
      <c r="F445" s="386"/>
      <c r="G445" s="391"/>
      <c r="H445" s="155"/>
      <c r="M445" s="388"/>
    </row>
    <row r="446" spans="1:13" ht="15.75" customHeight="1">
      <c r="A446" s="381"/>
      <c r="B446" s="393"/>
      <c r="C446" s="393"/>
      <c r="D446" s="383"/>
      <c r="E446" s="392"/>
      <c r="F446" s="386"/>
      <c r="G446" s="391"/>
      <c r="H446" s="155"/>
      <c r="M446" s="388"/>
    </row>
    <row r="447" spans="1:13" ht="15.75" customHeight="1">
      <c r="A447" s="381"/>
      <c r="B447" s="393"/>
      <c r="C447" s="393"/>
      <c r="D447" s="383"/>
      <c r="E447" s="392"/>
      <c r="F447" s="386"/>
      <c r="G447" s="391"/>
      <c r="H447" s="155"/>
      <c r="M447" s="388"/>
    </row>
    <row r="448" spans="1:13" ht="15.75" customHeight="1">
      <c r="A448" s="381"/>
      <c r="B448" s="393"/>
      <c r="C448" s="393"/>
      <c r="D448" s="383"/>
      <c r="E448" s="392"/>
      <c r="F448" s="386"/>
      <c r="G448" s="391"/>
      <c r="H448" s="155"/>
      <c r="M448" s="388"/>
    </row>
    <row r="449" spans="1:13" ht="15.75" customHeight="1">
      <c r="A449" s="381"/>
      <c r="B449" s="393"/>
      <c r="C449" s="393"/>
      <c r="D449" s="383"/>
      <c r="E449" s="392"/>
      <c r="F449" s="386"/>
      <c r="G449" s="391"/>
      <c r="H449" s="155"/>
      <c r="M449" s="388"/>
    </row>
    <row r="450" spans="1:13" ht="15.75" customHeight="1">
      <c r="A450" s="381"/>
      <c r="B450" s="393"/>
      <c r="C450" s="393"/>
      <c r="D450" s="383"/>
      <c r="E450" s="392"/>
      <c r="F450" s="386"/>
      <c r="G450" s="391"/>
      <c r="H450" s="155"/>
      <c r="M450" s="388"/>
    </row>
    <row r="451" spans="1:13" ht="15.75" customHeight="1">
      <c r="A451" s="381"/>
      <c r="B451" s="393"/>
      <c r="C451" s="393"/>
      <c r="D451" s="383"/>
      <c r="E451" s="392"/>
      <c r="F451" s="386"/>
      <c r="G451" s="391"/>
      <c r="H451" s="155"/>
      <c r="M451" s="388"/>
    </row>
    <row r="452" spans="1:13" ht="15.75" customHeight="1">
      <c r="A452" s="381"/>
      <c r="B452" s="393"/>
      <c r="C452" s="393"/>
      <c r="D452" s="383"/>
      <c r="E452" s="392"/>
      <c r="F452" s="386"/>
      <c r="G452" s="391"/>
      <c r="H452" s="155"/>
      <c r="M452" s="388"/>
    </row>
    <row r="453" spans="1:13" ht="15.75" customHeight="1">
      <c r="A453" s="381"/>
      <c r="B453" s="393"/>
      <c r="C453" s="393"/>
      <c r="D453" s="383"/>
      <c r="E453" s="392"/>
      <c r="F453" s="386"/>
      <c r="G453" s="391"/>
      <c r="H453" s="155"/>
      <c r="M453" s="388"/>
    </row>
    <row r="454" spans="1:13" ht="15.75" customHeight="1">
      <c r="A454" s="381"/>
      <c r="B454" s="393"/>
      <c r="C454" s="393"/>
      <c r="D454" s="383"/>
      <c r="E454" s="392"/>
      <c r="F454" s="386"/>
      <c r="G454" s="391"/>
      <c r="H454" s="155"/>
      <c r="M454" s="388"/>
    </row>
    <row r="455" spans="1:13" ht="15.75" customHeight="1">
      <c r="A455" s="381"/>
      <c r="B455" s="393"/>
      <c r="C455" s="393"/>
      <c r="D455" s="383"/>
      <c r="E455" s="392"/>
      <c r="F455" s="386"/>
      <c r="G455" s="391"/>
      <c r="H455" s="155"/>
      <c r="M455" s="388"/>
    </row>
    <row r="456" spans="1:13" ht="15.75" customHeight="1">
      <c r="A456" s="381"/>
      <c r="B456" s="393"/>
      <c r="C456" s="393"/>
      <c r="D456" s="383"/>
      <c r="E456" s="392"/>
      <c r="F456" s="386"/>
      <c r="G456" s="391"/>
      <c r="H456" s="155"/>
      <c r="M456" s="388"/>
    </row>
    <row r="457" spans="1:13" ht="15.75" customHeight="1">
      <c r="A457" s="381"/>
      <c r="B457" s="393"/>
      <c r="C457" s="393"/>
      <c r="D457" s="383"/>
      <c r="E457" s="392"/>
      <c r="F457" s="386"/>
      <c r="G457" s="391"/>
      <c r="H457" s="155"/>
      <c r="M457" s="388"/>
    </row>
    <row r="458" spans="1:13" ht="15.75" customHeight="1">
      <c r="A458" s="381"/>
      <c r="B458" s="393"/>
      <c r="C458" s="393"/>
      <c r="D458" s="383"/>
      <c r="E458" s="392"/>
      <c r="F458" s="386"/>
      <c r="G458" s="391"/>
      <c r="H458" s="155"/>
      <c r="M458" s="388"/>
    </row>
    <row r="459" spans="1:13" ht="15.75" customHeight="1">
      <c r="A459" s="381"/>
      <c r="B459" s="393"/>
      <c r="C459" s="393"/>
      <c r="D459" s="383"/>
      <c r="E459" s="392"/>
      <c r="F459" s="386"/>
      <c r="G459" s="391"/>
      <c r="H459" s="155"/>
      <c r="M459" s="388"/>
    </row>
    <row r="460" spans="1:13" ht="15.75" customHeight="1">
      <c r="A460" s="381"/>
      <c r="B460" s="393"/>
      <c r="C460" s="393"/>
      <c r="D460" s="383"/>
      <c r="E460" s="392"/>
      <c r="F460" s="386"/>
      <c r="G460" s="391"/>
      <c r="H460" s="155"/>
      <c r="M460" s="388"/>
    </row>
    <row r="461" spans="1:13" ht="15.75" customHeight="1">
      <c r="A461" s="381"/>
      <c r="B461" s="393"/>
      <c r="C461" s="393"/>
      <c r="D461" s="383"/>
      <c r="E461" s="392"/>
      <c r="F461" s="386"/>
      <c r="G461" s="391"/>
      <c r="H461" s="155"/>
      <c r="M461" s="388"/>
    </row>
    <row r="462" spans="1:13" ht="15.75" customHeight="1">
      <c r="A462" s="381"/>
      <c r="B462" s="393"/>
      <c r="C462" s="393"/>
      <c r="D462" s="383"/>
      <c r="E462" s="392"/>
      <c r="F462" s="386"/>
      <c r="G462" s="391"/>
      <c r="H462" s="155"/>
      <c r="M462" s="388"/>
    </row>
    <row r="463" spans="1:13" ht="15.75" customHeight="1">
      <c r="A463" s="381"/>
      <c r="B463" s="393"/>
      <c r="C463" s="393"/>
      <c r="D463" s="383"/>
      <c r="E463" s="392"/>
      <c r="F463" s="386"/>
      <c r="G463" s="391"/>
      <c r="H463" s="155"/>
      <c r="M463" s="388"/>
    </row>
    <row r="464" spans="1:13" ht="15.75" customHeight="1">
      <c r="A464" s="381"/>
      <c r="B464" s="393"/>
      <c r="C464" s="393"/>
      <c r="D464" s="383"/>
      <c r="E464" s="392"/>
      <c r="F464" s="386"/>
      <c r="G464" s="391"/>
      <c r="H464" s="155"/>
      <c r="M464" s="388"/>
    </row>
    <row r="465" spans="1:13" ht="15.75" customHeight="1">
      <c r="A465" s="381"/>
      <c r="B465" s="393"/>
      <c r="C465" s="393"/>
      <c r="D465" s="383"/>
      <c r="E465" s="392"/>
      <c r="F465" s="386"/>
      <c r="G465" s="391"/>
      <c r="H465" s="155"/>
      <c r="M465" s="388"/>
    </row>
    <row r="466" spans="1:13" ht="15.75" customHeight="1">
      <c r="A466" s="381"/>
      <c r="B466" s="393"/>
      <c r="C466" s="393"/>
      <c r="D466" s="383"/>
      <c r="E466" s="392"/>
      <c r="F466" s="386"/>
      <c r="G466" s="391"/>
      <c r="H466" s="155"/>
      <c r="M466" s="388"/>
    </row>
    <row r="467" spans="1:13" ht="15.75" customHeight="1">
      <c r="A467" s="381"/>
      <c r="B467" s="393"/>
      <c r="C467" s="393"/>
      <c r="D467" s="383"/>
      <c r="E467" s="392"/>
      <c r="F467" s="386"/>
      <c r="G467" s="391"/>
      <c r="H467" s="155"/>
      <c r="M467" s="388"/>
    </row>
    <row r="468" spans="1:13" ht="15.75" customHeight="1">
      <c r="A468" s="381"/>
      <c r="B468" s="393"/>
      <c r="C468" s="393"/>
      <c r="D468" s="383"/>
      <c r="E468" s="392"/>
      <c r="F468" s="386"/>
      <c r="G468" s="391"/>
      <c r="H468" s="155"/>
      <c r="M468" s="388"/>
    </row>
    <row r="469" spans="1:13" ht="15.75" customHeight="1">
      <c r="A469" s="381"/>
      <c r="B469" s="393"/>
      <c r="C469" s="393"/>
      <c r="D469" s="383"/>
      <c r="E469" s="392"/>
      <c r="F469" s="386"/>
      <c r="G469" s="391"/>
      <c r="H469" s="155"/>
      <c r="M469" s="388"/>
    </row>
    <row r="470" spans="1:13" ht="15.75" customHeight="1">
      <c r="A470" s="381"/>
      <c r="B470" s="393"/>
      <c r="C470" s="393"/>
      <c r="D470" s="383"/>
      <c r="E470" s="392"/>
      <c r="F470" s="386"/>
      <c r="G470" s="391"/>
      <c r="H470" s="155"/>
      <c r="M470" s="388"/>
    </row>
    <row r="471" spans="1:13" ht="15.75" customHeight="1">
      <c r="A471" s="381"/>
      <c r="B471" s="393"/>
      <c r="C471" s="393"/>
      <c r="D471" s="383"/>
      <c r="E471" s="392"/>
      <c r="F471" s="386"/>
      <c r="G471" s="391"/>
      <c r="H471" s="155"/>
      <c r="M471" s="388"/>
    </row>
    <row r="472" spans="1:13" ht="15.75" customHeight="1">
      <c r="A472" s="381"/>
      <c r="B472" s="393"/>
      <c r="C472" s="393"/>
      <c r="D472" s="383"/>
      <c r="E472" s="392"/>
      <c r="F472" s="386"/>
      <c r="G472" s="391"/>
      <c r="H472" s="155"/>
      <c r="M472" s="388"/>
    </row>
    <row r="473" spans="1:13" ht="15.75" customHeight="1">
      <c r="A473" s="381"/>
      <c r="B473" s="393"/>
      <c r="C473" s="393"/>
      <c r="D473" s="383"/>
      <c r="E473" s="392"/>
      <c r="F473" s="386"/>
      <c r="G473" s="391"/>
      <c r="H473" s="155"/>
      <c r="M473" s="388"/>
    </row>
    <row r="474" spans="1:13" ht="15.75" customHeight="1">
      <c r="A474" s="381"/>
      <c r="B474" s="393"/>
      <c r="C474" s="393"/>
      <c r="D474" s="383"/>
      <c r="E474" s="392"/>
      <c r="F474" s="386"/>
      <c r="G474" s="391"/>
      <c r="H474" s="155"/>
      <c r="M474" s="388"/>
    </row>
    <row r="475" spans="1:13" ht="15.75" customHeight="1">
      <c r="A475" s="381"/>
      <c r="B475" s="393"/>
      <c r="C475" s="393"/>
      <c r="D475" s="383"/>
      <c r="E475" s="392"/>
      <c r="F475" s="386"/>
      <c r="G475" s="391"/>
      <c r="H475" s="155"/>
      <c r="M475" s="388"/>
    </row>
    <row r="476" spans="1:13" ht="15.75" customHeight="1">
      <c r="A476" s="381"/>
      <c r="B476" s="393"/>
      <c r="C476" s="393"/>
      <c r="D476" s="383"/>
      <c r="E476" s="392"/>
      <c r="F476" s="386"/>
      <c r="G476" s="391"/>
      <c r="H476" s="155"/>
      <c r="M476" s="388"/>
    </row>
    <row r="477" spans="1:13" ht="15.75" customHeight="1">
      <c r="A477" s="381"/>
      <c r="B477" s="393"/>
      <c r="C477" s="393"/>
      <c r="D477" s="383"/>
      <c r="E477" s="392"/>
      <c r="F477" s="386"/>
      <c r="G477" s="391"/>
      <c r="H477" s="155"/>
      <c r="M477" s="388"/>
    </row>
    <row r="478" spans="1:13" ht="15.75" customHeight="1">
      <c r="A478" s="381"/>
      <c r="B478" s="393"/>
      <c r="C478" s="393"/>
      <c r="D478" s="383"/>
      <c r="E478" s="392"/>
      <c r="F478" s="386"/>
      <c r="G478" s="391"/>
      <c r="H478" s="155"/>
      <c r="M478" s="388"/>
    </row>
    <row r="479" spans="1:13" ht="15.75" customHeight="1">
      <c r="A479" s="381"/>
      <c r="B479" s="393"/>
      <c r="C479" s="393"/>
      <c r="D479" s="383"/>
      <c r="E479" s="392"/>
      <c r="F479" s="386"/>
      <c r="G479" s="391"/>
      <c r="H479" s="155"/>
      <c r="M479" s="388"/>
    </row>
    <row r="480" spans="1:13" ht="15.75" customHeight="1">
      <c r="A480" s="381"/>
      <c r="B480" s="393"/>
      <c r="C480" s="393"/>
      <c r="D480" s="383"/>
      <c r="E480" s="392"/>
      <c r="F480" s="386"/>
      <c r="G480" s="391"/>
      <c r="H480" s="155"/>
      <c r="M480" s="388"/>
    </row>
    <row r="481" spans="1:13" ht="15.75" customHeight="1">
      <c r="A481" s="381"/>
      <c r="B481" s="393"/>
      <c r="C481" s="393"/>
      <c r="D481" s="383"/>
      <c r="E481" s="392"/>
      <c r="F481" s="386"/>
      <c r="G481" s="391"/>
      <c r="H481" s="155"/>
      <c r="M481" s="388"/>
    </row>
    <row r="482" spans="1:13" ht="15.75" customHeight="1">
      <c r="A482" s="381"/>
      <c r="B482" s="393"/>
      <c r="C482" s="393"/>
      <c r="D482" s="383"/>
      <c r="E482" s="392"/>
      <c r="F482" s="386"/>
      <c r="G482" s="391"/>
      <c r="H482" s="155"/>
      <c r="M482" s="388"/>
    </row>
    <row r="483" spans="1:13" ht="15.75" customHeight="1">
      <c r="A483" s="381"/>
      <c r="B483" s="393"/>
      <c r="C483" s="393"/>
      <c r="D483" s="383"/>
      <c r="E483" s="392"/>
      <c r="F483" s="386"/>
      <c r="G483" s="391"/>
      <c r="H483" s="155"/>
      <c r="M483" s="388"/>
    </row>
    <row r="484" spans="1:13" ht="15.75" customHeight="1">
      <c r="A484" s="381"/>
      <c r="B484" s="393"/>
      <c r="C484" s="393"/>
      <c r="D484" s="383"/>
      <c r="E484" s="392"/>
      <c r="F484" s="386"/>
      <c r="G484" s="391"/>
      <c r="H484" s="155"/>
      <c r="M484" s="388"/>
    </row>
    <row r="485" spans="1:13" ht="15.75" customHeight="1">
      <c r="A485" s="381"/>
      <c r="B485" s="393"/>
      <c r="C485" s="393"/>
      <c r="D485" s="383"/>
      <c r="E485" s="392"/>
      <c r="F485" s="386"/>
      <c r="G485" s="391"/>
      <c r="H485" s="155"/>
      <c r="M485" s="388"/>
    </row>
    <row r="486" spans="1:13" ht="15.75" customHeight="1">
      <c r="A486" s="381"/>
      <c r="B486" s="393"/>
      <c r="C486" s="393"/>
      <c r="D486" s="383"/>
      <c r="E486" s="392"/>
      <c r="F486" s="386"/>
      <c r="G486" s="391"/>
      <c r="H486" s="155"/>
      <c r="M486" s="388"/>
    </row>
    <row r="487" spans="1:13" ht="15.75" customHeight="1">
      <c r="A487" s="381"/>
      <c r="B487" s="393"/>
      <c r="C487" s="393"/>
      <c r="D487" s="383"/>
      <c r="E487" s="392"/>
      <c r="F487" s="386"/>
      <c r="G487" s="391"/>
      <c r="H487" s="155"/>
      <c r="M487" s="388"/>
    </row>
    <row r="488" spans="1:13" ht="15.75" customHeight="1">
      <c r="A488" s="381"/>
      <c r="B488" s="393"/>
      <c r="C488" s="393"/>
      <c r="D488" s="383"/>
      <c r="E488" s="392"/>
      <c r="F488" s="386"/>
      <c r="G488" s="391"/>
      <c r="H488" s="155"/>
      <c r="M488" s="388"/>
    </row>
    <row r="489" spans="1:13" ht="15.75" customHeight="1">
      <c r="A489" s="381"/>
      <c r="B489" s="393"/>
      <c r="C489" s="393"/>
      <c r="D489" s="383"/>
      <c r="E489" s="392"/>
      <c r="F489" s="386"/>
      <c r="G489" s="391"/>
      <c r="H489" s="155"/>
      <c r="M489" s="388"/>
    </row>
    <row r="490" spans="1:13" ht="15.75" customHeight="1">
      <c r="A490" s="381"/>
      <c r="B490" s="393"/>
      <c r="C490" s="393"/>
      <c r="D490" s="383"/>
      <c r="E490" s="392"/>
      <c r="F490" s="386"/>
      <c r="G490" s="391"/>
      <c r="H490" s="155"/>
      <c r="M490" s="388"/>
    </row>
    <row r="491" spans="1:13" ht="15.75" customHeight="1">
      <c r="A491" s="381"/>
      <c r="B491" s="393"/>
      <c r="C491" s="393"/>
      <c r="D491" s="383"/>
      <c r="E491" s="392"/>
      <c r="F491" s="386"/>
      <c r="G491" s="391"/>
      <c r="H491" s="155"/>
      <c r="M491" s="388"/>
    </row>
    <row r="492" spans="1:13" ht="15.75" customHeight="1">
      <c r="A492" s="381"/>
      <c r="B492" s="393"/>
      <c r="C492" s="393"/>
      <c r="D492" s="383"/>
      <c r="E492" s="392"/>
      <c r="F492" s="386"/>
      <c r="G492" s="391"/>
      <c r="H492" s="155"/>
      <c r="M492" s="388"/>
    </row>
    <row r="493" spans="1:13" ht="15.75" customHeight="1">
      <c r="A493" s="381"/>
      <c r="B493" s="393"/>
      <c r="C493" s="393"/>
      <c r="D493" s="383"/>
      <c r="E493" s="392"/>
      <c r="F493" s="386"/>
      <c r="G493" s="391"/>
      <c r="H493" s="155"/>
      <c r="M493" s="388"/>
    </row>
    <row r="494" spans="1:13" ht="15.75" customHeight="1">
      <c r="A494" s="381"/>
      <c r="B494" s="393"/>
      <c r="C494" s="393"/>
      <c r="D494" s="383"/>
      <c r="E494" s="392"/>
      <c r="F494" s="386"/>
      <c r="G494" s="391"/>
      <c r="H494" s="155"/>
      <c r="M494" s="388"/>
    </row>
    <row r="495" spans="1:13" ht="15.75" customHeight="1">
      <c r="A495" s="381"/>
      <c r="B495" s="393"/>
      <c r="C495" s="393"/>
      <c r="D495" s="383"/>
      <c r="E495" s="392"/>
      <c r="F495" s="386"/>
      <c r="G495" s="391"/>
      <c r="H495" s="155"/>
      <c r="M495" s="388"/>
    </row>
    <row r="496" spans="1:13" ht="15.75" customHeight="1">
      <c r="A496" s="381"/>
      <c r="B496" s="393"/>
      <c r="C496" s="393"/>
      <c r="D496" s="383"/>
      <c r="E496" s="392"/>
      <c r="F496" s="386"/>
      <c r="G496" s="391"/>
      <c r="H496" s="155"/>
      <c r="M496" s="388"/>
    </row>
    <row r="497" spans="1:13" ht="15.75" customHeight="1">
      <c r="A497" s="381"/>
      <c r="B497" s="393"/>
      <c r="C497" s="393"/>
      <c r="D497" s="383"/>
      <c r="E497" s="392"/>
      <c r="F497" s="386"/>
      <c r="G497" s="391"/>
      <c r="H497" s="155"/>
      <c r="M497" s="388"/>
    </row>
    <row r="498" spans="1:13" ht="15.75" customHeight="1">
      <c r="A498" s="381"/>
      <c r="B498" s="393"/>
      <c r="C498" s="393"/>
      <c r="D498" s="383"/>
      <c r="E498" s="392"/>
      <c r="F498" s="386"/>
      <c r="G498" s="391"/>
      <c r="H498" s="155"/>
      <c r="M498" s="388"/>
    </row>
    <row r="499" spans="1:13" ht="15.75" customHeight="1">
      <c r="A499" s="381"/>
      <c r="B499" s="393"/>
      <c r="C499" s="393"/>
      <c r="D499" s="383"/>
      <c r="E499" s="392"/>
      <c r="F499" s="386"/>
      <c r="G499" s="391"/>
      <c r="H499" s="155"/>
      <c r="M499" s="388"/>
    </row>
    <row r="500" spans="1:13" ht="15.75" customHeight="1">
      <c r="A500" s="381"/>
      <c r="B500" s="393"/>
      <c r="C500" s="393"/>
      <c r="D500" s="383"/>
      <c r="E500" s="392"/>
      <c r="F500" s="386"/>
      <c r="G500" s="391"/>
      <c r="H500" s="155"/>
      <c r="M500" s="388"/>
    </row>
    <row r="501" spans="1:13" ht="15.75" customHeight="1">
      <c r="A501" s="381"/>
      <c r="B501" s="393"/>
      <c r="C501" s="393"/>
      <c r="D501" s="383"/>
      <c r="E501" s="392"/>
      <c r="F501" s="386"/>
      <c r="G501" s="391"/>
      <c r="H501" s="155"/>
      <c r="M501" s="388"/>
    </row>
    <row r="502" spans="1:13" ht="15.75" customHeight="1">
      <c r="A502" s="381"/>
      <c r="B502" s="393"/>
      <c r="C502" s="393"/>
      <c r="D502" s="383"/>
      <c r="E502" s="392"/>
      <c r="F502" s="386"/>
      <c r="G502" s="391"/>
      <c r="H502" s="155"/>
      <c r="M502" s="388"/>
    </row>
    <row r="503" spans="1:13" ht="15.75" customHeight="1">
      <c r="A503" s="381"/>
      <c r="B503" s="393"/>
      <c r="C503" s="393"/>
      <c r="D503" s="383"/>
      <c r="E503" s="392"/>
      <c r="F503" s="386"/>
      <c r="G503" s="391"/>
      <c r="H503" s="155"/>
      <c r="M503" s="388"/>
    </row>
    <row r="504" spans="1:13" ht="15.75" customHeight="1">
      <c r="A504" s="381"/>
      <c r="B504" s="393"/>
      <c r="C504" s="393"/>
      <c r="D504" s="383"/>
      <c r="E504" s="392"/>
      <c r="F504" s="386"/>
      <c r="G504" s="391"/>
      <c r="H504" s="155"/>
      <c r="M504" s="388"/>
    </row>
    <row r="505" spans="1:13" ht="15.75" customHeight="1">
      <c r="A505" s="381"/>
      <c r="B505" s="393"/>
      <c r="C505" s="393"/>
      <c r="D505" s="383"/>
      <c r="E505" s="392"/>
      <c r="F505" s="386"/>
      <c r="G505" s="391"/>
      <c r="H505" s="155"/>
      <c r="M505" s="388"/>
    </row>
    <row r="506" spans="1:13" ht="15.75" customHeight="1">
      <c r="A506" s="381"/>
      <c r="B506" s="393"/>
      <c r="C506" s="393"/>
      <c r="D506" s="383"/>
      <c r="E506" s="392"/>
      <c r="F506" s="386"/>
      <c r="G506" s="391"/>
      <c r="H506" s="155"/>
      <c r="M506" s="388"/>
    </row>
    <row r="507" spans="1:13" ht="15.75" customHeight="1">
      <c r="A507" s="381"/>
      <c r="B507" s="393"/>
      <c r="C507" s="393"/>
      <c r="D507" s="383"/>
      <c r="E507" s="392"/>
      <c r="F507" s="386"/>
      <c r="G507" s="391"/>
      <c r="H507" s="155"/>
      <c r="M507" s="388"/>
    </row>
    <row r="508" spans="1:13" ht="15.75" customHeight="1">
      <c r="A508" s="381"/>
      <c r="B508" s="393"/>
      <c r="C508" s="393"/>
      <c r="D508" s="383"/>
      <c r="E508" s="392"/>
      <c r="F508" s="386"/>
      <c r="G508" s="391"/>
      <c r="H508" s="155"/>
      <c r="M508" s="388"/>
    </row>
    <row r="509" spans="1:13" ht="15.75" customHeight="1">
      <c r="A509" s="381"/>
      <c r="B509" s="393"/>
      <c r="C509" s="393"/>
      <c r="D509" s="383"/>
      <c r="E509" s="392"/>
      <c r="F509" s="386"/>
      <c r="G509" s="391"/>
      <c r="H509" s="155"/>
      <c r="M509" s="388"/>
    </row>
    <row r="510" spans="1:13" ht="15.75" customHeight="1">
      <c r="A510" s="381"/>
      <c r="B510" s="393"/>
      <c r="C510" s="393"/>
      <c r="D510" s="383"/>
      <c r="E510" s="392"/>
      <c r="F510" s="386"/>
      <c r="G510" s="391"/>
      <c r="H510" s="155"/>
      <c r="M510" s="388"/>
    </row>
    <row r="511" spans="1:13" ht="15.75" customHeight="1">
      <c r="A511" s="381"/>
      <c r="B511" s="393"/>
      <c r="C511" s="393"/>
      <c r="D511" s="383"/>
      <c r="E511" s="392"/>
      <c r="F511" s="386"/>
      <c r="G511" s="391"/>
      <c r="H511" s="155"/>
      <c r="M511" s="388"/>
    </row>
    <row r="512" spans="1:13" ht="15.75" customHeight="1">
      <c r="A512" s="381"/>
      <c r="B512" s="393"/>
      <c r="C512" s="393"/>
      <c r="D512" s="383"/>
      <c r="E512" s="392"/>
      <c r="F512" s="386"/>
      <c r="G512" s="391"/>
      <c r="H512" s="155"/>
      <c r="M512" s="388"/>
    </row>
    <row r="513" spans="1:13" ht="15.75" customHeight="1">
      <c r="A513" s="381"/>
      <c r="B513" s="393"/>
      <c r="C513" s="393"/>
      <c r="D513" s="383"/>
      <c r="E513" s="392"/>
      <c r="F513" s="386"/>
      <c r="G513" s="391"/>
      <c r="H513" s="155"/>
      <c r="M513" s="388"/>
    </row>
    <row r="514" spans="1:13" ht="15.75" customHeight="1">
      <c r="A514" s="381"/>
      <c r="B514" s="393"/>
      <c r="C514" s="393"/>
      <c r="D514" s="383"/>
      <c r="E514" s="392"/>
      <c r="F514" s="386"/>
      <c r="G514" s="391"/>
      <c r="H514" s="155"/>
      <c r="M514" s="388"/>
    </row>
    <row r="515" spans="1:13" ht="15.75" customHeight="1">
      <c r="A515" s="381"/>
      <c r="B515" s="393"/>
      <c r="C515" s="393"/>
      <c r="D515" s="383"/>
      <c r="E515" s="392"/>
      <c r="F515" s="386"/>
      <c r="G515" s="391"/>
      <c r="H515" s="155"/>
      <c r="M515" s="388"/>
    </row>
    <row r="516" spans="1:13" ht="15.75" customHeight="1">
      <c r="A516" s="381"/>
      <c r="B516" s="393"/>
      <c r="C516" s="393"/>
      <c r="D516" s="383"/>
      <c r="E516" s="392"/>
      <c r="F516" s="386"/>
      <c r="G516" s="391"/>
      <c r="H516" s="155"/>
      <c r="M516" s="388"/>
    </row>
    <row r="517" spans="1:13" ht="15.75" customHeight="1">
      <c r="A517" s="381"/>
      <c r="B517" s="393"/>
      <c r="C517" s="393"/>
      <c r="D517" s="383"/>
      <c r="E517" s="392"/>
      <c r="F517" s="386"/>
      <c r="G517" s="391"/>
      <c r="H517" s="155"/>
      <c r="M517" s="388"/>
    </row>
    <row r="518" spans="1:13" ht="15.75" customHeight="1">
      <c r="A518" s="381"/>
      <c r="B518" s="393"/>
      <c r="C518" s="393"/>
      <c r="D518" s="383"/>
      <c r="E518" s="392"/>
      <c r="F518" s="386"/>
      <c r="G518" s="391"/>
      <c r="H518" s="155"/>
      <c r="M518" s="388"/>
    </row>
    <row r="519" spans="1:13" ht="15.75" customHeight="1">
      <c r="A519" s="381"/>
      <c r="B519" s="393"/>
      <c r="C519" s="393"/>
      <c r="D519" s="383"/>
      <c r="E519" s="392"/>
      <c r="F519" s="386"/>
      <c r="G519" s="391"/>
      <c r="H519" s="155"/>
      <c r="M519" s="388"/>
    </row>
    <row r="520" spans="1:13" ht="15.75" customHeight="1">
      <c r="A520" s="381"/>
      <c r="B520" s="393"/>
      <c r="C520" s="393"/>
      <c r="D520" s="383"/>
      <c r="E520" s="392"/>
      <c r="F520" s="386"/>
      <c r="G520" s="391"/>
      <c r="H520" s="155"/>
      <c r="M520" s="388"/>
    </row>
    <row r="521" spans="1:13" ht="15.75" customHeight="1">
      <c r="A521" s="381"/>
      <c r="B521" s="393"/>
      <c r="C521" s="393"/>
      <c r="D521" s="383"/>
      <c r="E521" s="392"/>
      <c r="F521" s="386"/>
      <c r="G521" s="391"/>
      <c r="H521" s="155"/>
      <c r="M521" s="388"/>
    </row>
    <row r="522" spans="1:13" ht="15.75" customHeight="1">
      <c r="A522" s="381"/>
      <c r="B522" s="393"/>
      <c r="C522" s="393"/>
      <c r="D522" s="383"/>
      <c r="E522" s="392"/>
      <c r="F522" s="386"/>
      <c r="G522" s="391"/>
      <c r="H522" s="155"/>
      <c r="M522" s="388"/>
    </row>
    <row r="523" spans="1:13" ht="15.75" customHeight="1">
      <c r="A523" s="381"/>
      <c r="B523" s="393"/>
      <c r="C523" s="393"/>
      <c r="D523" s="383"/>
      <c r="E523" s="392"/>
      <c r="F523" s="386"/>
      <c r="G523" s="391"/>
      <c r="H523" s="155"/>
      <c r="M523" s="388"/>
    </row>
    <row r="524" spans="1:13" ht="15.75" customHeight="1">
      <c r="A524" s="381"/>
      <c r="B524" s="393"/>
      <c r="C524" s="393"/>
      <c r="D524" s="383"/>
      <c r="E524" s="392"/>
      <c r="F524" s="386"/>
      <c r="G524" s="391"/>
      <c r="H524" s="155"/>
      <c r="M524" s="388"/>
    </row>
    <row r="525" spans="1:13" ht="15.75" customHeight="1">
      <c r="A525" s="381"/>
      <c r="B525" s="393"/>
      <c r="C525" s="393"/>
      <c r="D525" s="383"/>
      <c r="E525" s="392"/>
      <c r="F525" s="386"/>
      <c r="G525" s="391"/>
      <c r="H525" s="155"/>
      <c r="M525" s="388"/>
    </row>
    <row r="526" spans="1:13" ht="15.75" customHeight="1">
      <c r="A526" s="381"/>
      <c r="B526" s="393"/>
      <c r="C526" s="393"/>
      <c r="D526" s="383"/>
      <c r="E526" s="392"/>
      <c r="F526" s="386"/>
      <c r="G526" s="391"/>
      <c r="H526" s="155"/>
      <c r="M526" s="388"/>
    </row>
    <row r="527" spans="1:13" ht="15.75" customHeight="1">
      <c r="A527" s="381"/>
      <c r="B527" s="393"/>
      <c r="C527" s="393"/>
      <c r="D527" s="383"/>
      <c r="E527" s="392"/>
      <c r="F527" s="386"/>
      <c r="G527" s="391"/>
      <c r="H527" s="155"/>
      <c r="M527" s="388"/>
    </row>
    <row r="528" spans="1:13" ht="15.75" customHeight="1">
      <c r="A528" s="381"/>
      <c r="B528" s="393"/>
      <c r="C528" s="393"/>
      <c r="D528" s="383"/>
      <c r="E528" s="392"/>
      <c r="F528" s="386"/>
      <c r="G528" s="391"/>
      <c r="H528" s="155"/>
      <c r="M528" s="388"/>
    </row>
    <row r="529" spans="1:13" ht="15.75" customHeight="1">
      <c r="A529" s="381"/>
      <c r="B529" s="393"/>
      <c r="C529" s="393"/>
      <c r="D529" s="383"/>
      <c r="E529" s="392"/>
      <c r="F529" s="386"/>
      <c r="G529" s="391"/>
      <c r="H529" s="155"/>
      <c r="M529" s="388"/>
    </row>
    <row r="530" spans="1:13" ht="15.75" customHeight="1">
      <c r="A530" s="381"/>
      <c r="B530" s="393"/>
      <c r="C530" s="393"/>
      <c r="D530" s="383"/>
      <c r="E530" s="392"/>
      <c r="F530" s="386"/>
      <c r="G530" s="391"/>
      <c r="H530" s="155"/>
      <c r="M530" s="388"/>
    </row>
    <row r="531" spans="1:13" ht="15.75" customHeight="1">
      <c r="A531" s="381"/>
      <c r="B531" s="393"/>
      <c r="C531" s="393"/>
      <c r="D531" s="383"/>
      <c r="E531" s="392"/>
      <c r="F531" s="386"/>
      <c r="G531" s="391"/>
      <c r="H531" s="155"/>
      <c r="M531" s="388"/>
    </row>
    <row r="532" spans="1:13" ht="15.75" customHeight="1">
      <c r="A532" s="381"/>
      <c r="B532" s="393"/>
      <c r="C532" s="393"/>
      <c r="D532" s="383"/>
      <c r="E532" s="392"/>
      <c r="F532" s="386"/>
      <c r="G532" s="391"/>
      <c r="H532" s="155"/>
      <c r="M532" s="388"/>
    </row>
    <row r="533" spans="1:13" ht="15.75" customHeight="1">
      <c r="A533" s="381"/>
      <c r="B533" s="393"/>
      <c r="C533" s="393"/>
      <c r="D533" s="383"/>
      <c r="E533" s="392"/>
      <c r="F533" s="386"/>
      <c r="G533" s="391"/>
      <c r="H533" s="155"/>
      <c r="M533" s="388"/>
    </row>
    <row r="534" spans="1:13" ht="15.75" customHeight="1">
      <c r="A534" s="381"/>
      <c r="B534" s="393"/>
      <c r="C534" s="393"/>
      <c r="D534" s="383"/>
      <c r="E534" s="392"/>
      <c r="F534" s="386"/>
      <c r="G534" s="391"/>
      <c r="H534" s="155"/>
      <c r="M534" s="388"/>
    </row>
    <row r="535" spans="1:13" ht="15.75" customHeight="1">
      <c r="A535" s="381"/>
      <c r="B535" s="393"/>
      <c r="C535" s="393"/>
      <c r="D535" s="383"/>
      <c r="E535" s="392"/>
      <c r="F535" s="386"/>
      <c r="G535" s="391"/>
      <c r="H535" s="155"/>
      <c r="M535" s="388"/>
    </row>
    <row r="536" spans="1:13" ht="15.75" customHeight="1">
      <c r="A536" s="381"/>
      <c r="B536" s="393"/>
      <c r="C536" s="393"/>
      <c r="D536" s="383"/>
      <c r="E536" s="392"/>
      <c r="F536" s="386"/>
      <c r="G536" s="391"/>
      <c r="H536" s="155"/>
      <c r="M536" s="388"/>
    </row>
    <row r="537" spans="1:13" ht="15.75" customHeight="1">
      <c r="A537" s="381"/>
      <c r="B537" s="393"/>
      <c r="C537" s="393"/>
      <c r="D537" s="383"/>
      <c r="E537" s="392"/>
      <c r="F537" s="386"/>
      <c r="G537" s="391"/>
      <c r="H537" s="155"/>
      <c r="M537" s="388"/>
    </row>
    <row r="538" spans="1:13" ht="15.75" customHeight="1">
      <c r="A538" s="381"/>
      <c r="B538" s="393"/>
      <c r="C538" s="393"/>
      <c r="D538" s="383"/>
      <c r="E538" s="392"/>
      <c r="F538" s="386"/>
      <c r="G538" s="391"/>
      <c r="H538" s="155"/>
      <c r="M538" s="388"/>
    </row>
    <row r="539" spans="1:13" ht="15.75" customHeight="1">
      <c r="A539" s="381"/>
      <c r="B539" s="393"/>
      <c r="C539" s="393"/>
      <c r="D539" s="383"/>
      <c r="E539" s="392"/>
      <c r="F539" s="386"/>
      <c r="G539" s="391"/>
      <c r="H539" s="155"/>
      <c r="M539" s="388"/>
    </row>
    <row r="540" spans="1:13" ht="15.75" customHeight="1">
      <c r="A540" s="381"/>
      <c r="B540" s="393"/>
      <c r="C540" s="393"/>
      <c r="D540" s="383"/>
      <c r="E540" s="392"/>
      <c r="F540" s="386"/>
      <c r="G540" s="391"/>
      <c r="H540" s="155"/>
      <c r="M540" s="388"/>
    </row>
    <row r="541" spans="1:13" ht="15.75" customHeight="1">
      <c r="A541" s="381"/>
      <c r="B541" s="393"/>
      <c r="C541" s="393"/>
      <c r="D541" s="383"/>
      <c r="E541" s="392"/>
      <c r="F541" s="386"/>
      <c r="G541" s="391"/>
      <c r="H541" s="155"/>
      <c r="M541" s="388"/>
    </row>
    <row r="542" spans="1:13" ht="15.75" customHeight="1">
      <c r="A542" s="381"/>
      <c r="B542" s="393"/>
      <c r="C542" s="393"/>
      <c r="D542" s="383"/>
      <c r="E542" s="392"/>
      <c r="F542" s="386"/>
      <c r="G542" s="391"/>
      <c r="H542" s="155"/>
      <c r="M542" s="388"/>
    </row>
    <row r="543" spans="1:13" ht="15.75" customHeight="1">
      <c r="A543" s="381"/>
      <c r="B543" s="393"/>
      <c r="C543" s="393"/>
      <c r="D543" s="383"/>
      <c r="E543" s="392"/>
      <c r="F543" s="386"/>
      <c r="G543" s="391"/>
      <c r="H543" s="155"/>
      <c r="M543" s="388"/>
    </row>
    <row r="544" spans="1:13" ht="15.75" customHeight="1">
      <c r="A544" s="381"/>
      <c r="B544" s="393"/>
      <c r="C544" s="393"/>
      <c r="D544" s="383"/>
      <c r="E544" s="392"/>
      <c r="F544" s="386"/>
      <c r="G544" s="391"/>
      <c r="H544" s="155"/>
      <c r="M544" s="388"/>
    </row>
    <row r="545" spans="1:13" ht="15.75" customHeight="1">
      <c r="A545" s="381"/>
      <c r="B545" s="393"/>
      <c r="C545" s="393"/>
      <c r="D545" s="383"/>
      <c r="E545" s="392"/>
      <c r="F545" s="386"/>
      <c r="G545" s="391"/>
      <c r="H545" s="155"/>
      <c r="M545" s="388"/>
    </row>
    <row r="546" spans="1:13" ht="15.75" customHeight="1">
      <c r="A546" s="381"/>
      <c r="B546" s="393"/>
      <c r="C546" s="393"/>
      <c r="D546" s="383"/>
      <c r="E546" s="392"/>
      <c r="F546" s="386"/>
      <c r="G546" s="391"/>
      <c r="H546" s="155"/>
      <c r="M546" s="388"/>
    </row>
    <row r="547" spans="1:13" ht="15.75" customHeight="1">
      <c r="A547" s="381"/>
      <c r="B547" s="393"/>
      <c r="C547" s="393"/>
      <c r="D547" s="383"/>
      <c r="E547" s="392"/>
      <c r="F547" s="386"/>
      <c r="G547" s="391"/>
      <c r="H547" s="155"/>
      <c r="M547" s="388"/>
    </row>
    <row r="548" spans="1:13" ht="15.75" customHeight="1">
      <c r="A548" s="381"/>
      <c r="B548" s="393"/>
      <c r="C548" s="393"/>
      <c r="D548" s="383"/>
      <c r="E548" s="392"/>
      <c r="F548" s="386"/>
      <c r="G548" s="391"/>
      <c r="H548" s="155"/>
      <c r="M548" s="388"/>
    </row>
    <row r="549" spans="1:13" ht="15.75" customHeight="1">
      <c r="A549" s="381"/>
      <c r="B549" s="393"/>
      <c r="C549" s="393"/>
      <c r="D549" s="383"/>
      <c r="E549" s="392"/>
      <c r="F549" s="386"/>
      <c r="G549" s="391"/>
      <c r="H549" s="155"/>
      <c r="M549" s="388"/>
    </row>
    <row r="550" spans="1:13" ht="15.75" customHeight="1">
      <c r="A550" s="381"/>
      <c r="B550" s="393"/>
      <c r="C550" s="393"/>
      <c r="D550" s="383"/>
      <c r="E550" s="392"/>
      <c r="F550" s="386"/>
      <c r="G550" s="391"/>
      <c r="H550" s="155"/>
      <c r="M550" s="388"/>
    </row>
    <row r="551" spans="1:13" ht="15.75" customHeight="1">
      <c r="A551" s="381"/>
      <c r="B551" s="393"/>
      <c r="C551" s="393"/>
      <c r="D551" s="383"/>
      <c r="E551" s="392"/>
      <c r="F551" s="386"/>
      <c r="G551" s="391"/>
      <c r="H551" s="155"/>
      <c r="M551" s="388"/>
    </row>
    <row r="552" spans="1:13" ht="15.75" customHeight="1">
      <c r="A552" s="381"/>
      <c r="B552" s="393"/>
      <c r="C552" s="393"/>
      <c r="D552" s="383"/>
      <c r="E552" s="392"/>
      <c r="F552" s="386"/>
      <c r="G552" s="391"/>
      <c r="H552" s="155"/>
      <c r="M552" s="388"/>
    </row>
    <row r="553" spans="1:13" ht="15.75" customHeight="1">
      <c r="A553" s="381"/>
      <c r="B553" s="393"/>
      <c r="C553" s="393"/>
      <c r="D553" s="383"/>
      <c r="E553" s="392"/>
      <c r="F553" s="386"/>
      <c r="G553" s="391"/>
      <c r="H553" s="155"/>
      <c r="M553" s="388"/>
    </row>
    <row r="554" spans="1:13" ht="15.75" customHeight="1">
      <c r="A554" s="381"/>
      <c r="B554" s="393"/>
      <c r="C554" s="393"/>
      <c r="D554" s="383"/>
      <c r="E554" s="392"/>
      <c r="F554" s="386"/>
      <c r="G554" s="391"/>
      <c r="H554" s="155"/>
      <c r="M554" s="388"/>
    </row>
    <row r="555" spans="1:13" ht="15.75" customHeight="1">
      <c r="A555" s="381"/>
      <c r="B555" s="393"/>
      <c r="C555" s="393"/>
      <c r="D555" s="383"/>
      <c r="E555" s="392"/>
      <c r="F555" s="386"/>
      <c r="G555" s="391"/>
      <c r="H555" s="155"/>
      <c r="M555" s="388"/>
    </row>
    <row r="556" spans="1:13" ht="15.75" customHeight="1">
      <c r="A556" s="381"/>
      <c r="B556" s="393"/>
      <c r="C556" s="393"/>
      <c r="D556" s="383"/>
      <c r="E556" s="392"/>
      <c r="F556" s="386"/>
      <c r="G556" s="391"/>
      <c r="H556" s="155"/>
      <c r="M556" s="388"/>
    </row>
    <row r="557" spans="1:13" ht="15.75" customHeight="1">
      <c r="A557" s="381"/>
      <c r="B557" s="393"/>
      <c r="C557" s="393"/>
      <c r="D557" s="383"/>
      <c r="E557" s="392"/>
      <c r="F557" s="386"/>
      <c r="G557" s="391"/>
      <c r="H557" s="155"/>
      <c r="M557" s="388"/>
    </row>
    <row r="558" spans="1:13" ht="15.75" customHeight="1">
      <c r="A558" s="381"/>
      <c r="B558" s="393"/>
      <c r="C558" s="393"/>
      <c r="D558" s="383"/>
      <c r="E558" s="392"/>
      <c r="F558" s="386"/>
      <c r="G558" s="391"/>
      <c r="H558" s="155"/>
      <c r="M558" s="388"/>
    </row>
    <row r="559" spans="1:13" ht="15.75" customHeight="1">
      <c r="A559" s="381"/>
      <c r="B559" s="393"/>
      <c r="C559" s="393"/>
      <c r="D559" s="383"/>
      <c r="E559" s="392"/>
      <c r="F559" s="386"/>
      <c r="G559" s="391"/>
      <c r="H559" s="155"/>
      <c r="M559" s="388"/>
    </row>
    <row r="560" spans="1:13" ht="15.75" customHeight="1">
      <c r="A560" s="381"/>
      <c r="B560" s="393"/>
      <c r="C560" s="393"/>
      <c r="D560" s="383"/>
      <c r="E560" s="392"/>
      <c r="F560" s="386"/>
      <c r="G560" s="391"/>
      <c r="H560" s="155"/>
      <c r="M560" s="388"/>
    </row>
    <row r="561" spans="1:13" ht="15.75" customHeight="1">
      <c r="A561" s="381"/>
      <c r="B561" s="393"/>
      <c r="C561" s="393"/>
      <c r="D561" s="383"/>
      <c r="E561" s="392"/>
      <c r="F561" s="386"/>
      <c r="G561" s="391"/>
      <c r="H561" s="155"/>
      <c r="M561" s="388"/>
    </row>
    <row r="562" spans="1:13" ht="15.75" customHeight="1">
      <c r="A562" s="381"/>
      <c r="B562" s="393"/>
      <c r="C562" s="393"/>
      <c r="D562" s="383"/>
      <c r="E562" s="392"/>
      <c r="F562" s="386"/>
      <c r="G562" s="391"/>
      <c r="H562" s="155"/>
      <c r="M562" s="388"/>
    </row>
    <row r="563" spans="1:13" ht="15.75" customHeight="1">
      <c r="A563" s="381"/>
      <c r="B563" s="393"/>
      <c r="C563" s="393"/>
      <c r="D563" s="383"/>
      <c r="E563" s="392"/>
      <c r="F563" s="386"/>
      <c r="G563" s="391"/>
      <c r="H563" s="155"/>
      <c r="M563" s="388"/>
    </row>
    <row r="564" spans="1:13" ht="15.75" customHeight="1">
      <c r="A564" s="381"/>
      <c r="B564" s="393"/>
      <c r="C564" s="393"/>
      <c r="D564" s="383"/>
      <c r="E564" s="392"/>
      <c r="F564" s="386"/>
      <c r="G564" s="391"/>
      <c r="H564" s="155"/>
      <c r="M564" s="388"/>
    </row>
    <row r="565" spans="1:13" ht="15.75" customHeight="1">
      <c r="A565" s="381"/>
      <c r="B565" s="393"/>
      <c r="C565" s="393"/>
      <c r="D565" s="383"/>
      <c r="E565" s="392"/>
      <c r="F565" s="386"/>
      <c r="G565" s="391"/>
      <c r="H565" s="155"/>
      <c r="M565" s="388"/>
    </row>
    <row r="566" spans="1:13" ht="15.75" customHeight="1">
      <c r="A566" s="381"/>
      <c r="B566" s="393"/>
      <c r="C566" s="393"/>
      <c r="D566" s="383"/>
      <c r="E566" s="392"/>
      <c r="F566" s="386"/>
      <c r="G566" s="391"/>
      <c r="H566" s="155"/>
      <c r="M566" s="388"/>
    </row>
    <row r="567" spans="1:13" ht="15.75" customHeight="1">
      <c r="A567" s="381"/>
      <c r="B567" s="393"/>
      <c r="C567" s="393"/>
      <c r="D567" s="383"/>
      <c r="E567" s="392"/>
      <c r="F567" s="386"/>
      <c r="G567" s="391"/>
      <c r="H567" s="155"/>
      <c r="M567" s="388"/>
    </row>
    <row r="568" spans="1:13" ht="15.75" customHeight="1">
      <c r="A568" s="381"/>
      <c r="B568" s="393"/>
      <c r="C568" s="393"/>
      <c r="D568" s="383"/>
      <c r="E568" s="392"/>
      <c r="F568" s="386"/>
      <c r="G568" s="391"/>
      <c r="H568" s="155"/>
      <c r="M568" s="388"/>
    </row>
    <row r="569" spans="1:13" ht="15.75" customHeight="1">
      <c r="A569" s="381"/>
      <c r="B569" s="393"/>
      <c r="C569" s="393"/>
      <c r="D569" s="383"/>
      <c r="E569" s="392"/>
      <c r="F569" s="386"/>
      <c r="G569" s="391"/>
      <c r="H569" s="155"/>
      <c r="M569" s="388"/>
    </row>
    <row r="570" spans="1:13" ht="15.75" customHeight="1">
      <c r="A570" s="381"/>
      <c r="B570" s="393"/>
      <c r="C570" s="393"/>
      <c r="D570" s="383"/>
      <c r="E570" s="392"/>
      <c r="F570" s="386"/>
      <c r="G570" s="391"/>
      <c r="H570" s="155"/>
      <c r="M570" s="388"/>
    </row>
    <row r="571" spans="1:13" ht="15.75" customHeight="1">
      <c r="A571" s="381"/>
      <c r="B571" s="393"/>
      <c r="C571" s="393"/>
      <c r="D571" s="383"/>
      <c r="E571" s="392"/>
      <c r="F571" s="386"/>
      <c r="G571" s="391"/>
      <c r="H571" s="155"/>
      <c r="M571" s="388"/>
    </row>
    <row r="572" spans="1:13" ht="15.75" customHeight="1">
      <c r="A572" s="381"/>
      <c r="B572" s="393"/>
      <c r="C572" s="393"/>
      <c r="D572" s="383"/>
      <c r="E572" s="392"/>
      <c r="F572" s="386"/>
      <c r="G572" s="391"/>
      <c r="H572" s="155"/>
      <c r="M572" s="388"/>
    </row>
    <row r="573" spans="1:13" ht="15.75" customHeight="1">
      <c r="A573" s="381"/>
      <c r="B573" s="393"/>
      <c r="C573" s="393"/>
      <c r="D573" s="383"/>
      <c r="E573" s="392"/>
      <c r="F573" s="386"/>
      <c r="G573" s="391"/>
      <c r="H573" s="155"/>
      <c r="M573" s="388"/>
    </row>
    <row r="574" spans="1:13" ht="15.75" customHeight="1">
      <c r="A574" s="381"/>
      <c r="B574" s="393"/>
      <c r="C574" s="393"/>
      <c r="D574" s="383"/>
      <c r="E574" s="392"/>
      <c r="F574" s="386"/>
      <c r="G574" s="391"/>
      <c r="H574" s="155"/>
      <c r="M574" s="388"/>
    </row>
    <row r="575" spans="1:13" ht="15.75" customHeight="1">
      <c r="A575" s="381"/>
      <c r="B575" s="393"/>
      <c r="C575" s="393"/>
      <c r="D575" s="383"/>
      <c r="E575" s="392"/>
      <c r="F575" s="386"/>
      <c r="G575" s="391"/>
      <c r="H575" s="155"/>
      <c r="M575" s="388"/>
    </row>
    <row r="576" spans="1:13" ht="15.75" customHeight="1">
      <c r="A576" s="381"/>
      <c r="B576" s="393"/>
      <c r="C576" s="393"/>
      <c r="D576" s="383"/>
      <c r="E576" s="392"/>
      <c r="F576" s="386"/>
      <c r="G576" s="391"/>
      <c r="H576" s="155"/>
      <c r="M576" s="388"/>
    </row>
    <row r="577" spans="1:13" ht="15.75" customHeight="1">
      <c r="A577" s="381"/>
      <c r="B577" s="393"/>
      <c r="C577" s="393"/>
      <c r="D577" s="383"/>
      <c r="E577" s="392"/>
      <c r="F577" s="386"/>
      <c r="G577" s="391"/>
      <c r="H577" s="155"/>
      <c r="M577" s="388"/>
    </row>
    <row r="578" spans="1:13" ht="15.75" customHeight="1">
      <c r="A578" s="381"/>
      <c r="B578" s="393"/>
      <c r="C578" s="393"/>
      <c r="D578" s="383"/>
      <c r="E578" s="392"/>
      <c r="F578" s="386"/>
      <c r="G578" s="391"/>
      <c r="H578" s="155"/>
      <c r="M578" s="388"/>
    </row>
    <row r="579" spans="1:13" ht="15.75" customHeight="1">
      <c r="A579" s="381"/>
      <c r="B579" s="393"/>
      <c r="C579" s="393"/>
      <c r="D579" s="383"/>
      <c r="E579" s="392"/>
      <c r="F579" s="386"/>
      <c r="G579" s="391"/>
      <c r="H579" s="155"/>
      <c r="M579" s="388"/>
    </row>
    <row r="580" spans="1:13" ht="15.75" customHeight="1">
      <c r="A580" s="381"/>
      <c r="B580" s="393"/>
      <c r="C580" s="393"/>
      <c r="D580" s="383"/>
      <c r="E580" s="392"/>
      <c r="F580" s="386"/>
      <c r="G580" s="391"/>
      <c r="H580" s="155"/>
      <c r="M580" s="388"/>
    </row>
    <row r="581" spans="1:13" ht="15.75" customHeight="1">
      <c r="A581" s="381"/>
      <c r="B581" s="393"/>
      <c r="C581" s="393"/>
      <c r="D581" s="383"/>
      <c r="E581" s="392"/>
      <c r="F581" s="386"/>
      <c r="G581" s="391"/>
      <c r="H581" s="155"/>
      <c r="M581" s="388"/>
    </row>
    <row r="582" spans="1:13" ht="15.75" customHeight="1">
      <c r="A582" s="381"/>
      <c r="B582" s="393"/>
      <c r="C582" s="393"/>
      <c r="D582" s="383"/>
      <c r="E582" s="392"/>
      <c r="F582" s="386"/>
      <c r="G582" s="391"/>
      <c r="H582" s="155"/>
      <c r="M582" s="388"/>
    </row>
    <row r="583" spans="1:13" ht="15.75" customHeight="1">
      <c r="A583" s="381"/>
      <c r="B583" s="393"/>
      <c r="C583" s="393"/>
      <c r="D583" s="383"/>
      <c r="E583" s="392"/>
      <c r="F583" s="386"/>
      <c r="G583" s="391"/>
      <c r="H583" s="155"/>
      <c r="M583" s="388"/>
    </row>
    <row r="584" spans="1:13" ht="15.75" customHeight="1">
      <c r="A584" s="381"/>
      <c r="B584" s="393"/>
      <c r="C584" s="393"/>
      <c r="D584" s="383"/>
      <c r="E584" s="392"/>
      <c r="F584" s="386"/>
      <c r="G584" s="391"/>
      <c r="H584" s="155"/>
      <c r="M584" s="388"/>
    </row>
    <row r="585" spans="1:13" ht="15.75" customHeight="1">
      <c r="A585" s="381"/>
      <c r="B585" s="393"/>
      <c r="C585" s="393"/>
      <c r="D585" s="383"/>
      <c r="E585" s="392"/>
      <c r="F585" s="386"/>
      <c r="G585" s="391"/>
      <c r="H585" s="155"/>
      <c r="M585" s="388"/>
    </row>
    <row r="586" spans="1:13" ht="15.75" customHeight="1">
      <c r="A586" s="381"/>
      <c r="B586" s="393"/>
      <c r="C586" s="393"/>
      <c r="D586" s="383"/>
      <c r="E586" s="392"/>
      <c r="F586" s="386"/>
      <c r="G586" s="391"/>
      <c r="H586" s="155"/>
      <c r="M586" s="388"/>
    </row>
    <row r="587" spans="1:13" ht="15.75" customHeight="1">
      <c r="A587" s="381"/>
      <c r="B587" s="393"/>
      <c r="C587" s="393"/>
      <c r="D587" s="383"/>
      <c r="E587" s="392"/>
      <c r="F587" s="386"/>
      <c r="G587" s="391"/>
      <c r="H587" s="155"/>
      <c r="M587" s="388"/>
    </row>
    <row r="588" spans="1:13" ht="15.75" customHeight="1">
      <c r="A588" s="381"/>
      <c r="B588" s="393"/>
      <c r="C588" s="393"/>
      <c r="D588" s="383"/>
      <c r="E588" s="392"/>
      <c r="F588" s="386"/>
      <c r="G588" s="391"/>
      <c r="H588" s="155"/>
      <c r="M588" s="388"/>
    </row>
    <row r="589" spans="1:13" ht="15.75" customHeight="1">
      <c r="A589" s="381"/>
      <c r="B589" s="393"/>
      <c r="C589" s="393"/>
      <c r="D589" s="383"/>
      <c r="E589" s="392"/>
      <c r="F589" s="386"/>
      <c r="G589" s="391"/>
      <c r="H589" s="155"/>
      <c r="M589" s="388"/>
    </row>
    <row r="590" spans="1:13" ht="15.75" customHeight="1">
      <c r="A590" s="381"/>
      <c r="B590" s="393"/>
      <c r="C590" s="393"/>
      <c r="D590" s="383"/>
      <c r="E590" s="392"/>
      <c r="F590" s="386"/>
      <c r="G590" s="391"/>
      <c r="H590" s="155"/>
      <c r="M590" s="388"/>
    </row>
    <row r="591" spans="1:13" ht="15.75" customHeight="1">
      <c r="A591" s="381"/>
      <c r="B591" s="393"/>
      <c r="C591" s="393"/>
      <c r="D591" s="383"/>
      <c r="E591" s="392"/>
      <c r="F591" s="386"/>
      <c r="G591" s="391"/>
      <c r="H591" s="155"/>
      <c r="M591" s="388"/>
    </row>
    <row r="592" spans="1:13" ht="15.75" customHeight="1">
      <c r="A592" s="381"/>
      <c r="B592" s="393"/>
      <c r="C592" s="393"/>
      <c r="D592" s="383"/>
      <c r="E592" s="392"/>
      <c r="F592" s="386"/>
      <c r="G592" s="391"/>
      <c r="H592" s="155"/>
      <c r="M592" s="388"/>
    </row>
    <row r="593" spans="1:13" ht="15.75" customHeight="1">
      <c r="A593" s="381"/>
      <c r="B593" s="393"/>
      <c r="C593" s="393"/>
      <c r="D593" s="383"/>
      <c r="E593" s="392"/>
      <c r="F593" s="386"/>
      <c r="G593" s="391"/>
      <c r="H593" s="155"/>
      <c r="M593" s="388"/>
    </row>
    <row r="594" spans="1:13" ht="15.75" customHeight="1">
      <c r="A594" s="381"/>
      <c r="B594" s="393"/>
      <c r="C594" s="393"/>
      <c r="D594" s="383"/>
      <c r="E594" s="392"/>
      <c r="F594" s="386"/>
      <c r="G594" s="391"/>
      <c r="H594" s="155"/>
      <c r="M594" s="388"/>
    </row>
    <row r="595" spans="1:13" ht="15.75" customHeight="1">
      <c r="A595" s="381"/>
      <c r="B595" s="393"/>
      <c r="C595" s="393"/>
      <c r="D595" s="383"/>
      <c r="E595" s="392"/>
      <c r="F595" s="386"/>
      <c r="G595" s="391"/>
      <c r="H595" s="155"/>
      <c r="M595" s="388"/>
    </row>
    <row r="596" spans="1:13" ht="15.75" customHeight="1">
      <c r="A596" s="381"/>
      <c r="B596" s="393"/>
      <c r="C596" s="393"/>
      <c r="D596" s="383"/>
      <c r="E596" s="392"/>
      <c r="F596" s="386"/>
      <c r="G596" s="391"/>
      <c r="H596" s="155"/>
      <c r="M596" s="388"/>
    </row>
    <row r="597" spans="1:13" ht="15.75" customHeight="1">
      <c r="A597" s="381"/>
      <c r="B597" s="393"/>
      <c r="C597" s="393"/>
      <c r="D597" s="383"/>
      <c r="E597" s="392"/>
      <c r="F597" s="386"/>
      <c r="G597" s="391"/>
      <c r="H597" s="155"/>
      <c r="M597" s="388"/>
    </row>
    <row r="598" spans="1:13" ht="15.75" customHeight="1">
      <c r="A598" s="381"/>
      <c r="B598" s="393"/>
      <c r="C598" s="393"/>
      <c r="D598" s="383"/>
      <c r="E598" s="392"/>
      <c r="F598" s="386"/>
      <c r="G598" s="391"/>
      <c r="H598" s="155"/>
      <c r="M598" s="388"/>
    </row>
    <row r="599" spans="1:13" ht="15.75" customHeight="1">
      <c r="A599" s="381"/>
      <c r="B599" s="393"/>
      <c r="C599" s="393"/>
      <c r="D599" s="383"/>
      <c r="E599" s="392"/>
      <c r="F599" s="386"/>
      <c r="G599" s="391"/>
      <c r="H599" s="155"/>
      <c r="M599" s="388"/>
    </row>
    <row r="600" spans="1:13" ht="15.75" customHeight="1">
      <c r="A600" s="381"/>
      <c r="B600" s="393"/>
      <c r="C600" s="393"/>
      <c r="D600" s="383"/>
      <c r="E600" s="392"/>
      <c r="F600" s="386"/>
      <c r="G600" s="391"/>
      <c r="H600" s="155"/>
      <c r="M600" s="388"/>
    </row>
    <row r="601" spans="1:13" ht="15.75" customHeight="1">
      <c r="A601" s="381"/>
      <c r="B601" s="393"/>
      <c r="C601" s="393"/>
      <c r="D601" s="383"/>
      <c r="E601" s="392"/>
      <c r="F601" s="386"/>
      <c r="G601" s="391"/>
      <c r="H601" s="155"/>
      <c r="M601" s="388"/>
    </row>
    <row r="602" spans="1:13" ht="15.75" customHeight="1">
      <c r="A602" s="381"/>
      <c r="B602" s="393"/>
      <c r="C602" s="393"/>
      <c r="D602" s="383"/>
      <c r="E602" s="392"/>
      <c r="F602" s="386"/>
      <c r="G602" s="391"/>
      <c r="H602" s="155"/>
      <c r="M602" s="388"/>
    </row>
    <row r="603" spans="1:13" ht="15.75" customHeight="1">
      <c r="A603" s="381"/>
      <c r="B603" s="393"/>
      <c r="C603" s="393"/>
      <c r="D603" s="383"/>
      <c r="E603" s="392"/>
      <c r="F603" s="386"/>
      <c r="G603" s="391"/>
      <c r="H603" s="155"/>
      <c r="M603" s="388"/>
    </row>
    <row r="604" spans="1:13" ht="15.75" customHeight="1">
      <c r="A604" s="381"/>
      <c r="B604" s="393"/>
      <c r="C604" s="393"/>
      <c r="D604" s="383"/>
      <c r="E604" s="392"/>
      <c r="F604" s="386"/>
      <c r="G604" s="391"/>
      <c r="H604" s="155"/>
      <c r="M604" s="388"/>
    </row>
    <row r="605" spans="1:13" ht="15.75" customHeight="1">
      <c r="A605" s="381"/>
      <c r="B605" s="393"/>
      <c r="C605" s="393"/>
      <c r="D605" s="383"/>
      <c r="E605" s="392"/>
      <c r="F605" s="386"/>
      <c r="G605" s="391"/>
      <c r="H605" s="155"/>
      <c r="M605" s="388"/>
    </row>
    <row r="606" spans="1:13" ht="15.75" customHeight="1">
      <c r="A606" s="381"/>
      <c r="B606" s="393"/>
      <c r="C606" s="393"/>
      <c r="D606" s="383"/>
      <c r="E606" s="392"/>
      <c r="F606" s="386"/>
      <c r="G606" s="391"/>
      <c r="H606" s="155"/>
      <c r="M606" s="388"/>
    </row>
    <row r="607" spans="1:13" ht="15.75" customHeight="1">
      <c r="A607" s="381"/>
      <c r="B607" s="393"/>
      <c r="C607" s="393"/>
      <c r="D607" s="383"/>
      <c r="E607" s="392"/>
      <c r="F607" s="386"/>
      <c r="G607" s="391"/>
      <c r="H607" s="155"/>
      <c r="M607" s="388"/>
    </row>
    <row r="608" spans="1:13" ht="15.75" customHeight="1">
      <c r="A608" s="381"/>
      <c r="B608" s="393"/>
      <c r="C608" s="393"/>
      <c r="D608" s="383"/>
      <c r="E608" s="392"/>
      <c r="F608" s="386"/>
      <c r="G608" s="391"/>
      <c r="H608" s="155"/>
      <c r="M608" s="388"/>
    </row>
    <row r="609" spans="1:13" ht="15.75" customHeight="1">
      <c r="A609" s="381"/>
      <c r="B609" s="393"/>
      <c r="C609" s="393"/>
      <c r="D609" s="383"/>
      <c r="E609" s="392"/>
      <c r="F609" s="386"/>
      <c r="G609" s="391"/>
      <c r="H609" s="155"/>
      <c r="M609" s="388"/>
    </row>
    <row r="610" spans="1:13" ht="15.75" customHeight="1">
      <c r="A610" s="381"/>
      <c r="B610" s="393"/>
      <c r="C610" s="393"/>
      <c r="D610" s="383"/>
      <c r="E610" s="392"/>
      <c r="F610" s="386"/>
      <c r="G610" s="391"/>
      <c r="H610" s="155"/>
      <c r="M610" s="388"/>
    </row>
    <row r="611" spans="1:13" ht="15.75" customHeight="1">
      <c r="A611" s="381"/>
      <c r="B611" s="393"/>
      <c r="C611" s="393"/>
      <c r="D611" s="383"/>
      <c r="E611" s="392"/>
      <c r="F611" s="386"/>
      <c r="G611" s="391"/>
      <c r="H611" s="155"/>
      <c r="M611" s="388"/>
    </row>
    <row r="612" spans="1:13" ht="15.75" customHeight="1">
      <c r="A612" s="381"/>
      <c r="B612" s="393"/>
      <c r="C612" s="393"/>
      <c r="D612" s="383"/>
      <c r="E612" s="392"/>
      <c r="F612" s="386"/>
      <c r="G612" s="391"/>
      <c r="H612" s="155"/>
      <c r="M612" s="388"/>
    </row>
    <row r="613" spans="1:13" ht="15.75" customHeight="1">
      <c r="A613" s="381"/>
      <c r="B613" s="393"/>
      <c r="C613" s="393"/>
      <c r="D613" s="383"/>
      <c r="E613" s="392"/>
      <c r="F613" s="386"/>
      <c r="G613" s="391"/>
      <c r="H613" s="155"/>
      <c r="M613" s="388"/>
    </row>
    <row r="614" spans="1:13" ht="15.75" customHeight="1">
      <c r="A614" s="381"/>
      <c r="B614" s="393"/>
      <c r="C614" s="393"/>
      <c r="D614" s="383"/>
      <c r="E614" s="392"/>
      <c r="F614" s="386"/>
      <c r="G614" s="391"/>
      <c r="H614" s="155"/>
      <c r="M614" s="388"/>
    </row>
    <row r="615" spans="1:13" ht="15.75" customHeight="1">
      <c r="A615" s="381"/>
      <c r="B615" s="393"/>
      <c r="C615" s="393"/>
      <c r="D615" s="383"/>
      <c r="E615" s="392"/>
      <c r="F615" s="386"/>
      <c r="G615" s="391"/>
      <c r="H615" s="155"/>
      <c r="M615" s="388"/>
    </row>
    <row r="616" spans="1:13" ht="15.75" customHeight="1">
      <c r="A616" s="381"/>
      <c r="B616" s="393"/>
      <c r="C616" s="393"/>
      <c r="D616" s="383"/>
      <c r="E616" s="392"/>
      <c r="F616" s="386"/>
      <c r="G616" s="391"/>
      <c r="H616" s="155"/>
      <c r="M616" s="388"/>
    </row>
    <row r="617" spans="1:13" ht="15.75" customHeight="1">
      <c r="A617" s="381"/>
      <c r="B617" s="393"/>
      <c r="C617" s="393"/>
      <c r="D617" s="383"/>
      <c r="E617" s="392"/>
      <c r="F617" s="386"/>
      <c r="G617" s="391"/>
      <c r="H617" s="155"/>
      <c r="M617" s="388"/>
    </row>
    <row r="618" spans="1:13" ht="15.75" customHeight="1">
      <c r="A618" s="381"/>
      <c r="B618" s="393"/>
      <c r="C618" s="393"/>
      <c r="D618" s="383"/>
      <c r="E618" s="392"/>
      <c r="F618" s="386"/>
      <c r="G618" s="391"/>
      <c r="H618" s="155"/>
      <c r="M618" s="388"/>
    </row>
    <row r="619" spans="1:13" ht="15.75" customHeight="1">
      <c r="A619" s="381"/>
      <c r="B619" s="393"/>
      <c r="C619" s="393"/>
      <c r="D619" s="383"/>
      <c r="E619" s="392"/>
      <c r="F619" s="386"/>
      <c r="G619" s="391"/>
      <c r="H619" s="155"/>
      <c r="M619" s="388"/>
    </row>
    <row r="620" spans="1:13" ht="15.75" customHeight="1">
      <c r="A620" s="381"/>
      <c r="B620" s="393"/>
      <c r="C620" s="393"/>
      <c r="D620" s="383"/>
      <c r="E620" s="392"/>
      <c r="F620" s="386"/>
      <c r="G620" s="391"/>
      <c r="H620" s="155"/>
      <c r="M620" s="388"/>
    </row>
    <row r="621" spans="1:13" ht="15.75" customHeight="1">
      <c r="A621" s="381"/>
      <c r="B621" s="393"/>
      <c r="C621" s="393"/>
      <c r="D621" s="383"/>
      <c r="E621" s="392"/>
      <c r="F621" s="386"/>
      <c r="G621" s="391"/>
      <c r="H621" s="155"/>
      <c r="M621" s="388"/>
    </row>
    <row r="622" spans="1:13" ht="15.75" customHeight="1">
      <c r="A622" s="381"/>
      <c r="B622" s="393"/>
      <c r="C622" s="393"/>
      <c r="D622" s="383"/>
      <c r="E622" s="392"/>
      <c r="F622" s="386"/>
      <c r="G622" s="391"/>
      <c r="H622" s="155"/>
      <c r="M622" s="388"/>
    </row>
    <row r="623" spans="1:13" ht="15.75" customHeight="1">
      <c r="A623" s="381"/>
      <c r="B623" s="393"/>
      <c r="C623" s="393"/>
      <c r="D623" s="383"/>
      <c r="E623" s="392"/>
      <c r="F623" s="386"/>
      <c r="G623" s="391"/>
      <c r="H623" s="155"/>
      <c r="M623" s="388"/>
    </row>
    <row r="624" spans="1:13" ht="15.75" customHeight="1">
      <c r="A624" s="381"/>
      <c r="B624" s="393"/>
      <c r="C624" s="393"/>
      <c r="D624" s="383"/>
      <c r="E624" s="392"/>
      <c r="F624" s="386"/>
      <c r="G624" s="391"/>
      <c r="H624" s="155"/>
      <c r="M624" s="388"/>
    </row>
    <row r="625" spans="1:13" ht="15.75" customHeight="1">
      <c r="A625" s="381"/>
      <c r="B625" s="393"/>
      <c r="C625" s="393"/>
      <c r="D625" s="383"/>
      <c r="E625" s="392"/>
      <c r="F625" s="386"/>
      <c r="G625" s="391"/>
      <c r="H625" s="155"/>
      <c r="M625" s="388"/>
    </row>
    <row r="626" spans="1:13" ht="15.75" customHeight="1">
      <c r="A626" s="381"/>
      <c r="B626" s="393"/>
      <c r="C626" s="393"/>
      <c r="D626" s="383"/>
      <c r="E626" s="392"/>
      <c r="F626" s="386"/>
      <c r="G626" s="391"/>
      <c r="H626" s="155"/>
      <c r="M626" s="388"/>
    </row>
    <row r="627" spans="1:13" ht="15.75" customHeight="1">
      <c r="A627" s="381"/>
      <c r="B627" s="393"/>
      <c r="C627" s="393"/>
      <c r="D627" s="383"/>
      <c r="E627" s="392"/>
      <c r="F627" s="386"/>
      <c r="G627" s="391"/>
      <c r="H627" s="155"/>
      <c r="M627" s="388"/>
    </row>
    <row r="628" spans="1:13" ht="15.75" customHeight="1">
      <c r="A628" s="381"/>
      <c r="B628" s="393"/>
      <c r="C628" s="393"/>
      <c r="D628" s="383"/>
      <c r="E628" s="392"/>
      <c r="F628" s="386"/>
      <c r="G628" s="391"/>
      <c r="H628" s="155"/>
      <c r="M628" s="388"/>
    </row>
    <row r="629" spans="1:13" ht="15.75" customHeight="1">
      <c r="A629" s="381"/>
      <c r="B629" s="393"/>
      <c r="C629" s="393"/>
      <c r="D629" s="383"/>
      <c r="E629" s="392"/>
      <c r="F629" s="386"/>
      <c r="G629" s="391"/>
      <c r="H629" s="155"/>
      <c r="M629" s="388"/>
    </row>
    <row r="630" spans="1:13" ht="15.75" customHeight="1">
      <c r="A630" s="381"/>
      <c r="B630" s="393"/>
      <c r="C630" s="393"/>
      <c r="D630" s="383"/>
      <c r="E630" s="392"/>
      <c r="F630" s="386"/>
      <c r="G630" s="391"/>
      <c r="H630" s="155"/>
      <c r="M630" s="388"/>
    </row>
    <row r="631" spans="1:13" ht="15.75" customHeight="1">
      <c r="A631" s="381"/>
      <c r="B631" s="393"/>
      <c r="C631" s="393"/>
      <c r="D631" s="383"/>
      <c r="E631" s="392"/>
      <c r="F631" s="386"/>
      <c r="G631" s="391"/>
      <c r="H631" s="155"/>
      <c r="M631" s="388"/>
    </row>
    <row r="632" spans="1:13" ht="15.75" customHeight="1">
      <c r="A632" s="381"/>
      <c r="B632" s="393"/>
      <c r="C632" s="393"/>
      <c r="D632" s="383"/>
      <c r="E632" s="392"/>
      <c r="F632" s="386"/>
      <c r="G632" s="391"/>
      <c r="H632" s="155"/>
      <c r="M632" s="388"/>
    </row>
    <row r="633" spans="1:13" ht="15.75" customHeight="1">
      <c r="A633" s="381"/>
      <c r="B633" s="393"/>
      <c r="C633" s="393"/>
      <c r="D633" s="383"/>
      <c r="E633" s="392"/>
      <c r="F633" s="386"/>
      <c r="G633" s="391"/>
      <c r="H633" s="155"/>
      <c r="M633" s="388"/>
    </row>
    <row r="634" spans="1:13" ht="15.75" customHeight="1">
      <c r="A634" s="381"/>
      <c r="B634" s="393"/>
      <c r="C634" s="393"/>
      <c r="D634" s="383"/>
      <c r="E634" s="392"/>
      <c r="F634" s="386"/>
      <c r="G634" s="391"/>
      <c r="H634" s="155"/>
      <c r="M634" s="388"/>
    </row>
    <row r="635" spans="1:13" ht="15.75" customHeight="1">
      <c r="A635" s="381"/>
      <c r="B635" s="393"/>
      <c r="C635" s="393"/>
      <c r="D635" s="383"/>
      <c r="E635" s="392"/>
      <c r="F635" s="386"/>
      <c r="G635" s="391"/>
      <c r="H635" s="155"/>
      <c r="M635" s="388"/>
    </row>
    <row r="636" spans="1:13" ht="15.75" customHeight="1">
      <c r="A636" s="381"/>
      <c r="B636" s="393"/>
      <c r="C636" s="393"/>
      <c r="D636" s="383"/>
      <c r="E636" s="392"/>
      <c r="F636" s="386"/>
      <c r="G636" s="391"/>
      <c r="H636" s="155"/>
      <c r="M636" s="388"/>
    </row>
    <row r="637" spans="1:13" ht="15.75" customHeight="1">
      <c r="A637" s="381"/>
      <c r="B637" s="393"/>
      <c r="C637" s="393"/>
      <c r="D637" s="383"/>
      <c r="E637" s="392"/>
      <c r="F637" s="386"/>
      <c r="G637" s="391"/>
      <c r="H637" s="155"/>
      <c r="M637" s="388"/>
    </row>
    <row r="638" spans="1:13" ht="15.75" customHeight="1">
      <c r="A638" s="381"/>
      <c r="B638" s="393"/>
      <c r="C638" s="393"/>
      <c r="D638" s="383"/>
      <c r="E638" s="392"/>
      <c r="F638" s="386"/>
      <c r="G638" s="391"/>
      <c r="H638" s="155"/>
      <c r="M638" s="388"/>
    </row>
    <row r="639" spans="1:13" ht="15.75" customHeight="1">
      <c r="A639" s="381"/>
      <c r="B639" s="393"/>
      <c r="C639" s="393"/>
      <c r="D639" s="383"/>
      <c r="E639" s="392"/>
      <c r="F639" s="386"/>
      <c r="G639" s="391"/>
      <c r="H639" s="155"/>
      <c r="M639" s="388"/>
    </row>
    <row r="640" spans="1:13" ht="15.75" customHeight="1">
      <c r="A640" s="381"/>
      <c r="B640" s="393"/>
      <c r="C640" s="393"/>
      <c r="D640" s="383"/>
      <c r="E640" s="392"/>
      <c r="F640" s="386"/>
      <c r="G640" s="391"/>
      <c r="H640" s="155"/>
      <c r="M640" s="388"/>
    </row>
    <row r="641" spans="1:13" ht="15.75" customHeight="1">
      <c r="A641" s="381"/>
      <c r="B641" s="393"/>
      <c r="C641" s="393"/>
      <c r="D641" s="383"/>
      <c r="E641" s="392"/>
      <c r="F641" s="386"/>
      <c r="G641" s="391"/>
      <c r="H641" s="155"/>
      <c r="M641" s="388"/>
    </row>
    <row r="642" spans="1:13" ht="15.75" customHeight="1">
      <c r="A642" s="381"/>
      <c r="B642" s="393"/>
      <c r="C642" s="393"/>
      <c r="D642" s="383"/>
      <c r="E642" s="392"/>
      <c r="F642" s="386"/>
      <c r="G642" s="391"/>
      <c r="H642" s="155"/>
      <c r="M642" s="388"/>
    </row>
    <row r="643" spans="1:13" ht="15.75" customHeight="1">
      <c r="A643" s="381"/>
      <c r="B643" s="393"/>
      <c r="C643" s="393"/>
      <c r="D643" s="383"/>
      <c r="E643" s="392"/>
      <c r="F643" s="386"/>
      <c r="G643" s="391"/>
      <c r="H643" s="155"/>
      <c r="M643" s="388"/>
    </row>
    <row r="644" spans="1:13" ht="15.75" customHeight="1">
      <c r="A644" s="381"/>
      <c r="B644" s="393"/>
      <c r="C644" s="393"/>
      <c r="D644" s="383"/>
      <c r="E644" s="392"/>
      <c r="F644" s="386"/>
      <c r="G644" s="391"/>
      <c r="H644" s="155"/>
      <c r="M644" s="388"/>
    </row>
    <row r="645" spans="1:13" ht="15.75" customHeight="1">
      <c r="A645" s="381"/>
      <c r="B645" s="393"/>
      <c r="C645" s="393"/>
      <c r="D645" s="383"/>
      <c r="E645" s="392"/>
      <c r="F645" s="386"/>
      <c r="G645" s="391"/>
      <c r="H645" s="155"/>
      <c r="M645" s="388"/>
    </row>
    <row r="646" spans="1:13" ht="15.75" customHeight="1">
      <c r="A646" s="381"/>
      <c r="B646" s="393"/>
      <c r="C646" s="393"/>
      <c r="D646" s="383"/>
      <c r="E646" s="392"/>
      <c r="F646" s="386"/>
      <c r="G646" s="391"/>
      <c r="H646" s="155"/>
      <c r="M646" s="388"/>
    </row>
    <row r="647" spans="1:13" ht="15.75" customHeight="1">
      <c r="A647" s="381"/>
      <c r="B647" s="393"/>
      <c r="C647" s="393"/>
      <c r="D647" s="383"/>
      <c r="E647" s="392"/>
      <c r="F647" s="386"/>
      <c r="G647" s="391"/>
      <c r="H647" s="155"/>
      <c r="M647" s="388"/>
    </row>
    <row r="648" spans="1:13" ht="15.75" customHeight="1">
      <c r="A648" s="381"/>
      <c r="B648" s="393"/>
      <c r="C648" s="393"/>
      <c r="D648" s="383"/>
      <c r="E648" s="392"/>
      <c r="F648" s="386"/>
      <c r="G648" s="391"/>
      <c r="H648" s="155"/>
      <c r="M648" s="388"/>
    </row>
    <row r="649" spans="1:13" ht="15.75" customHeight="1">
      <c r="A649" s="381"/>
      <c r="B649" s="393"/>
      <c r="C649" s="393"/>
      <c r="D649" s="383"/>
      <c r="E649" s="392"/>
      <c r="F649" s="386"/>
      <c r="G649" s="391"/>
      <c r="H649" s="155"/>
      <c r="M649" s="388"/>
    </row>
    <row r="650" spans="1:13" ht="15.75" customHeight="1">
      <c r="A650" s="381"/>
      <c r="B650" s="393"/>
      <c r="C650" s="393"/>
      <c r="D650" s="383"/>
      <c r="E650" s="392"/>
      <c r="F650" s="386"/>
      <c r="G650" s="391"/>
      <c r="H650" s="155"/>
      <c r="M650" s="388"/>
    </row>
    <row r="651" spans="1:13" ht="15.75" customHeight="1">
      <c r="A651" s="381"/>
      <c r="B651" s="393"/>
      <c r="C651" s="393"/>
      <c r="D651" s="383"/>
      <c r="E651" s="392"/>
      <c r="F651" s="386"/>
      <c r="G651" s="391"/>
      <c r="H651" s="155"/>
      <c r="M651" s="388"/>
    </row>
    <row r="652" spans="1:13" ht="15.75" customHeight="1">
      <c r="A652" s="381"/>
      <c r="B652" s="393"/>
      <c r="C652" s="393"/>
      <c r="D652" s="383"/>
      <c r="E652" s="392"/>
      <c r="F652" s="386"/>
      <c r="G652" s="391"/>
      <c r="H652" s="155"/>
      <c r="M652" s="388"/>
    </row>
    <row r="653" spans="1:13" ht="15.75" customHeight="1">
      <c r="A653" s="381"/>
      <c r="B653" s="393"/>
      <c r="C653" s="393"/>
      <c r="D653" s="383"/>
      <c r="E653" s="392"/>
      <c r="F653" s="386"/>
      <c r="G653" s="391"/>
      <c r="H653" s="155"/>
      <c r="M653" s="388"/>
    </row>
    <row r="654" spans="1:13" ht="15.75" customHeight="1">
      <c r="A654" s="381"/>
      <c r="B654" s="393"/>
      <c r="C654" s="393"/>
      <c r="D654" s="383"/>
      <c r="E654" s="392"/>
      <c r="F654" s="386"/>
      <c r="G654" s="391"/>
      <c r="H654" s="155"/>
      <c r="M654" s="388"/>
    </row>
    <row r="655" spans="1:13" ht="15.75" customHeight="1">
      <c r="A655" s="381"/>
      <c r="B655" s="393"/>
      <c r="C655" s="393"/>
      <c r="D655" s="383"/>
      <c r="E655" s="392"/>
      <c r="F655" s="386"/>
      <c r="G655" s="391"/>
      <c r="H655" s="155"/>
      <c r="M655" s="388"/>
    </row>
    <row r="656" spans="1:13" ht="15.75" customHeight="1">
      <c r="A656" s="381"/>
      <c r="B656" s="393"/>
      <c r="C656" s="393"/>
      <c r="D656" s="383"/>
      <c r="E656" s="392"/>
      <c r="F656" s="386"/>
      <c r="G656" s="391"/>
      <c r="H656" s="155"/>
      <c r="M656" s="388"/>
    </row>
    <row r="657" spans="1:13" ht="15.75" customHeight="1">
      <c r="A657" s="381"/>
      <c r="B657" s="393"/>
      <c r="C657" s="393"/>
      <c r="D657" s="383"/>
      <c r="E657" s="392"/>
      <c r="F657" s="386"/>
      <c r="G657" s="391"/>
      <c r="H657" s="155"/>
      <c r="M657" s="388"/>
    </row>
    <row r="658" spans="1:13" ht="15.75" customHeight="1">
      <c r="A658" s="381"/>
      <c r="B658" s="393"/>
      <c r="C658" s="393"/>
      <c r="D658" s="383"/>
      <c r="E658" s="392"/>
      <c r="F658" s="386"/>
      <c r="G658" s="391"/>
      <c r="H658" s="155"/>
      <c r="M658" s="388"/>
    </row>
    <row r="659" spans="1:13" ht="15.75" customHeight="1">
      <c r="A659" s="381"/>
      <c r="B659" s="393"/>
      <c r="C659" s="393"/>
      <c r="D659" s="383"/>
      <c r="E659" s="392"/>
      <c r="F659" s="386"/>
      <c r="G659" s="391"/>
      <c r="H659" s="155"/>
      <c r="M659" s="388"/>
    </row>
    <row r="660" spans="1:13" ht="15.75" customHeight="1">
      <c r="A660" s="381"/>
      <c r="B660" s="393"/>
      <c r="C660" s="393"/>
      <c r="D660" s="383"/>
      <c r="E660" s="392"/>
      <c r="F660" s="386"/>
      <c r="G660" s="391"/>
      <c r="H660" s="155"/>
      <c r="M660" s="388"/>
    </row>
    <row r="661" spans="1:13" ht="15.75" customHeight="1">
      <c r="A661" s="381"/>
      <c r="B661" s="393"/>
      <c r="C661" s="393"/>
      <c r="D661" s="383"/>
      <c r="E661" s="392"/>
      <c r="F661" s="386"/>
      <c r="G661" s="391"/>
      <c r="H661" s="155"/>
      <c r="M661" s="388"/>
    </row>
    <row r="662" spans="1:13" ht="15.75" customHeight="1">
      <c r="A662" s="381"/>
      <c r="B662" s="393"/>
      <c r="C662" s="393"/>
      <c r="D662" s="383"/>
      <c r="E662" s="392"/>
      <c r="F662" s="386"/>
      <c r="G662" s="391"/>
      <c r="H662" s="155"/>
      <c r="M662" s="388"/>
    </row>
    <row r="663" spans="1:13" ht="15.75" customHeight="1">
      <c r="A663" s="381"/>
      <c r="B663" s="393"/>
      <c r="C663" s="393"/>
      <c r="D663" s="383"/>
      <c r="E663" s="392"/>
      <c r="F663" s="386"/>
      <c r="G663" s="391"/>
      <c r="H663" s="155"/>
      <c r="M663" s="388"/>
    </row>
    <row r="664" spans="1:13" ht="15.75" customHeight="1">
      <c r="A664" s="381"/>
      <c r="B664" s="393"/>
      <c r="C664" s="393"/>
      <c r="D664" s="383"/>
      <c r="E664" s="392"/>
      <c r="F664" s="386"/>
      <c r="G664" s="391"/>
      <c r="H664" s="155"/>
      <c r="M664" s="388"/>
    </row>
    <row r="665" spans="1:13" ht="15.75" customHeight="1">
      <c r="A665" s="381"/>
      <c r="B665" s="393"/>
      <c r="C665" s="393"/>
      <c r="D665" s="383"/>
      <c r="E665" s="392"/>
      <c r="F665" s="386"/>
      <c r="G665" s="391"/>
      <c r="H665" s="155"/>
      <c r="M665" s="388"/>
    </row>
    <row r="666" spans="1:13" ht="15.75" customHeight="1">
      <c r="A666" s="381"/>
      <c r="B666" s="393"/>
      <c r="C666" s="393"/>
      <c r="D666" s="383"/>
      <c r="E666" s="392"/>
      <c r="F666" s="386"/>
      <c r="G666" s="391"/>
      <c r="H666" s="155"/>
      <c r="M666" s="388"/>
    </row>
    <row r="667" spans="1:13" ht="15.75" customHeight="1">
      <c r="A667" s="381"/>
      <c r="B667" s="393"/>
      <c r="C667" s="393"/>
      <c r="D667" s="383"/>
      <c r="E667" s="392"/>
      <c r="F667" s="386"/>
      <c r="G667" s="391"/>
      <c r="H667" s="155"/>
      <c r="M667" s="388"/>
    </row>
    <row r="668" spans="1:13" ht="15.75" customHeight="1">
      <c r="A668" s="381"/>
      <c r="B668" s="393"/>
      <c r="C668" s="393"/>
      <c r="D668" s="383"/>
      <c r="E668" s="392"/>
      <c r="F668" s="386"/>
      <c r="G668" s="391"/>
      <c r="H668" s="155"/>
      <c r="M668" s="388"/>
    </row>
    <row r="669" spans="1:13" ht="15.75" customHeight="1">
      <c r="A669" s="381"/>
      <c r="B669" s="393"/>
      <c r="C669" s="393"/>
      <c r="D669" s="383"/>
      <c r="E669" s="392"/>
      <c r="F669" s="386"/>
      <c r="G669" s="391"/>
      <c r="H669" s="155"/>
      <c r="M669" s="388"/>
    </row>
    <row r="670" spans="1:13" ht="15.75" customHeight="1">
      <c r="A670" s="381"/>
      <c r="B670" s="393"/>
      <c r="C670" s="393"/>
      <c r="D670" s="383"/>
      <c r="E670" s="392"/>
      <c r="F670" s="386"/>
      <c r="G670" s="391"/>
      <c r="H670" s="155"/>
      <c r="M670" s="388"/>
    </row>
    <row r="671" spans="1:13" ht="15.75" customHeight="1">
      <c r="A671" s="381"/>
      <c r="B671" s="393"/>
      <c r="C671" s="393"/>
      <c r="D671" s="383"/>
      <c r="E671" s="392"/>
      <c r="F671" s="386"/>
      <c r="G671" s="391"/>
      <c r="H671" s="155"/>
      <c r="M671" s="388"/>
    </row>
    <row r="672" spans="1:13" ht="15.75" customHeight="1">
      <c r="A672" s="381"/>
      <c r="B672" s="393"/>
      <c r="C672" s="393"/>
      <c r="D672" s="383"/>
      <c r="E672" s="392"/>
      <c r="F672" s="386"/>
      <c r="G672" s="391"/>
      <c r="H672" s="155"/>
      <c r="M672" s="388"/>
    </row>
    <row r="673" spans="1:13" ht="15.75" customHeight="1">
      <c r="A673" s="381"/>
      <c r="B673" s="393"/>
      <c r="C673" s="393"/>
      <c r="D673" s="383"/>
      <c r="E673" s="392"/>
      <c r="F673" s="386"/>
      <c r="G673" s="391"/>
      <c r="H673" s="155"/>
      <c r="M673" s="388"/>
    </row>
    <row r="674" spans="1:13" ht="15.75" customHeight="1">
      <c r="A674" s="381"/>
      <c r="B674" s="393"/>
      <c r="C674" s="393"/>
      <c r="D674" s="383"/>
      <c r="E674" s="392"/>
      <c r="F674" s="386"/>
      <c r="G674" s="391"/>
      <c r="H674" s="155"/>
      <c r="M674" s="388"/>
    </row>
    <row r="675" spans="1:13" ht="15.75" customHeight="1">
      <c r="A675" s="381"/>
      <c r="B675" s="393"/>
      <c r="C675" s="393"/>
      <c r="D675" s="383"/>
      <c r="E675" s="392"/>
      <c r="F675" s="386"/>
      <c r="G675" s="391"/>
      <c r="H675" s="155"/>
      <c r="M675" s="388"/>
    </row>
    <row r="676" spans="1:13" ht="15.75" customHeight="1">
      <c r="A676" s="381"/>
      <c r="B676" s="393"/>
      <c r="C676" s="393"/>
      <c r="D676" s="383"/>
      <c r="E676" s="392"/>
      <c r="F676" s="386"/>
      <c r="G676" s="391"/>
      <c r="H676" s="155"/>
      <c r="M676" s="388"/>
    </row>
    <row r="677" spans="1:13" ht="15.75" customHeight="1">
      <c r="A677" s="381"/>
      <c r="B677" s="393"/>
      <c r="C677" s="393"/>
      <c r="D677" s="383"/>
      <c r="E677" s="392"/>
      <c r="F677" s="386"/>
      <c r="G677" s="391"/>
      <c r="H677" s="155"/>
      <c r="M677" s="388"/>
    </row>
    <row r="678" spans="1:13" ht="15.75" customHeight="1">
      <c r="A678" s="381"/>
      <c r="B678" s="393"/>
      <c r="C678" s="393"/>
      <c r="D678" s="383"/>
      <c r="E678" s="392"/>
      <c r="F678" s="386"/>
      <c r="G678" s="391"/>
      <c r="H678" s="155"/>
      <c r="M678" s="388"/>
    </row>
    <row r="679" spans="1:13" ht="15.75" customHeight="1">
      <c r="A679" s="381"/>
      <c r="B679" s="393"/>
      <c r="C679" s="393"/>
      <c r="D679" s="383"/>
      <c r="E679" s="392"/>
      <c r="F679" s="386"/>
      <c r="G679" s="391"/>
      <c r="H679" s="155"/>
      <c r="M679" s="388"/>
    </row>
    <row r="680" spans="1:13" ht="15.75" customHeight="1">
      <c r="A680" s="381"/>
      <c r="B680" s="393"/>
      <c r="C680" s="393"/>
      <c r="D680" s="383"/>
      <c r="E680" s="392"/>
      <c r="F680" s="386"/>
      <c r="G680" s="391"/>
      <c r="H680" s="155"/>
      <c r="M680" s="388"/>
    </row>
    <row r="681" spans="1:13" ht="15.75" customHeight="1">
      <c r="A681" s="381"/>
      <c r="B681" s="393"/>
      <c r="C681" s="393"/>
      <c r="D681" s="383"/>
      <c r="E681" s="392"/>
      <c r="F681" s="386"/>
      <c r="G681" s="391"/>
      <c r="H681" s="155"/>
      <c r="M681" s="388"/>
    </row>
    <row r="682" spans="1:13" ht="15.75" customHeight="1">
      <c r="A682" s="381"/>
      <c r="B682" s="393"/>
      <c r="C682" s="393"/>
      <c r="D682" s="383"/>
      <c r="E682" s="392"/>
      <c r="F682" s="386"/>
      <c r="G682" s="391"/>
      <c r="H682" s="155"/>
      <c r="M682" s="388"/>
    </row>
    <row r="683" spans="1:13" ht="15.75" customHeight="1">
      <c r="A683" s="381"/>
      <c r="B683" s="393"/>
      <c r="C683" s="393"/>
      <c r="D683" s="383"/>
      <c r="E683" s="392"/>
      <c r="F683" s="386"/>
      <c r="G683" s="391"/>
      <c r="H683" s="155"/>
      <c r="M683" s="388"/>
    </row>
    <row r="684" spans="1:13" ht="15.75" customHeight="1">
      <c r="A684" s="381"/>
      <c r="B684" s="393"/>
      <c r="C684" s="393"/>
      <c r="D684" s="383"/>
      <c r="E684" s="392"/>
      <c r="F684" s="386"/>
      <c r="G684" s="391"/>
      <c r="H684" s="155"/>
      <c r="M684" s="388"/>
    </row>
    <row r="685" spans="1:13" ht="15.75" customHeight="1">
      <c r="A685" s="381"/>
      <c r="B685" s="393"/>
      <c r="C685" s="393"/>
      <c r="D685" s="383"/>
      <c r="E685" s="392"/>
      <c r="F685" s="386"/>
      <c r="G685" s="391"/>
      <c r="H685" s="155"/>
      <c r="M685" s="388"/>
    </row>
    <row r="686" spans="1:13" ht="15.75" customHeight="1">
      <c r="A686" s="381"/>
      <c r="B686" s="393"/>
      <c r="C686" s="393"/>
      <c r="D686" s="383"/>
      <c r="E686" s="392"/>
      <c r="F686" s="386"/>
      <c r="G686" s="391"/>
      <c r="H686" s="155"/>
      <c r="M686" s="388"/>
    </row>
    <row r="687" spans="1:13" ht="15.75" customHeight="1">
      <c r="A687" s="381"/>
      <c r="B687" s="393"/>
      <c r="C687" s="393"/>
      <c r="D687" s="383"/>
      <c r="E687" s="392"/>
      <c r="F687" s="386"/>
      <c r="G687" s="391"/>
      <c r="H687" s="155"/>
      <c r="M687" s="388"/>
    </row>
    <row r="688" spans="1:13" ht="15.75" customHeight="1">
      <c r="A688" s="381"/>
      <c r="B688" s="393"/>
      <c r="C688" s="393"/>
      <c r="D688" s="383"/>
      <c r="E688" s="392"/>
      <c r="F688" s="386"/>
      <c r="G688" s="391"/>
      <c r="H688" s="155"/>
      <c r="M688" s="388"/>
    </row>
    <row r="689" spans="1:13" ht="15.75" customHeight="1">
      <c r="A689" s="381"/>
      <c r="B689" s="393"/>
      <c r="C689" s="393"/>
      <c r="D689" s="383"/>
      <c r="E689" s="392"/>
      <c r="F689" s="386"/>
      <c r="G689" s="391"/>
      <c r="H689" s="155"/>
      <c r="M689" s="388"/>
    </row>
    <row r="690" spans="1:13" ht="15.75" customHeight="1">
      <c r="A690" s="381"/>
      <c r="B690" s="393"/>
      <c r="C690" s="393"/>
      <c r="D690" s="383"/>
      <c r="E690" s="392"/>
      <c r="F690" s="386"/>
      <c r="G690" s="391"/>
      <c r="H690" s="155"/>
      <c r="M690" s="388"/>
    </row>
    <row r="691" spans="1:13" ht="15.75" customHeight="1">
      <c r="A691" s="381"/>
      <c r="B691" s="393"/>
      <c r="C691" s="393"/>
      <c r="D691" s="383"/>
      <c r="E691" s="392"/>
      <c r="F691" s="386"/>
      <c r="G691" s="391"/>
      <c r="H691" s="155"/>
      <c r="M691" s="388"/>
    </row>
    <row r="692" spans="1:13" ht="15.75" customHeight="1">
      <c r="A692" s="381"/>
      <c r="B692" s="393"/>
      <c r="C692" s="393"/>
      <c r="D692" s="383"/>
      <c r="E692" s="392"/>
      <c r="F692" s="386"/>
      <c r="G692" s="391"/>
      <c r="H692" s="155"/>
      <c r="M692" s="388"/>
    </row>
    <row r="693" spans="1:13" ht="15.75" customHeight="1">
      <c r="A693" s="381"/>
      <c r="B693" s="393"/>
      <c r="C693" s="393"/>
      <c r="D693" s="383"/>
      <c r="E693" s="392"/>
      <c r="F693" s="386"/>
      <c r="G693" s="391"/>
      <c r="H693" s="155"/>
      <c r="M693" s="388"/>
    </row>
    <row r="694" spans="1:13" ht="15.75" customHeight="1">
      <c r="A694" s="381"/>
      <c r="B694" s="393"/>
      <c r="C694" s="393"/>
      <c r="D694" s="383"/>
      <c r="E694" s="392"/>
      <c r="F694" s="386"/>
      <c r="G694" s="391"/>
      <c r="H694" s="155"/>
      <c r="M694" s="388"/>
    </row>
    <row r="695" spans="1:13" ht="15.75" customHeight="1">
      <c r="A695" s="381"/>
      <c r="B695" s="393"/>
      <c r="C695" s="393"/>
      <c r="D695" s="383"/>
      <c r="E695" s="392"/>
      <c r="F695" s="386"/>
      <c r="G695" s="391"/>
      <c r="H695" s="155"/>
      <c r="M695" s="388"/>
    </row>
    <row r="696" spans="1:13" ht="15.75" customHeight="1">
      <c r="A696" s="381"/>
      <c r="B696" s="393"/>
      <c r="C696" s="393"/>
      <c r="D696" s="383"/>
      <c r="E696" s="392"/>
      <c r="F696" s="386"/>
      <c r="G696" s="391"/>
      <c r="H696" s="155"/>
      <c r="M696" s="388"/>
    </row>
    <row r="697" spans="1:13" ht="15.75" customHeight="1">
      <c r="A697" s="381"/>
      <c r="B697" s="393"/>
      <c r="C697" s="393"/>
      <c r="D697" s="383"/>
      <c r="E697" s="392"/>
      <c r="F697" s="386"/>
      <c r="G697" s="391"/>
      <c r="H697" s="155"/>
      <c r="M697" s="388"/>
    </row>
    <row r="698" spans="1:13" ht="15.75" customHeight="1">
      <c r="A698" s="381"/>
      <c r="B698" s="393"/>
      <c r="C698" s="393"/>
      <c r="D698" s="383"/>
      <c r="E698" s="392"/>
      <c r="F698" s="386"/>
      <c r="G698" s="391"/>
      <c r="H698" s="155"/>
      <c r="M698" s="388"/>
    </row>
    <row r="699" spans="1:13" ht="15.75" customHeight="1">
      <c r="A699" s="381"/>
      <c r="B699" s="393"/>
      <c r="C699" s="393"/>
      <c r="D699" s="383"/>
      <c r="E699" s="392"/>
      <c r="F699" s="386"/>
      <c r="G699" s="391"/>
      <c r="H699" s="155"/>
      <c r="M699" s="388"/>
    </row>
    <row r="700" spans="1:13" ht="15.75" customHeight="1">
      <c r="A700" s="381"/>
      <c r="B700" s="393"/>
      <c r="C700" s="393"/>
      <c r="D700" s="383"/>
      <c r="E700" s="392"/>
      <c r="F700" s="386"/>
      <c r="G700" s="391"/>
      <c r="H700" s="155"/>
      <c r="M700" s="388"/>
    </row>
    <row r="701" spans="1:13" ht="15.75" customHeight="1">
      <c r="A701" s="381"/>
      <c r="B701" s="393"/>
      <c r="C701" s="393"/>
      <c r="D701" s="383"/>
      <c r="E701" s="392"/>
      <c r="F701" s="386"/>
      <c r="G701" s="391"/>
      <c r="H701" s="155"/>
      <c r="M701" s="388"/>
    </row>
    <row r="702" spans="1:13" ht="15.75" customHeight="1">
      <c r="A702" s="381"/>
      <c r="B702" s="393"/>
      <c r="C702" s="393"/>
      <c r="D702" s="383"/>
      <c r="E702" s="392"/>
      <c r="F702" s="386"/>
      <c r="G702" s="391"/>
      <c r="H702" s="155"/>
      <c r="M702" s="388"/>
    </row>
    <row r="703" spans="1:13" ht="15.75" customHeight="1">
      <c r="A703" s="381"/>
      <c r="B703" s="393"/>
      <c r="C703" s="393"/>
      <c r="D703" s="383"/>
      <c r="E703" s="392"/>
      <c r="F703" s="386"/>
      <c r="G703" s="391"/>
      <c r="H703" s="155"/>
      <c r="M703" s="388"/>
    </row>
    <row r="704" spans="1:13" ht="15.75" customHeight="1">
      <c r="A704" s="381"/>
      <c r="B704" s="393"/>
      <c r="C704" s="393"/>
      <c r="D704" s="383"/>
      <c r="E704" s="392"/>
      <c r="F704" s="386"/>
      <c r="G704" s="391"/>
      <c r="H704" s="155"/>
      <c r="M704" s="388"/>
    </row>
    <row r="705" spans="1:13" ht="15.75" customHeight="1">
      <c r="A705" s="381"/>
      <c r="B705" s="393"/>
      <c r="C705" s="393"/>
      <c r="D705" s="383"/>
      <c r="E705" s="392"/>
      <c r="F705" s="386"/>
      <c r="G705" s="391"/>
      <c r="H705" s="155"/>
      <c r="M705" s="388"/>
    </row>
    <row r="706" spans="1:13" ht="15.75" customHeight="1">
      <c r="A706" s="381"/>
      <c r="B706" s="393"/>
      <c r="C706" s="393"/>
      <c r="D706" s="383"/>
      <c r="E706" s="392"/>
      <c r="F706" s="386"/>
      <c r="G706" s="391"/>
      <c r="H706" s="155"/>
      <c r="M706" s="388"/>
    </row>
    <row r="707" spans="1:13" ht="15.75" customHeight="1">
      <c r="A707" s="381"/>
      <c r="B707" s="393"/>
      <c r="C707" s="393"/>
      <c r="D707" s="383"/>
      <c r="E707" s="392"/>
      <c r="F707" s="386"/>
      <c r="G707" s="391"/>
      <c r="H707" s="155"/>
      <c r="M707" s="388"/>
    </row>
    <row r="708" spans="1:13" ht="15.75" customHeight="1">
      <c r="A708" s="381"/>
      <c r="B708" s="393"/>
      <c r="C708" s="393"/>
      <c r="D708" s="383"/>
      <c r="E708" s="392"/>
      <c r="F708" s="386"/>
      <c r="G708" s="391"/>
      <c r="H708" s="155"/>
      <c r="M708" s="388"/>
    </row>
    <row r="709" spans="1:13" ht="15.75" customHeight="1">
      <c r="A709" s="381"/>
      <c r="B709" s="393"/>
      <c r="C709" s="393"/>
      <c r="D709" s="383"/>
      <c r="E709" s="392"/>
      <c r="F709" s="386"/>
      <c r="G709" s="391"/>
      <c r="H709" s="155"/>
      <c r="M709" s="388"/>
    </row>
    <row r="710" spans="1:13" ht="15.75" customHeight="1">
      <c r="A710" s="381"/>
      <c r="B710" s="393"/>
      <c r="C710" s="393"/>
      <c r="D710" s="383"/>
      <c r="E710" s="392"/>
      <c r="F710" s="386"/>
      <c r="G710" s="391"/>
      <c r="H710" s="155"/>
      <c r="M710" s="388"/>
    </row>
    <row r="711" spans="1:13" ht="15.75" customHeight="1">
      <c r="A711" s="381"/>
      <c r="B711" s="393"/>
      <c r="C711" s="393"/>
      <c r="D711" s="383"/>
      <c r="E711" s="392"/>
      <c r="F711" s="386"/>
      <c r="G711" s="391"/>
      <c r="H711" s="155"/>
      <c r="M711" s="388"/>
    </row>
    <row r="712" spans="1:13" ht="15.75" customHeight="1">
      <c r="A712" s="381"/>
      <c r="B712" s="393"/>
      <c r="C712" s="393"/>
      <c r="D712" s="383"/>
      <c r="E712" s="392"/>
      <c r="F712" s="386"/>
      <c r="G712" s="391"/>
      <c r="H712" s="155"/>
      <c r="M712" s="388"/>
    </row>
    <row r="713" spans="1:13" ht="15.75" customHeight="1">
      <c r="A713" s="381"/>
      <c r="B713" s="393"/>
      <c r="C713" s="393"/>
      <c r="D713" s="383"/>
      <c r="E713" s="392"/>
      <c r="F713" s="386"/>
      <c r="G713" s="391"/>
      <c r="H713" s="155"/>
      <c r="M713" s="388"/>
    </row>
    <row r="714" spans="1:13" ht="15.75" customHeight="1">
      <c r="A714" s="381"/>
      <c r="B714" s="393"/>
      <c r="C714" s="393"/>
      <c r="D714" s="383"/>
      <c r="E714" s="392"/>
      <c r="F714" s="386"/>
      <c r="G714" s="391"/>
      <c r="H714" s="155"/>
      <c r="M714" s="388"/>
    </row>
    <row r="715" spans="1:13" ht="15.75" customHeight="1">
      <c r="A715" s="381"/>
      <c r="B715" s="393"/>
      <c r="C715" s="393"/>
      <c r="D715" s="383"/>
      <c r="E715" s="392"/>
      <c r="F715" s="386"/>
      <c r="G715" s="391"/>
      <c r="H715" s="155"/>
      <c r="M715" s="388"/>
    </row>
    <row r="716" spans="1:13" ht="15.75" customHeight="1">
      <c r="A716" s="381"/>
      <c r="B716" s="393"/>
      <c r="C716" s="393"/>
      <c r="D716" s="383"/>
      <c r="E716" s="392"/>
      <c r="F716" s="386"/>
      <c r="G716" s="391"/>
      <c r="H716" s="155"/>
      <c r="M716" s="388"/>
    </row>
    <row r="717" spans="1:13" ht="15.75" customHeight="1">
      <c r="A717" s="381"/>
      <c r="B717" s="393"/>
      <c r="C717" s="393"/>
      <c r="D717" s="383"/>
      <c r="E717" s="392"/>
      <c r="F717" s="386"/>
      <c r="G717" s="391"/>
      <c r="H717" s="155"/>
      <c r="M717" s="388"/>
    </row>
    <row r="718" spans="1:13" ht="15.75" customHeight="1">
      <c r="A718" s="381"/>
      <c r="B718" s="393"/>
      <c r="C718" s="393"/>
      <c r="D718" s="383"/>
      <c r="E718" s="392"/>
      <c r="F718" s="386"/>
      <c r="G718" s="391"/>
      <c r="H718" s="155"/>
      <c r="M718" s="388"/>
    </row>
    <row r="719" spans="1:13" ht="15.75" customHeight="1">
      <c r="A719" s="381"/>
      <c r="B719" s="393"/>
      <c r="C719" s="393"/>
      <c r="D719" s="383"/>
      <c r="E719" s="392"/>
      <c r="F719" s="386"/>
      <c r="G719" s="391"/>
      <c r="H719" s="155"/>
      <c r="M719" s="388"/>
    </row>
    <row r="720" spans="1:13" ht="15.75" customHeight="1">
      <c r="A720" s="381"/>
      <c r="B720" s="393"/>
      <c r="C720" s="393"/>
      <c r="D720" s="383"/>
      <c r="E720" s="392"/>
      <c r="F720" s="386"/>
      <c r="G720" s="391"/>
      <c r="H720" s="155"/>
      <c r="M720" s="388"/>
    </row>
    <row r="721" spans="1:13" ht="15.75" customHeight="1">
      <c r="A721" s="381"/>
      <c r="B721" s="393"/>
      <c r="C721" s="393"/>
      <c r="D721" s="383"/>
      <c r="E721" s="392"/>
      <c r="F721" s="386"/>
      <c r="G721" s="391"/>
      <c r="H721" s="155"/>
      <c r="M721" s="388"/>
    </row>
    <row r="722" spans="1:13" ht="15.75" customHeight="1">
      <c r="A722" s="381"/>
      <c r="B722" s="393"/>
      <c r="C722" s="393"/>
      <c r="D722" s="383"/>
      <c r="E722" s="392"/>
      <c r="F722" s="386"/>
      <c r="G722" s="391"/>
      <c r="H722" s="155"/>
      <c r="M722" s="388"/>
    </row>
    <row r="723" spans="1:13" ht="15.75" customHeight="1">
      <c r="A723" s="381"/>
      <c r="B723" s="393"/>
      <c r="C723" s="393"/>
      <c r="D723" s="383"/>
      <c r="E723" s="392"/>
      <c r="F723" s="386"/>
      <c r="G723" s="391"/>
      <c r="H723" s="155"/>
      <c r="M723" s="388"/>
    </row>
    <row r="724" spans="1:13" ht="15.75" customHeight="1">
      <c r="A724" s="381"/>
      <c r="B724" s="393"/>
      <c r="C724" s="393"/>
      <c r="D724" s="383"/>
      <c r="E724" s="392"/>
      <c r="F724" s="386"/>
      <c r="G724" s="391"/>
      <c r="H724" s="155"/>
      <c r="M724" s="388"/>
    </row>
    <row r="725" spans="1:13" ht="15.75" customHeight="1">
      <c r="A725" s="381"/>
      <c r="B725" s="393"/>
      <c r="C725" s="393"/>
      <c r="D725" s="383"/>
      <c r="E725" s="392"/>
      <c r="F725" s="386"/>
      <c r="G725" s="391"/>
      <c r="H725" s="155"/>
      <c r="M725" s="388"/>
    </row>
    <row r="726" spans="1:13" ht="15.75" customHeight="1">
      <c r="A726" s="381"/>
      <c r="B726" s="393"/>
      <c r="C726" s="393"/>
      <c r="D726" s="383"/>
      <c r="E726" s="392"/>
      <c r="F726" s="386"/>
      <c r="G726" s="391"/>
      <c r="H726" s="155"/>
      <c r="M726" s="388"/>
    </row>
    <row r="727" spans="1:13" ht="15.75" customHeight="1">
      <c r="A727" s="381"/>
      <c r="B727" s="393"/>
      <c r="C727" s="393"/>
      <c r="D727" s="383"/>
      <c r="E727" s="392"/>
      <c r="F727" s="386"/>
      <c r="G727" s="391"/>
      <c r="H727" s="155"/>
      <c r="M727" s="388"/>
    </row>
    <row r="728" spans="1:13" ht="15.75" customHeight="1">
      <c r="A728" s="381"/>
      <c r="B728" s="393"/>
      <c r="C728" s="393"/>
      <c r="D728" s="383"/>
      <c r="E728" s="392"/>
      <c r="F728" s="386"/>
      <c r="G728" s="391"/>
      <c r="H728" s="155"/>
      <c r="M728" s="388"/>
    </row>
    <row r="729" spans="1:13" ht="15.75" customHeight="1">
      <c r="A729" s="381"/>
      <c r="B729" s="393"/>
      <c r="C729" s="393"/>
      <c r="D729" s="383"/>
      <c r="E729" s="392"/>
      <c r="F729" s="386"/>
      <c r="G729" s="391"/>
      <c r="H729" s="155"/>
      <c r="M729" s="388"/>
    </row>
    <row r="730" spans="1:13" ht="15.75" customHeight="1">
      <c r="A730" s="381"/>
      <c r="B730" s="393"/>
      <c r="C730" s="393"/>
      <c r="D730" s="383"/>
      <c r="E730" s="392"/>
      <c r="F730" s="386"/>
      <c r="G730" s="391"/>
      <c r="H730" s="155"/>
      <c r="M730" s="388"/>
    </row>
    <row r="731" spans="1:13" ht="15.75" customHeight="1">
      <c r="A731" s="381"/>
      <c r="B731" s="393"/>
      <c r="C731" s="393"/>
      <c r="D731" s="383"/>
      <c r="E731" s="392"/>
      <c r="F731" s="386"/>
      <c r="G731" s="391"/>
      <c r="H731" s="155"/>
      <c r="M731" s="388"/>
    </row>
    <row r="732" spans="1:13" ht="15.75" customHeight="1">
      <c r="A732" s="381"/>
      <c r="B732" s="393"/>
      <c r="C732" s="393"/>
      <c r="D732" s="383"/>
      <c r="E732" s="392"/>
      <c r="F732" s="386"/>
      <c r="G732" s="391"/>
      <c r="H732" s="155"/>
      <c r="M732" s="388"/>
    </row>
    <row r="733" spans="1:13" ht="15.75" customHeight="1">
      <c r="A733" s="381"/>
      <c r="B733" s="393"/>
      <c r="C733" s="393"/>
      <c r="D733" s="383"/>
      <c r="E733" s="392"/>
      <c r="F733" s="386"/>
      <c r="G733" s="391"/>
      <c r="H733" s="155"/>
      <c r="M733" s="388"/>
    </row>
    <row r="734" spans="1:13" ht="15.75" customHeight="1">
      <c r="A734" s="381"/>
      <c r="B734" s="393"/>
      <c r="C734" s="393"/>
      <c r="D734" s="383"/>
      <c r="E734" s="392"/>
      <c r="F734" s="386"/>
      <c r="G734" s="391"/>
      <c r="H734" s="155"/>
      <c r="M734" s="388"/>
    </row>
    <row r="735" spans="1:13" ht="15.75" customHeight="1">
      <c r="A735" s="381"/>
      <c r="B735" s="393"/>
      <c r="C735" s="393"/>
      <c r="D735" s="383"/>
      <c r="E735" s="392"/>
      <c r="F735" s="386"/>
      <c r="G735" s="391"/>
      <c r="H735" s="155"/>
      <c r="M735" s="388"/>
    </row>
    <row r="736" spans="1:13" ht="15.75" customHeight="1">
      <c r="A736" s="381"/>
      <c r="B736" s="393"/>
      <c r="C736" s="393"/>
      <c r="D736" s="383"/>
      <c r="E736" s="392"/>
      <c r="F736" s="386"/>
      <c r="G736" s="391"/>
      <c r="H736" s="155"/>
      <c r="M736" s="388"/>
    </row>
    <row r="737" spans="1:13" ht="15.75" customHeight="1">
      <c r="A737" s="381"/>
      <c r="B737" s="393"/>
      <c r="C737" s="393"/>
      <c r="D737" s="383"/>
      <c r="E737" s="392"/>
      <c r="F737" s="386"/>
      <c r="G737" s="391"/>
      <c r="H737" s="155"/>
      <c r="M737" s="388"/>
    </row>
    <row r="738" spans="1:13" ht="15.75" customHeight="1">
      <c r="A738" s="381"/>
      <c r="B738" s="393"/>
      <c r="C738" s="393"/>
      <c r="D738" s="383"/>
      <c r="E738" s="392"/>
      <c r="F738" s="386"/>
      <c r="G738" s="391"/>
      <c r="H738" s="155"/>
      <c r="M738" s="388"/>
    </row>
    <row r="739" spans="1:13" ht="15.75" customHeight="1">
      <c r="A739" s="381"/>
      <c r="B739" s="393"/>
      <c r="C739" s="393"/>
      <c r="D739" s="383"/>
      <c r="E739" s="392"/>
      <c r="F739" s="386"/>
      <c r="G739" s="391"/>
      <c r="H739" s="155"/>
      <c r="M739" s="388"/>
    </row>
    <row r="740" spans="1:13" ht="15.75" customHeight="1">
      <c r="A740" s="381"/>
      <c r="B740" s="393"/>
      <c r="C740" s="393"/>
      <c r="D740" s="383"/>
      <c r="E740" s="392"/>
      <c r="F740" s="386"/>
      <c r="G740" s="391"/>
      <c r="H740" s="155"/>
      <c r="M740" s="388"/>
    </row>
    <row r="741" spans="1:13" ht="15.75" customHeight="1">
      <c r="A741" s="381"/>
      <c r="B741" s="393"/>
      <c r="C741" s="393"/>
      <c r="D741" s="383"/>
      <c r="E741" s="392"/>
      <c r="F741" s="386"/>
      <c r="G741" s="391"/>
      <c r="H741" s="155"/>
      <c r="M741" s="388"/>
    </row>
    <row r="742" spans="1:13" ht="15.75" customHeight="1">
      <c r="A742" s="381"/>
      <c r="B742" s="393"/>
      <c r="C742" s="393"/>
      <c r="D742" s="383"/>
      <c r="E742" s="392"/>
      <c r="F742" s="386"/>
      <c r="G742" s="391"/>
      <c r="H742" s="155"/>
      <c r="M742" s="388"/>
    </row>
    <row r="743" spans="1:13" ht="15.75" customHeight="1">
      <c r="A743" s="381"/>
      <c r="B743" s="393"/>
      <c r="C743" s="393"/>
      <c r="D743" s="383"/>
      <c r="E743" s="392"/>
      <c r="F743" s="386"/>
      <c r="G743" s="391"/>
      <c r="H743" s="155"/>
      <c r="M743" s="388"/>
    </row>
    <row r="744" spans="1:13" ht="15.75" customHeight="1">
      <c r="A744" s="381"/>
      <c r="B744" s="393"/>
      <c r="C744" s="393"/>
      <c r="D744" s="383"/>
      <c r="E744" s="392"/>
      <c r="F744" s="386"/>
      <c r="G744" s="391"/>
      <c r="H744" s="155"/>
      <c r="M744" s="388"/>
    </row>
    <row r="745" spans="1:13" ht="15.75" customHeight="1">
      <c r="A745" s="381"/>
      <c r="B745" s="393"/>
      <c r="C745" s="393"/>
      <c r="D745" s="383"/>
      <c r="E745" s="392"/>
      <c r="F745" s="386"/>
      <c r="G745" s="391"/>
      <c r="H745" s="155"/>
      <c r="M745" s="388"/>
    </row>
    <row r="746" spans="1:13" ht="15.75" customHeight="1">
      <c r="A746" s="381"/>
      <c r="B746" s="393"/>
      <c r="C746" s="393"/>
      <c r="D746" s="383"/>
      <c r="E746" s="392"/>
      <c r="F746" s="386"/>
      <c r="G746" s="391"/>
      <c r="H746" s="155"/>
      <c r="M746" s="388"/>
    </row>
    <row r="747" spans="1:13" ht="15.75" customHeight="1">
      <c r="A747" s="381"/>
      <c r="B747" s="393"/>
      <c r="C747" s="393"/>
      <c r="D747" s="383"/>
      <c r="E747" s="392"/>
      <c r="F747" s="386"/>
      <c r="G747" s="391"/>
      <c r="H747" s="155"/>
      <c r="M747" s="388"/>
    </row>
    <row r="748" spans="1:13" ht="15.75" customHeight="1">
      <c r="A748" s="381"/>
      <c r="B748" s="393"/>
      <c r="C748" s="393"/>
      <c r="D748" s="383"/>
      <c r="E748" s="392"/>
      <c r="F748" s="386"/>
      <c r="G748" s="391"/>
      <c r="H748" s="155"/>
      <c r="M748" s="388"/>
    </row>
    <row r="749" spans="1:13" ht="15.75" customHeight="1">
      <c r="A749" s="381"/>
      <c r="B749" s="393"/>
      <c r="C749" s="393"/>
      <c r="D749" s="383"/>
      <c r="E749" s="392"/>
      <c r="F749" s="386"/>
      <c r="G749" s="391"/>
      <c r="H749" s="155"/>
      <c r="M749" s="388"/>
    </row>
    <row r="750" spans="1:13" ht="15.75" customHeight="1">
      <c r="A750" s="381"/>
      <c r="B750" s="393"/>
      <c r="C750" s="393"/>
      <c r="D750" s="383"/>
      <c r="E750" s="392"/>
      <c r="F750" s="386"/>
      <c r="G750" s="391"/>
      <c r="H750" s="155"/>
      <c r="M750" s="388"/>
    </row>
    <row r="751" spans="1:13" ht="15.75" customHeight="1">
      <c r="A751" s="381"/>
      <c r="B751" s="393"/>
      <c r="C751" s="393"/>
      <c r="D751" s="383"/>
      <c r="E751" s="392"/>
      <c r="F751" s="386"/>
      <c r="G751" s="391"/>
      <c r="H751" s="155"/>
      <c r="M751" s="388"/>
    </row>
    <row r="752" spans="1:13" ht="15.75" customHeight="1">
      <c r="A752" s="381"/>
      <c r="B752" s="393"/>
      <c r="C752" s="393"/>
      <c r="D752" s="383"/>
      <c r="E752" s="392"/>
      <c r="F752" s="386"/>
      <c r="G752" s="391"/>
      <c r="H752" s="155"/>
      <c r="M752" s="388"/>
    </row>
    <row r="753" spans="1:13" ht="15.75" customHeight="1">
      <c r="A753" s="381"/>
      <c r="B753" s="393"/>
      <c r="C753" s="393"/>
      <c r="D753" s="383"/>
      <c r="E753" s="392"/>
      <c r="F753" s="386"/>
      <c r="G753" s="391"/>
      <c r="H753" s="155"/>
      <c r="M753" s="388"/>
    </row>
    <row r="754" spans="1:13" ht="15.75" customHeight="1">
      <c r="A754" s="381"/>
      <c r="B754" s="393"/>
      <c r="C754" s="393"/>
      <c r="D754" s="383"/>
      <c r="E754" s="392"/>
      <c r="F754" s="386"/>
      <c r="G754" s="391"/>
      <c r="H754" s="155"/>
      <c r="M754" s="388"/>
    </row>
    <row r="755" spans="1:13" ht="15.75" customHeight="1">
      <c r="A755" s="381"/>
      <c r="B755" s="393"/>
      <c r="C755" s="393"/>
      <c r="D755" s="383"/>
      <c r="E755" s="392"/>
      <c r="F755" s="386"/>
      <c r="G755" s="391"/>
      <c r="H755" s="155"/>
      <c r="M755" s="388"/>
    </row>
    <row r="756" spans="1:13" ht="15.75" customHeight="1">
      <c r="A756" s="381"/>
      <c r="B756" s="393"/>
      <c r="C756" s="393"/>
      <c r="D756" s="383"/>
      <c r="E756" s="392"/>
      <c r="F756" s="386"/>
      <c r="G756" s="391"/>
      <c r="H756" s="155"/>
      <c r="M756" s="388"/>
    </row>
    <row r="757" spans="1:13" ht="15.75" customHeight="1">
      <c r="A757" s="381"/>
      <c r="B757" s="393"/>
      <c r="C757" s="393"/>
      <c r="D757" s="383"/>
      <c r="E757" s="392"/>
      <c r="F757" s="386"/>
      <c r="G757" s="391"/>
      <c r="H757" s="155"/>
      <c r="M757" s="388"/>
    </row>
    <row r="758" spans="1:13" ht="15.75" customHeight="1">
      <c r="A758" s="381"/>
      <c r="B758" s="393"/>
      <c r="C758" s="393"/>
      <c r="D758" s="383"/>
      <c r="E758" s="392"/>
      <c r="F758" s="386"/>
      <c r="G758" s="391"/>
      <c r="H758" s="155"/>
      <c r="M758" s="388"/>
    </row>
    <row r="759" spans="1:13" ht="15.75" customHeight="1">
      <c r="A759" s="381"/>
      <c r="B759" s="393"/>
      <c r="C759" s="393"/>
      <c r="D759" s="383"/>
      <c r="E759" s="392"/>
      <c r="F759" s="386"/>
      <c r="G759" s="391"/>
      <c r="H759" s="155"/>
      <c r="M759" s="388"/>
    </row>
    <row r="760" spans="1:13" ht="15.75" customHeight="1">
      <c r="A760" s="381"/>
      <c r="B760" s="393"/>
      <c r="C760" s="393"/>
      <c r="D760" s="383"/>
      <c r="E760" s="392"/>
      <c r="F760" s="386"/>
      <c r="G760" s="391"/>
      <c r="H760" s="155"/>
      <c r="M760" s="388"/>
    </row>
    <row r="761" spans="1:13" ht="15.75" customHeight="1">
      <c r="A761" s="381"/>
      <c r="B761" s="393"/>
      <c r="C761" s="393"/>
      <c r="D761" s="383"/>
      <c r="E761" s="392"/>
      <c r="F761" s="386"/>
      <c r="G761" s="391"/>
      <c r="H761" s="155"/>
      <c r="M761" s="388"/>
    </row>
    <row r="762" spans="1:13" ht="15.75" customHeight="1">
      <c r="A762" s="381"/>
      <c r="B762" s="393"/>
      <c r="C762" s="393"/>
      <c r="D762" s="383"/>
      <c r="E762" s="392"/>
      <c r="F762" s="386"/>
      <c r="G762" s="391"/>
      <c r="H762" s="155"/>
      <c r="M762" s="388"/>
    </row>
    <row r="763" spans="1:13" ht="15.75" customHeight="1">
      <c r="A763" s="381"/>
      <c r="B763" s="393"/>
      <c r="C763" s="393"/>
      <c r="D763" s="383"/>
      <c r="E763" s="392"/>
      <c r="F763" s="386"/>
      <c r="G763" s="391"/>
      <c r="H763" s="155"/>
      <c r="M763" s="388"/>
    </row>
    <row r="764" spans="1:13" ht="15.75" customHeight="1">
      <c r="A764" s="381"/>
      <c r="B764" s="393"/>
      <c r="C764" s="393"/>
      <c r="D764" s="383"/>
      <c r="E764" s="392"/>
      <c r="F764" s="386"/>
      <c r="G764" s="391"/>
      <c r="H764" s="155"/>
      <c r="M764" s="388"/>
    </row>
    <row r="765" spans="1:13" ht="15.75" customHeight="1">
      <c r="A765" s="381"/>
      <c r="B765" s="393"/>
      <c r="C765" s="393"/>
      <c r="D765" s="383"/>
      <c r="E765" s="392"/>
      <c r="F765" s="386"/>
      <c r="G765" s="391"/>
      <c r="H765" s="155"/>
      <c r="M765" s="388"/>
    </row>
    <row r="766" spans="1:13" ht="15.75" customHeight="1">
      <c r="A766" s="381"/>
      <c r="B766" s="393"/>
      <c r="C766" s="393"/>
      <c r="D766" s="383"/>
      <c r="E766" s="392"/>
      <c r="F766" s="386"/>
      <c r="G766" s="391"/>
      <c r="H766" s="155"/>
      <c r="M766" s="388"/>
    </row>
    <row r="767" spans="1:13" ht="15.75" customHeight="1">
      <c r="A767" s="381"/>
      <c r="B767" s="393"/>
      <c r="C767" s="393"/>
      <c r="D767" s="383"/>
      <c r="E767" s="392"/>
      <c r="F767" s="386"/>
      <c r="G767" s="391"/>
      <c r="H767" s="155"/>
      <c r="M767" s="388"/>
    </row>
    <row r="768" spans="1:13" ht="15.75" customHeight="1">
      <c r="A768" s="381"/>
      <c r="B768" s="393"/>
      <c r="C768" s="393"/>
      <c r="D768" s="383"/>
      <c r="E768" s="392"/>
      <c r="F768" s="386"/>
      <c r="G768" s="391"/>
      <c r="H768" s="155"/>
      <c r="M768" s="388"/>
    </row>
    <row r="769" spans="1:13" ht="15.75" customHeight="1">
      <c r="A769" s="381"/>
      <c r="B769" s="393"/>
      <c r="C769" s="393"/>
      <c r="D769" s="383"/>
      <c r="E769" s="392"/>
      <c r="F769" s="386"/>
      <c r="G769" s="391"/>
      <c r="H769" s="155"/>
      <c r="M769" s="388"/>
    </row>
    <row r="770" spans="1:13" ht="15.75" customHeight="1">
      <c r="A770" s="381"/>
      <c r="B770" s="393"/>
      <c r="C770" s="393"/>
      <c r="D770" s="383"/>
      <c r="E770" s="392"/>
      <c r="F770" s="386"/>
      <c r="G770" s="391"/>
      <c r="H770" s="155"/>
      <c r="M770" s="388"/>
    </row>
    <row r="771" spans="1:13" ht="15.75" customHeight="1">
      <c r="A771" s="381"/>
      <c r="B771" s="393"/>
      <c r="C771" s="393"/>
      <c r="D771" s="383"/>
      <c r="E771" s="392"/>
      <c r="F771" s="386"/>
      <c r="G771" s="391"/>
      <c r="H771" s="155"/>
      <c r="M771" s="388"/>
    </row>
    <row r="772" spans="1:13" ht="15.75" customHeight="1">
      <c r="A772" s="381"/>
      <c r="B772" s="393"/>
      <c r="C772" s="393"/>
      <c r="D772" s="383"/>
      <c r="E772" s="392"/>
      <c r="F772" s="386"/>
      <c r="G772" s="391"/>
      <c r="H772" s="155"/>
      <c r="M772" s="388"/>
    </row>
    <row r="773" spans="1:13" ht="15.75" customHeight="1">
      <c r="A773" s="381"/>
      <c r="B773" s="393"/>
      <c r="C773" s="393"/>
      <c r="D773" s="383"/>
      <c r="E773" s="392"/>
      <c r="F773" s="386"/>
      <c r="G773" s="391"/>
      <c r="H773" s="155"/>
      <c r="M773" s="388"/>
    </row>
    <row r="774" spans="1:13" ht="15.75" customHeight="1">
      <c r="A774" s="381"/>
      <c r="B774" s="393"/>
      <c r="C774" s="393"/>
      <c r="D774" s="383"/>
      <c r="E774" s="392"/>
      <c r="F774" s="386"/>
      <c r="G774" s="391"/>
      <c r="H774" s="155"/>
      <c r="M774" s="388"/>
    </row>
    <row r="775" spans="1:13" ht="15.75" customHeight="1">
      <c r="A775" s="381"/>
      <c r="B775" s="393"/>
      <c r="C775" s="393"/>
      <c r="D775" s="383"/>
      <c r="E775" s="392"/>
      <c r="F775" s="386"/>
      <c r="G775" s="391"/>
      <c r="H775" s="155"/>
      <c r="M775" s="388"/>
    </row>
    <row r="776" spans="1:13" ht="15.75" customHeight="1">
      <c r="A776" s="381"/>
      <c r="B776" s="393"/>
      <c r="C776" s="393"/>
      <c r="D776" s="383"/>
      <c r="E776" s="392"/>
      <c r="F776" s="386"/>
      <c r="G776" s="391"/>
      <c r="H776" s="155"/>
      <c r="M776" s="388"/>
    </row>
    <row r="777" spans="1:13" ht="15.75" customHeight="1">
      <c r="A777" s="381"/>
      <c r="B777" s="393"/>
      <c r="C777" s="393"/>
      <c r="D777" s="383"/>
      <c r="E777" s="392"/>
      <c r="F777" s="386"/>
      <c r="G777" s="391"/>
      <c r="H777" s="155"/>
      <c r="M777" s="388"/>
    </row>
    <row r="778" spans="1:13" ht="15.75" customHeight="1">
      <c r="A778" s="381"/>
      <c r="B778" s="393"/>
      <c r="C778" s="393"/>
      <c r="D778" s="383"/>
      <c r="E778" s="392"/>
      <c r="F778" s="386"/>
      <c r="G778" s="391"/>
      <c r="H778" s="155"/>
      <c r="M778" s="388"/>
    </row>
    <row r="779" spans="1:13" ht="15.75" customHeight="1">
      <c r="A779" s="381"/>
      <c r="B779" s="393"/>
      <c r="C779" s="393"/>
      <c r="D779" s="383"/>
      <c r="E779" s="392"/>
      <c r="F779" s="386"/>
      <c r="G779" s="391"/>
      <c r="H779" s="155"/>
      <c r="M779" s="388"/>
    </row>
    <row r="780" spans="1:13" ht="15.75" customHeight="1">
      <c r="A780" s="381"/>
      <c r="B780" s="393"/>
      <c r="C780" s="393"/>
      <c r="D780" s="383"/>
      <c r="E780" s="392"/>
      <c r="F780" s="386"/>
      <c r="G780" s="391"/>
      <c r="H780" s="155"/>
      <c r="M780" s="388"/>
    </row>
    <row r="781" spans="1:13" ht="15.75" customHeight="1">
      <c r="A781" s="381"/>
      <c r="B781" s="393"/>
      <c r="C781" s="393"/>
      <c r="D781" s="383"/>
      <c r="E781" s="392"/>
      <c r="F781" s="386"/>
      <c r="G781" s="391"/>
      <c r="H781" s="155"/>
      <c r="M781" s="388"/>
    </row>
    <row r="782" spans="1:13" ht="15.75" customHeight="1">
      <c r="A782" s="381"/>
      <c r="B782" s="393"/>
      <c r="C782" s="393"/>
      <c r="D782" s="383"/>
      <c r="E782" s="392"/>
      <c r="F782" s="386"/>
      <c r="G782" s="391"/>
      <c r="H782" s="155"/>
      <c r="M782" s="388"/>
    </row>
    <row r="783" spans="1:13" ht="15.75" customHeight="1">
      <c r="A783" s="381"/>
      <c r="B783" s="393"/>
      <c r="C783" s="393"/>
      <c r="D783" s="383"/>
      <c r="E783" s="392"/>
      <c r="F783" s="386"/>
      <c r="G783" s="391"/>
      <c r="H783" s="155"/>
      <c r="M783" s="388"/>
    </row>
    <row r="784" spans="1:13" ht="15.75" customHeight="1">
      <c r="A784" s="381"/>
      <c r="B784" s="393"/>
      <c r="C784" s="393"/>
      <c r="D784" s="383"/>
      <c r="E784" s="392"/>
      <c r="F784" s="386"/>
      <c r="G784" s="391"/>
      <c r="H784" s="155"/>
      <c r="M784" s="388"/>
    </row>
    <row r="785" spans="1:13" ht="15.75" customHeight="1">
      <c r="A785" s="381"/>
      <c r="B785" s="393"/>
      <c r="C785" s="393"/>
      <c r="D785" s="383"/>
      <c r="E785" s="392"/>
      <c r="F785" s="386"/>
      <c r="G785" s="391"/>
      <c r="H785" s="155"/>
      <c r="M785" s="388"/>
    </row>
    <row r="786" spans="1:13" ht="15.75" customHeight="1">
      <c r="A786" s="381"/>
      <c r="B786" s="393"/>
      <c r="C786" s="393"/>
      <c r="D786" s="383"/>
      <c r="E786" s="392"/>
      <c r="F786" s="386"/>
      <c r="G786" s="391"/>
      <c r="H786" s="155"/>
      <c r="M786" s="388"/>
    </row>
    <row r="787" spans="1:13" ht="15.75" customHeight="1">
      <c r="A787" s="381"/>
      <c r="B787" s="393"/>
      <c r="C787" s="393"/>
      <c r="D787" s="383"/>
      <c r="E787" s="392"/>
      <c r="F787" s="386"/>
      <c r="G787" s="391"/>
      <c r="H787" s="155"/>
      <c r="M787" s="388"/>
    </row>
    <row r="788" spans="1:13" ht="15.75" customHeight="1">
      <c r="A788" s="381"/>
      <c r="B788" s="393"/>
      <c r="C788" s="393"/>
      <c r="D788" s="383"/>
      <c r="E788" s="392"/>
      <c r="F788" s="386"/>
      <c r="G788" s="391"/>
      <c r="H788" s="155"/>
      <c r="M788" s="388"/>
    </row>
    <row r="789" spans="1:13" ht="15.75" customHeight="1">
      <c r="A789" s="381"/>
      <c r="B789" s="393"/>
      <c r="C789" s="393"/>
      <c r="D789" s="383"/>
      <c r="E789" s="392"/>
      <c r="F789" s="386"/>
      <c r="G789" s="391"/>
      <c r="H789" s="155"/>
      <c r="M789" s="388"/>
    </row>
    <row r="790" spans="1:13" ht="15.75" customHeight="1">
      <c r="A790" s="381"/>
      <c r="B790" s="393"/>
      <c r="C790" s="393"/>
      <c r="D790" s="383"/>
      <c r="E790" s="392"/>
      <c r="F790" s="386"/>
      <c r="G790" s="391"/>
      <c r="H790" s="155"/>
      <c r="M790" s="388"/>
    </row>
    <row r="791" spans="1:13" ht="15.75" customHeight="1">
      <c r="A791" s="381"/>
      <c r="B791" s="393"/>
      <c r="C791" s="393"/>
      <c r="D791" s="383"/>
      <c r="E791" s="392"/>
      <c r="F791" s="386"/>
      <c r="G791" s="391"/>
      <c r="H791" s="155"/>
      <c r="M791" s="388"/>
    </row>
    <row r="792" spans="1:13" ht="15.75" customHeight="1">
      <c r="A792" s="381"/>
      <c r="B792" s="393"/>
      <c r="C792" s="393"/>
      <c r="D792" s="383"/>
      <c r="E792" s="392"/>
      <c r="F792" s="386"/>
      <c r="G792" s="391"/>
      <c r="H792" s="155"/>
      <c r="M792" s="388"/>
    </row>
    <row r="793" spans="1:13" ht="15.75" customHeight="1">
      <c r="A793" s="381"/>
      <c r="B793" s="393"/>
      <c r="C793" s="393"/>
      <c r="D793" s="383"/>
      <c r="E793" s="392"/>
      <c r="F793" s="386"/>
      <c r="G793" s="391"/>
      <c r="H793" s="155"/>
      <c r="M793" s="388"/>
    </row>
    <row r="794" spans="1:13" ht="15.75" customHeight="1">
      <c r="A794" s="381"/>
      <c r="B794" s="393"/>
      <c r="C794" s="393"/>
      <c r="D794" s="383"/>
      <c r="E794" s="392"/>
      <c r="F794" s="386"/>
      <c r="G794" s="391"/>
      <c r="H794" s="155"/>
      <c r="M794" s="388"/>
    </row>
    <row r="795" spans="1:13" ht="15.75" customHeight="1">
      <c r="A795" s="381"/>
      <c r="B795" s="393"/>
      <c r="C795" s="393"/>
      <c r="D795" s="383"/>
      <c r="E795" s="392"/>
      <c r="F795" s="386"/>
      <c r="G795" s="391"/>
      <c r="H795" s="155"/>
      <c r="M795" s="388"/>
    </row>
    <row r="796" spans="1:13" ht="15.75" customHeight="1">
      <c r="A796" s="381"/>
      <c r="B796" s="393"/>
      <c r="C796" s="393"/>
      <c r="D796" s="383"/>
      <c r="E796" s="392"/>
      <c r="F796" s="386"/>
      <c r="G796" s="391"/>
      <c r="H796" s="155"/>
      <c r="M796" s="388"/>
    </row>
    <row r="797" spans="1:13" ht="15.75" customHeight="1">
      <c r="A797" s="381"/>
      <c r="B797" s="393"/>
      <c r="C797" s="393"/>
      <c r="D797" s="383"/>
      <c r="E797" s="392"/>
      <c r="F797" s="386"/>
      <c r="G797" s="391"/>
      <c r="H797" s="155"/>
      <c r="M797" s="388"/>
    </row>
    <row r="798" spans="1:13" ht="15.75" customHeight="1">
      <c r="A798" s="381"/>
      <c r="B798" s="393"/>
      <c r="C798" s="393"/>
      <c r="D798" s="383"/>
      <c r="E798" s="392"/>
      <c r="F798" s="386"/>
      <c r="G798" s="391"/>
      <c r="H798" s="155"/>
      <c r="M798" s="388"/>
    </row>
    <row r="799" spans="1:13" ht="15.75" customHeight="1">
      <c r="A799" s="381"/>
      <c r="B799" s="393"/>
      <c r="C799" s="393"/>
      <c r="D799" s="383"/>
      <c r="E799" s="392"/>
      <c r="F799" s="386"/>
      <c r="G799" s="391"/>
      <c r="H799" s="155"/>
      <c r="M799" s="388"/>
    </row>
    <row r="800" spans="1:13" ht="15.75" customHeight="1">
      <c r="A800" s="381"/>
      <c r="B800" s="393"/>
      <c r="C800" s="393"/>
      <c r="D800" s="383"/>
      <c r="E800" s="392"/>
      <c r="F800" s="386"/>
      <c r="G800" s="391"/>
      <c r="H800" s="155"/>
      <c r="M800" s="388"/>
    </row>
    <row r="801" spans="1:13" ht="15.75" customHeight="1">
      <c r="A801" s="381"/>
      <c r="B801" s="393"/>
      <c r="C801" s="393"/>
      <c r="D801" s="383"/>
      <c r="E801" s="392"/>
      <c r="F801" s="386"/>
      <c r="G801" s="391"/>
      <c r="H801" s="155"/>
      <c r="M801" s="388"/>
    </row>
    <row r="802" spans="1:13" ht="15.75" customHeight="1">
      <c r="A802" s="381"/>
      <c r="B802" s="393"/>
      <c r="C802" s="393"/>
      <c r="D802" s="383"/>
      <c r="E802" s="392"/>
      <c r="F802" s="386"/>
      <c r="G802" s="391"/>
      <c r="H802" s="155"/>
      <c r="M802" s="388"/>
    </row>
    <row r="803" spans="1:13" ht="15.75" customHeight="1">
      <c r="A803" s="381"/>
      <c r="B803" s="393"/>
      <c r="C803" s="393"/>
      <c r="D803" s="383"/>
      <c r="E803" s="392"/>
      <c r="F803" s="386"/>
      <c r="G803" s="391"/>
      <c r="H803" s="155"/>
      <c r="M803" s="388"/>
    </row>
    <row r="804" spans="1:13" ht="15.75" customHeight="1">
      <c r="A804" s="381"/>
      <c r="B804" s="393"/>
      <c r="C804" s="393"/>
      <c r="D804" s="383"/>
      <c r="E804" s="392"/>
      <c r="F804" s="386"/>
      <c r="G804" s="391"/>
      <c r="H804" s="155"/>
      <c r="M804" s="388"/>
    </row>
    <row r="805" spans="1:13" ht="15.75" customHeight="1">
      <c r="A805" s="381"/>
      <c r="B805" s="393"/>
      <c r="C805" s="393"/>
      <c r="D805" s="383"/>
      <c r="E805" s="392"/>
      <c r="F805" s="386"/>
      <c r="G805" s="391"/>
      <c r="H805" s="155"/>
      <c r="M805" s="388"/>
    </row>
    <row r="806" spans="1:13" ht="15.75" customHeight="1">
      <c r="A806" s="381"/>
      <c r="B806" s="393"/>
      <c r="C806" s="393"/>
      <c r="D806" s="383"/>
      <c r="E806" s="392"/>
      <c r="F806" s="386"/>
      <c r="G806" s="391"/>
      <c r="H806" s="155"/>
      <c r="M806" s="388"/>
    </row>
    <row r="807" spans="1:13" ht="15.75" customHeight="1">
      <c r="A807" s="381"/>
      <c r="B807" s="393"/>
      <c r="C807" s="393"/>
      <c r="D807" s="383"/>
      <c r="E807" s="392"/>
      <c r="F807" s="386"/>
      <c r="G807" s="391"/>
      <c r="H807" s="155"/>
      <c r="M807" s="388"/>
    </row>
    <row r="808" spans="1:13" ht="15.75" customHeight="1">
      <c r="A808" s="381"/>
      <c r="B808" s="393"/>
      <c r="C808" s="393"/>
      <c r="D808" s="383"/>
      <c r="E808" s="392"/>
      <c r="F808" s="386"/>
      <c r="G808" s="391"/>
      <c r="H808" s="155"/>
      <c r="M808" s="388"/>
    </row>
    <row r="809" spans="1:13" ht="15.75" customHeight="1">
      <c r="A809" s="381"/>
      <c r="B809" s="393"/>
      <c r="C809" s="393"/>
      <c r="D809" s="383"/>
      <c r="E809" s="392"/>
      <c r="F809" s="386"/>
      <c r="G809" s="391"/>
      <c r="H809" s="155"/>
      <c r="M809" s="388"/>
    </row>
    <row r="810" spans="1:13" ht="15.75" customHeight="1">
      <c r="A810" s="381"/>
      <c r="B810" s="393"/>
      <c r="C810" s="393"/>
      <c r="D810" s="383"/>
      <c r="E810" s="392"/>
      <c r="F810" s="386"/>
      <c r="G810" s="391"/>
      <c r="H810" s="155"/>
      <c r="M810" s="388"/>
    </row>
    <row r="811" spans="1:13" ht="15.75" customHeight="1">
      <c r="A811" s="381"/>
      <c r="B811" s="393"/>
      <c r="C811" s="393"/>
      <c r="D811" s="383"/>
      <c r="E811" s="392"/>
      <c r="F811" s="386"/>
      <c r="G811" s="391"/>
      <c r="H811" s="155"/>
      <c r="M811" s="388"/>
    </row>
    <row r="812" spans="1:13" ht="15.75" customHeight="1">
      <c r="A812" s="381"/>
      <c r="B812" s="393"/>
      <c r="C812" s="393"/>
      <c r="D812" s="383"/>
      <c r="E812" s="392"/>
      <c r="F812" s="386"/>
      <c r="G812" s="391"/>
      <c r="H812" s="155"/>
      <c r="M812" s="388"/>
    </row>
    <row r="813" spans="1:13" ht="15.75" customHeight="1">
      <c r="A813" s="381"/>
      <c r="B813" s="393"/>
      <c r="C813" s="393"/>
      <c r="D813" s="383"/>
      <c r="E813" s="392"/>
      <c r="F813" s="386"/>
      <c r="G813" s="391"/>
      <c r="H813" s="155"/>
      <c r="M813" s="388"/>
    </row>
    <row r="814" spans="1:13" ht="15.75" customHeight="1">
      <c r="A814" s="381"/>
      <c r="B814" s="393"/>
      <c r="C814" s="393"/>
      <c r="D814" s="383"/>
      <c r="E814" s="392"/>
      <c r="F814" s="386"/>
      <c r="G814" s="391"/>
      <c r="H814" s="155"/>
      <c r="M814" s="388"/>
    </row>
    <row r="815" spans="1:13" ht="15.75" customHeight="1">
      <c r="A815" s="381"/>
      <c r="B815" s="393"/>
      <c r="C815" s="393"/>
      <c r="D815" s="383"/>
      <c r="E815" s="392"/>
      <c r="F815" s="386"/>
      <c r="G815" s="391"/>
      <c r="H815" s="155"/>
      <c r="M815" s="388"/>
    </row>
    <row r="816" spans="1:13" ht="15.75" customHeight="1">
      <c r="A816" s="381"/>
      <c r="B816" s="393"/>
      <c r="C816" s="393"/>
      <c r="D816" s="383"/>
      <c r="E816" s="392"/>
      <c r="F816" s="386"/>
      <c r="G816" s="391"/>
      <c r="H816" s="155"/>
      <c r="M816" s="388"/>
    </row>
    <row r="817" spans="1:13" ht="15.75" customHeight="1">
      <c r="A817" s="381"/>
      <c r="B817" s="393"/>
      <c r="C817" s="393"/>
      <c r="D817" s="383"/>
      <c r="E817" s="392"/>
      <c r="F817" s="386"/>
      <c r="G817" s="391"/>
      <c r="H817" s="155"/>
      <c r="M817" s="388"/>
    </row>
    <row r="818" spans="1:13" ht="15.75" customHeight="1">
      <c r="A818" s="381"/>
      <c r="B818" s="393"/>
      <c r="C818" s="393"/>
      <c r="D818" s="383"/>
      <c r="E818" s="392"/>
      <c r="F818" s="386"/>
      <c r="G818" s="391"/>
      <c r="H818" s="155"/>
      <c r="M818" s="388"/>
    </row>
    <row r="819" spans="1:13" ht="15.75" customHeight="1">
      <c r="A819" s="381"/>
      <c r="B819" s="393"/>
      <c r="C819" s="393"/>
      <c r="D819" s="383"/>
      <c r="E819" s="392"/>
      <c r="F819" s="386"/>
      <c r="G819" s="391"/>
      <c r="H819" s="155"/>
      <c r="M819" s="388"/>
    </row>
    <row r="820" spans="1:13" ht="15.75" customHeight="1">
      <c r="A820" s="381"/>
      <c r="B820" s="393"/>
      <c r="C820" s="393"/>
      <c r="D820" s="383"/>
      <c r="E820" s="392"/>
      <c r="F820" s="386"/>
      <c r="G820" s="391"/>
      <c r="H820" s="155"/>
      <c r="M820" s="388"/>
    </row>
    <row r="821" spans="1:13" ht="15.75" customHeight="1">
      <c r="A821" s="381"/>
      <c r="B821" s="393"/>
      <c r="C821" s="393"/>
      <c r="D821" s="383"/>
      <c r="E821" s="392"/>
      <c r="F821" s="386"/>
      <c r="G821" s="391"/>
      <c r="H821" s="155"/>
      <c r="M821" s="388"/>
    </row>
    <row r="822" spans="1:13" ht="15.75" customHeight="1">
      <c r="A822" s="381"/>
      <c r="B822" s="393"/>
      <c r="C822" s="393"/>
      <c r="D822" s="383"/>
      <c r="E822" s="392"/>
      <c r="F822" s="386"/>
      <c r="G822" s="391"/>
      <c r="H822" s="155"/>
      <c r="M822" s="388"/>
    </row>
    <row r="823" spans="1:13" ht="15.75" customHeight="1">
      <c r="A823" s="381"/>
      <c r="B823" s="393"/>
      <c r="C823" s="393"/>
      <c r="D823" s="383"/>
      <c r="E823" s="392"/>
      <c r="F823" s="386"/>
      <c r="G823" s="391"/>
      <c r="H823" s="155"/>
      <c r="M823" s="388"/>
    </row>
    <row r="824" spans="1:13" ht="15.75" customHeight="1">
      <c r="A824" s="381"/>
      <c r="B824" s="393"/>
      <c r="C824" s="393"/>
      <c r="D824" s="383"/>
      <c r="E824" s="392"/>
      <c r="F824" s="386"/>
      <c r="G824" s="391"/>
      <c r="H824" s="155"/>
      <c r="M824" s="388"/>
    </row>
    <row r="825" spans="1:13" ht="15.75" customHeight="1">
      <c r="A825" s="381"/>
      <c r="B825" s="393"/>
      <c r="C825" s="393"/>
      <c r="D825" s="383"/>
      <c r="E825" s="392"/>
      <c r="F825" s="386"/>
      <c r="G825" s="391"/>
      <c r="H825" s="155"/>
      <c r="M825" s="388"/>
    </row>
    <row r="826" spans="1:13" ht="15.75" customHeight="1">
      <c r="A826" s="381"/>
      <c r="B826" s="393"/>
      <c r="C826" s="393"/>
      <c r="D826" s="383"/>
      <c r="E826" s="392"/>
      <c r="F826" s="386"/>
      <c r="G826" s="391"/>
      <c r="H826" s="155"/>
      <c r="M826" s="388"/>
    </row>
    <row r="827" spans="1:13" ht="15.75" customHeight="1">
      <c r="A827" s="381"/>
      <c r="B827" s="393"/>
      <c r="C827" s="393"/>
      <c r="D827" s="383"/>
      <c r="E827" s="392"/>
      <c r="F827" s="386"/>
      <c r="G827" s="391"/>
      <c r="H827" s="155"/>
      <c r="M827" s="388"/>
    </row>
    <row r="828" spans="1:13" ht="15.75" customHeight="1">
      <c r="A828" s="381"/>
      <c r="B828" s="393"/>
      <c r="C828" s="393"/>
      <c r="D828" s="383"/>
      <c r="E828" s="392"/>
      <c r="F828" s="386"/>
      <c r="G828" s="391"/>
      <c r="H828" s="155"/>
      <c r="M828" s="388"/>
    </row>
    <row r="829" spans="1:13" ht="15.75" customHeight="1">
      <c r="A829" s="381"/>
      <c r="B829" s="393"/>
      <c r="C829" s="393"/>
      <c r="D829" s="383"/>
      <c r="E829" s="392"/>
      <c r="F829" s="386"/>
      <c r="G829" s="391"/>
      <c r="H829" s="155"/>
      <c r="M829" s="388"/>
    </row>
    <row r="830" spans="1:13" ht="15.75" customHeight="1">
      <c r="A830" s="381"/>
      <c r="B830" s="393"/>
      <c r="C830" s="393"/>
      <c r="D830" s="383"/>
      <c r="E830" s="392"/>
      <c r="F830" s="386"/>
      <c r="G830" s="391"/>
      <c r="H830" s="155"/>
      <c r="M830" s="388"/>
    </row>
    <row r="831" spans="1:13" ht="15.75" customHeight="1">
      <c r="A831" s="381"/>
      <c r="B831" s="393"/>
      <c r="C831" s="393"/>
      <c r="D831" s="383"/>
      <c r="E831" s="392"/>
      <c r="F831" s="386"/>
      <c r="G831" s="391"/>
      <c r="H831" s="155"/>
      <c r="M831" s="388"/>
    </row>
    <row r="832" spans="1:13" ht="15.75" customHeight="1">
      <c r="A832" s="381"/>
      <c r="B832" s="393"/>
      <c r="C832" s="393"/>
      <c r="D832" s="383"/>
      <c r="E832" s="392"/>
      <c r="F832" s="386"/>
      <c r="G832" s="391"/>
      <c r="H832" s="155"/>
      <c r="M832" s="388"/>
    </row>
    <row r="833" spans="1:13" ht="15.75" customHeight="1">
      <c r="A833" s="381"/>
      <c r="B833" s="393"/>
      <c r="C833" s="393"/>
      <c r="D833" s="383"/>
      <c r="E833" s="392"/>
      <c r="F833" s="386"/>
      <c r="G833" s="391"/>
      <c r="H833" s="155"/>
      <c r="M833" s="388"/>
    </row>
    <row r="834" spans="1:13" ht="15.75" customHeight="1">
      <c r="A834" s="381"/>
      <c r="B834" s="393"/>
      <c r="C834" s="393"/>
      <c r="D834" s="383"/>
      <c r="E834" s="392"/>
      <c r="F834" s="386"/>
      <c r="G834" s="391"/>
      <c r="H834" s="155"/>
      <c r="M834" s="388"/>
    </row>
    <row r="835" spans="1:13" ht="15.75" customHeight="1">
      <c r="A835" s="381"/>
      <c r="B835" s="393"/>
      <c r="C835" s="393"/>
      <c r="D835" s="383"/>
      <c r="E835" s="392"/>
      <c r="F835" s="386"/>
      <c r="G835" s="391"/>
      <c r="H835" s="155"/>
      <c r="M835" s="388"/>
    </row>
    <row r="836" spans="1:13" ht="15.75" customHeight="1">
      <c r="A836" s="381"/>
      <c r="B836" s="393"/>
      <c r="C836" s="393"/>
      <c r="D836" s="383"/>
      <c r="E836" s="392"/>
      <c r="F836" s="386"/>
      <c r="G836" s="391"/>
      <c r="H836" s="155"/>
      <c r="M836" s="388"/>
    </row>
    <row r="837" spans="1:13" ht="15.75" customHeight="1">
      <c r="A837" s="381"/>
      <c r="B837" s="393"/>
      <c r="C837" s="393"/>
      <c r="D837" s="383"/>
      <c r="E837" s="392"/>
      <c r="F837" s="386"/>
      <c r="G837" s="391"/>
      <c r="H837" s="155"/>
      <c r="M837" s="388"/>
    </row>
    <row r="838" spans="1:13" ht="15.75" customHeight="1">
      <c r="A838" s="381"/>
      <c r="B838" s="393"/>
      <c r="C838" s="393"/>
      <c r="D838" s="383"/>
      <c r="E838" s="392"/>
      <c r="F838" s="386"/>
      <c r="G838" s="391"/>
      <c r="H838" s="155"/>
      <c r="M838" s="388"/>
    </row>
    <row r="839" spans="1:13" ht="15.75" customHeight="1">
      <c r="A839" s="381"/>
      <c r="B839" s="393"/>
      <c r="C839" s="393"/>
      <c r="D839" s="383"/>
      <c r="E839" s="392"/>
      <c r="F839" s="386"/>
      <c r="G839" s="391"/>
      <c r="H839" s="155"/>
      <c r="M839" s="388"/>
    </row>
    <row r="840" spans="1:13" ht="15.75" customHeight="1">
      <c r="A840" s="381"/>
      <c r="B840" s="393"/>
      <c r="C840" s="393"/>
      <c r="D840" s="383"/>
      <c r="E840" s="392"/>
      <c r="F840" s="386"/>
      <c r="G840" s="391"/>
      <c r="H840" s="155"/>
      <c r="M840" s="388"/>
    </row>
    <row r="841" spans="1:13" ht="15.75" customHeight="1">
      <c r="A841" s="381"/>
      <c r="B841" s="393"/>
      <c r="C841" s="393"/>
      <c r="D841" s="383"/>
      <c r="E841" s="392"/>
      <c r="F841" s="386"/>
      <c r="G841" s="391"/>
      <c r="H841" s="155"/>
      <c r="M841" s="388"/>
    </row>
    <row r="842" spans="1:13" ht="15.75" customHeight="1">
      <c r="A842" s="381"/>
      <c r="B842" s="393"/>
      <c r="C842" s="393"/>
      <c r="D842" s="383"/>
      <c r="E842" s="392"/>
      <c r="F842" s="386"/>
      <c r="G842" s="391"/>
      <c r="H842" s="155"/>
      <c r="M842" s="388"/>
    </row>
    <row r="843" spans="1:13" ht="15.75" customHeight="1">
      <c r="A843" s="381"/>
      <c r="B843" s="393"/>
      <c r="C843" s="393"/>
      <c r="D843" s="383"/>
      <c r="E843" s="392"/>
      <c r="F843" s="386"/>
      <c r="G843" s="391"/>
      <c r="H843" s="155"/>
      <c r="M843" s="388"/>
    </row>
    <row r="844" spans="1:13" ht="15.75" customHeight="1">
      <c r="A844" s="381"/>
      <c r="B844" s="393"/>
      <c r="C844" s="393"/>
      <c r="D844" s="383"/>
      <c r="E844" s="392"/>
      <c r="F844" s="386"/>
      <c r="G844" s="391"/>
      <c r="H844" s="155"/>
      <c r="M844" s="388"/>
    </row>
    <row r="845" spans="1:13" ht="15.75" customHeight="1">
      <c r="A845" s="381"/>
      <c r="B845" s="393"/>
      <c r="C845" s="393"/>
      <c r="D845" s="383"/>
      <c r="E845" s="392"/>
      <c r="F845" s="386"/>
      <c r="G845" s="391"/>
      <c r="H845" s="155"/>
      <c r="M845" s="388"/>
    </row>
    <row r="846" spans="1:13" ht="15.75" customHeight="1">
      <c r="A846" s="381"/>
      <c r="B846" s="393"/>
      <c r="C846" s="393"/>
      <c r="D846" s="383"/>
      <c r="E846" s="392"/>
      <c r="F846" s="386"/>
      <c r="G846" s="391"/>
      <c r="H846" s="155"/>
      <c r="M846" s="388"/>
    </row>
    <row r="847" spans="1:13" ht="15.75" customHeight="1">
      <c r="A847" s="381"/>
      <c r="B847" s="393"/>
      <c r="C847" s="393"/>
      <c r="D847" s="383"/>
      <c r="E847" s="392"/>
      <c r="F847" s="386"/>
      <c r="G847" s="391"/>
      <c r="H847" s="155"/>
      <c r="M847" s="388"/>
    </row>
    <row r="848" spans="1:13" ht="15.75" customHeight="1">
      <c r="A848" s="381"/>
      <c r="B848" s="393"/>
      <c r="C848" s="393"/>
      <c r="D848" s="383"/>
      <c r="E848" s="392"/>
      <c r="F848" s="386"/>
      <c r="G848" s="391"/>
      <c r="H848" s="155"/>
      <c r="M848" s="388"/>
    </row>
    <row r="849" spans="1:13" ht="15.75" customHeight="1">
      <c r="A849" s="381"/>
      <c r="B849" s="393"/>
      <c r="C849" s="393"/>
      <c r="D849" s="383"/>
      <c r="E849" s="392"/>
      <c r="F849" s="386"/>
      <c r="G849" s="391"/>
      <c r="H849" s="155"/>
      <c r="M849" s="388"/>
    </row>
    <row r="850" spans="1:13" ht="15.75" customHeight="1">
      <c r="A850" s="381"/>
      <c r="B850" s="393"/>
      <c r="C850" s="393"/>
      <c r="D850" s="383"/>
      <c r="E850" s="392"/>
      <c r="F850" s="386"/>
      <c r="G850" s="391"/>
      <c r="H850" s="155"/>
      <c r="M850" s="388"/>
    </row>
    <row r="851" spans="1:13" ht="15.75" customHeight="1">
      <c r="A851" s="381"/>
      <c r="B851" s="393"/>
      <c r="C851" s="393"/>
      <c r="D851" s="383"/>
      <c r="E851" s="392"/>
      <c r="F851" s="386"/>
      <c r="G851" s="391"/>
      <c r="H851" s="155"/>
      <c r="M851" s="388"/>
    </row>
    <row r="852" spans="1:13" ht="15.75" customHeight="1">
      <c r="A852" s="381"/>
      <c r="B852" s="393"/>
      <c r="C852" s="393"/>
      <c r="D852" s="383"/>
      <c r="E852" s="392"/>
      <c r="F852" s="386"/>
      <c r="G852" s="391"/>
      <c r="H852" s="155"/>
      <c r="M852" s="388"/>
    </row>
    <row r="853" spans="1:13" ht="15.75" customHeight="1">
      <c r="A853" s="381"/>
      <c r="B853" s="393"/>
      <c r="C853" s="393"/>
      <c r="D853" s="383"/>
      <c r="E853" s="392"/>
      <c r="F853" s="386"/>
      <c r="G853" s="391"/>
      <c r="H853" s="155"/>
      <c r="M853" s="388"/>
    </row>
    <row r="854" spans="1:13" ht="15.75" customHeight="1">
      <c r="A854" s="381"/>
      <c r="B854" s="393"/>
      <c r="C854" s="393"/>
      <c r="D854" s="383"/>
      <c r="E854" s="392"/>
      <c r="F854" s="386"/>
      <c r="G854" s="391"/>
      <c r="H854" s="155"/>
      <c r="M854" s="388"/>
    </row>
    <row r="855" spans="1:13" ht="15.75" customHeight="1">
      <c r="A855" s="381"/>
      <c r="B855" s="393"/>
      <c r="C855" s="393"/>
      <c r="D855" s="383"/>
      <c r="E855" s="392"/>
      <c r="F855" s="386"/>
      <c r="G855" s="391"/>
      <c r="H855" s="155"/>
      <c r="M855" s="388"/>
    </row>
    <row r="856" spans="1:13" ht="15.75" customHeight="1">
      <c r="A856" s="381"/>
      <c r="B856" s="393"/>
      <c r="C856" s="393"/>
      <c r="D856" s="383"/>
      <c r="E856" s="392"/>
      <c r="F856" s="386"/>
      <c r="G856" s="391"/>
      <c r="H856" s="155"/>
      <c r="M856" s="388"/>
    </row>
    <row r="857" spans="1:13" ht="15.75" customHeight="1">
      <c r="A857" s="381"/>
      <c r="B857" s="393"/>
      <c r="C857" s="393"/>
      <c r="D857" s="383"/>
      <c r="E857" s="392"/>
      <c r="F857" s="386"/>
      <c r="G857" s="391"/>
      <c r="H857" s="155"/>
      <c r="M857" s="388"/>
    </row>
    <row r="858" spans="1:13" ht="15.75" customHeight="1">
      <c r="A858" s="381"/>
      <c r="B858" s="393"/>
      <c r="C858" s="393"/>
      <c r="D858" s="383"/>
      <c r="E858" s="392"/>
      <c r="F858" s="386"/>
      <c r="G858" s="391"/>
      <c r="H858" s="155"/>
      <c r="M858" s="388"/>
    </row>
    <row r="859" spans="1:13" ht="15.75" customHeight="1">
      <c r="A859" s="381"/>
      <c r="B859" s="393"/>
      <c r="C859" s="393"/>
      <c r="D859" s="383"/>
      <c r="E859" s="392"/>
      <c r="F859" s="386"/>
      <c r="G859" s="391"/>
      <c r="H859" s="155"/>
      <c r="M859" s="388"/>
    </row>
    <row r="860" spans="1:13" ht="15.75" customHeight="1">
      <c r="A860" s="381"/>
      <c r="B860" s="393"/>
      <c r="C860" s="393"/>
      <c r="D860" s="383"/>
      <c r="E860" s="392"/>
      <c r="F860" s="386"/>
      <c r="G860" s="391"/>
      <c r="H860" s="155"/>
      <c r="M860" s="388"/>
    </row>
    <row r="861" spans="1:13" ht="15.75" customHeight="1">
      <c r="A861" s="381"/>
      <c r="B861" s="393"/>
      <c r="C861" s="393"/>
      <c r="D861" s="383"/>
      <c r="E861" s="392"/>
      <c r="F861" s="386"/>
      <c r="G861" s="391"/>
      <c r="H861" s="155"/>
      <c r="M861" s="388"/>
    </row>
    <row r="862" spans="1:13" ht="15.75" customHeight="1">
      <c r="A862" s="381"/>
      <c r="B862" s="393"/>
      <c r="C862" s="393"/>
      <c r="D862" s="383"/>
      <c r="E862" s="392"/>
      <c r="F862" s="386"/>
      <c r="G862" s="391"/>
      <c r="H862" s="155"/>
      <c r="M862" s="388"/>
    </row>
    <row r="863" spans="1:13" ht="15.75" customHeight="1">
      <c r="A863" s="381"/>
      <c r="B863" s="393"/>
      <c r="C863" s="393"/>
      <c r="D863" s="383"/>
      <c r="E863" s="392"/>
      <c r="F863" s="386"/>
      <c r="G863" s="391"/>
      <c r="H863" s="155"/>
      <c r="M863" s="388"/>
    </row>
    <row r="864" spans="1:13" ht="15.75" customHeight="1">
      <c r="A864" s="381"/>
      <c r="B864" s="393"/>
      <c r="C864" s="393"/>
      <c r="D864" s="383"/>
      <c r="E864" s="392"/>
      <c r="F864" s="386"/>
      <c r="G864" s="391"/>
      <c r="H864" s="155"/>
      <c r="M864" s="388"/>
    </row>
    <row r="865" spans="1:13" ht="15.75" customHeight="1">
      <c r="A865" s="381"/>
      <c r="B865" s="393"/>
      <c r="C865" s="393"/>
      <c r="D865" s="383"/>
      <c r="E865" s="392"/>
      <c r="F865" s="386"/>
      <c r="G865" s="391"/>
      <c r="H865" s="155"/>
      <c r="M865" s="388"/>
    </row>
    <row r="866" spans="1:13" ht="15.75" customHeight="1">
      <c r="A866" s="381"/>
      <c r="B866" s="393"/>
      <c r="C866" s="393"/>
      <c r="D866" s="383"/>
      <c r="E866" s="392"/>
      <c r="F866" s="386"/>
      <c r="G866" s="391"/>
      <c r="H866" s="155"/>
      <c r="M866" s="388"/>
    </row>
    <row r="867" spans="1:13" ht="15.75" customHeight="1">
      <c r="A867" s="381"/>
      <c r="B867" s="393"/>
      <c r="C867" s="393"/>
      <c r="D867" s="383"/>
      <c r="E867" s="392"/>
      <c r="F867" s="386"/>
      <c r="G867" s="391"/>
      <c r="H867" s="155"/>
      <c r="M867" s="388"/>
    </row>
    <row r="868" spans="1:13" ht="15.75" customHeight="1">
      <c r="A868" s="381"/>
      <c r="B868" s="393"/>
      <c r="C868" s="393"/>
      <c r="D868" s="383"/>
      <c r="E868" s="392"/>
      <c r="F868" s="386"/>
      <c r="G868" s="391"/>
      <c r="H868" s="155"/>
      <c r="M868" s="388"/>
    </row>
    <row r="869" spans="1:13" ht="15.75" customHeight="1">
      <c r="A869" s="381"/>
      <c r="B869" s="393"/>
      <c r="C869" s="393"/>
      <c r="D869" s="383"/>
      <c r="E869" s="392"/>
      <c r="F869" s="386"/>
      <c r="G869" s="391"/>
      <c r="H869" s="155"/>
      <c r="M869" s="388"/>
    </row>
    <row r="870" spans="1:13" ht="15.75" customHeight="1">
      <c r="A870" s="381"/>
      <c r="B870" s="393"/>
      <c r="C870" s="393"/>
      <c r="D870" s="383"/>
      <c r="E870" s="392"/>
      <c r="F870" s="386"/>
      <c r="G870" s="391"/>
      <c r="H870" s="155"/>
      <c r="M870" s="388"/>
    </row>
    <row r="871" spans="1:13" ht="15.75" customHeight="1">
      <c r="A871" s="381"/>
      <c r="B871" s="393"/>
      <c r="C871" s="393"/>
      <c r="D871" s="383"/>
      <c r="E871" s="392"/>
      <c r="F871" s="386"/>
      <c r="G871" s="391"/>
      <c r="H871" s="155"/>
      <c r="M871" s="388"/>
    </row>
    <row r="872" spans="1:13" ht="15.75" customHeight="1">
      <c r="A872" s="381"/>
      <c r="B872" s="393"/>
      <c r="C872" s="393"/>
      <c r="D872" s="383"/>
      <c r="E872" s="392"/>
      <c r="F872" s="386"/>
      <c r="G872" s="391"/>
      <c r="H872" s="155"/>
      <c r="M872" s="388"/>
    </row>
    <row r="873" spans="1:13" ht="15.75" customHeight="1">
      <c r="A873" s="381"/>
      <c r="B873" s="393"/>
      <c r="C873" s="393"/>
      <c r="D873" s="383"/>
      <c r="E873" s="392"/>
      <c r="F873" s="386"/>
      <c r="G873" s="391"/>
      <c r="H873" s="155"/>
      <c r="M873" s="388"/>
    </row>
    <row r="874" spans="1:13" ht="15.75" customHeight="1">
      <c r="A874" s="381"/>
      <c r="B874" s="393"/>
      <c r="C874" s="393"/>
      <c r="D874" s="383"/>
      <c r="E874" s="392"/>
      <c r="F874" s="386"/>
      <c r="G874" s="391"/>
      <c r="H874" s="155"/>
      <c r="M874" s="388"/>
    </row>
    <row r="875" spans="1:13" ht="15.75" customHeight="1">
      <c r="A875" s="381"/>
      <c r="B875" s="393"/>
      <c r="C875" s="393"/>
      <c r="D875" s="383"/>
      <c r="E875" s="392"/>
      <c r="F875" s="386"/>
      <c r="G875" s="391"/>
      <c r="H875" s="155"/>
      <c r="M875" s="388"/>
    </row>
    <row r="876" spans="1:13" ht="15.75" customHeight="1">
      <c r="A876" s="381"/>
      <c r="B876" s="393"/>
      <c r="C876" s="393"/>
      <c r="D876" s="383"/>
      <c r="E876" s="392"/>
      <c r="F876" s="386"/>
      <c r="G876" s="391"/>
      <c r="H876" s="155"/>
      <c r="M876" s="388"/>
    </row>
    <row r="877" spans="1:13" ht="15.75" customHeight="1">
      <c r="A877" s="381"/>
      <c r="B877" s="393"/>
      <c r="C877" s="393"/>
      <c r="D877" s="383"/>
      <c r="E877" s="392"/>
      <c r="F877" s="386"/>
      <c r="G877" s="391"/>
      <c r="H877" s="155"/>
      <c r="M877" s="388"/>
    </row>
    <row r="878" spans="1:13" ht="15.75" customHeight="1">
      <c r="A878" s="381"/>
      <c r="B878" s="393"/>
      <c r="C878" s="393"/>
      <c r="D878" s="383"/>
      <c r="E878" s="392"/>
      <c r="F878" s="386"/>
      <c r="G878" s="391"/>
      <c r="H878" s="155"/>
      <c r="M878" s="388"/>
    </row>
    <row r="879" spans="1:13" ht="15.75" customHeight="1">
      <c r="A879" s="381"/>
      <c r="B879" s="393"/>
      <c r="C879" s="393"/>
      <c r="D879" s="383"/>
      <c r="E879" s="392"/>
      <c r="F879" s="386"/>
      <c r="G879" s="391"/>
      <c r="H879" s="155"/>
      <c r="M879" s="388"/>
    </row>
    <row r="880" spans="1:13" ht="15.75" customHeight="1">
      <c r="A880" s="381"/>
      <c r="B880" s="393"/>
      <c r="C880" s="393"/>
      <c r="D880" s="383"/>
      <c r="E880" s="392"/>
      <c r="F880" s="386"/>
      <c r="G880" s="391"/>
      <c r="H880" s="155"/>
      <c r="M880" s="388"/>
    </row>
    <row r="881" spans="1:13" ht="15.75" customHeight="1">
      <c r="A881" s="381"/>
      <c r="B881" s="393"/>
      <c r="C881" s="393"/>
      <c r="D881" s="383"/>
      <c r="E881" s="392"/>
      <c r="F881" s="386"/>
      <c r="G881" s="391"/>
      <c r="H881" s="155"/>
      <c r="M881" s="388"/>
    </row>
    <row r="882" spans="1:13" ht="15.75" customHeight="1">
      <c r="A882" s="381"/>
      <c r="B882" s="393"/>
      <c r="C882" s="393"/>
      <c r="D882" s="383"/>
      <c r="E882" s="392"/>
      <c r="F882" s="386"/>
      <c r="G882" s="391"/>
      <c r="H882" s="155"/>
      <c r="M882" s="388"/>
    </row>
    <row r="883" spans="1:13" ht="15.75" customHeight="1">
      <c r="A883" s="381"/>
      <c r="B883" s="393"/>
      <c r="C883" s="393"/>
      <c r="D883" s="383"/>
      <c r="E883" s="392"/>
      <c r="F883" s="386"/>
      <c r="G883" s="391"/>
      <c r="H883" s="155"/>
      <c r="M883" s="388"/>
    </row>
    <row r="884" spans="1:13" ht="15.75" customHeight="1">
      <c r="A884" s="381"/>
      <c r="B884" s="393"/>
      <c r="C884" s="393"/>
      <c r="D884" s="383"/>
      <c r="E884" s="392"/>
      <c r="F884" s="386"/>
      <c r="G884" s="391"/>
      <c r="H884" s="155"/>
      <c r="M884" s="388"/>
    </row>
    <row r="885" spans="1:13" ht="15.75" customHeight="1">
      <c r="A885" s="381"/>
      <c r="B885" s="393"/>
      <c r="C885" s="393"/>
      <c r="D885" s="383"/>
      <c r="E885" s="392"/>
      <c r="F885" s="386"/>
      <c r="G885" s="391"/>
      <c r="H885" s="155"/>
      <c r="M885" s="388"/>
    </row>
    <row r="886" spans="1:13" ht="15.75" customHeight="1">
      <c r="A886" s="381"/>
      <c r="B886" s="393"/>
      <c r="C886" s="393"/>
      <c r="D886" s="383"/>
      <c r="E886" s="392"/>
      <c r="F886" s="386"/>
      <c r="G886" s="391"/>
      <c r="H886" s="155"/>
      <c r="M886" s="388"/>
    </row>
    <row r="887" spans="1:13" ht="15.75" customHeight="1">
      <c r="A887" s="381"/>
      <c r="B887" s="393"/>
      <c r="C887" s="393"/>
      <c r="D887" s="383"/>
      <c r="E887" s="392"/>
      <c r="F887" s="386"/>
      <c r="G887" s="391"/>
      <c r="H887" s="155"/>
      <c r="M887" s="388"/>
    </row>
    <row r="888" spans="1:13" ht="15.75" customHeight="1">
      <c r="A888" s="381"/>
      <c r="B888" s="393"/>
      <c r="C888" s="393"/>
      <c r="D888" s="383"/>
      <c r="E888" s="392"/>
      <c r="F888" s="386"/>
      <c r="G888" s="391"/>
      <c r="H888" s="155"/>
      <c r="M888" s="388"/>
    </row>
    <row r="889" spans="1:13" ht="15.75" customHeight="1">
      <c r="A889" s="381"/>
      <c r="B889" s="393"/>
      <c r="C889" s="393"/>
      <c r="D889" s="383"/>
      <c r="E889" s="392"/>
      <c r="F889" s="386"/>
      <c r="G889" s="391"/>
      <c r="H889" s="155"/>
      <c r="M889" s="388"/>
    </row>
    <row r="890" spans="1:13" ht="15.75" customHeight="1">
      <c r="A890" s="381"/>
      <c r="B890" s="393"/>
      <c r="C890" s="393"/>
      <c r="D890" s="383"/>
      <c r="E890" s="392"/>
      <c r="F890" s="386"/>
      <c r="G890" s="391"/>
      <c r="H890" s="155"/>
      <c r="M890" s="388"/>
    </row>
    <row r="891" spans="1:13" ht="15.75" customHeight="1">
      <c r="A891" s="381"/>
      <c r="B891" s="393"/>
      <c r="C891" s="393"/>
      <c r="D891" s="383"/>
      <c r="E891" s="392"/>
      <c r="F891" s="386"/>
      <c r="G891" s="391"/>
      <c r="H891" s="155"/>
      <c r="M891" s="388"/>
    </row>
    <row r="892" spans="1:13" ht="15.75" customHeight="1">
      <c r="A892" s="381"/>
      <c r="B892" s="393"/>
      <c r="C892" s="393"/>
      <c r="D892" s="383"/>
      <c r="E892" s="392"/>
      <c r="F892" s="386"/>
      <c r="G892" s="391"/>
      <c r="H892" s="155"/>
      <c r="M892" s="388"/>
    </row>
    <row r="893" spans="1:13" ht="15.75" customHeight="1">
      <c r="A893" s="381"/>
      <c r="B893" s="393"/>
      <c r="C893" s="393"/>
      <c r="D893" s="383"/>
      <c r="E893" s="392"/>
      <c r="F893" s="386"/>
      <c r="G893" s="391"/>
      <c r="H893" s="155"/>
      <c r="M893" s="388"/>
    </row>
    <row r="894" spans="1:13" ht="15.75" customHeight="1">
      <c r="A894" s="381"/>
      <c r="B894" s="393"/>
      <c r="C894" s="393"/>
      <c r="D894" s="383"/>
      <c r="E894" s="392"/>
      <c r="F894" s="386"/>
      <c r="G894" s="391"/>
      <c r="H894" s="155"/>
      <c r="M894" s="388"/>
    </row>
    <row r="895" spans="1:13" ht="15.75" customHeight="1">
      <c r="A895" s="381"/>
      <c r="B895" s="393"/>
      <c r="C895" s="393"/>
      <c r="D895" s="383"/>
      <c r="E895" s="392"/>
      <c r="F895" s="386"/>
      <c r="G895" s="391"/>
      <c r="H895" s="155"/>
      <c r="M895" s="388"/>
    </row>
    <row r="896" spans="1:13" ht="15.75" customHeight="1">
      <c r="A896" s="381"/>
      <c r="B896" s="393"/>
      <c r="C896" s="393"/>
      <c r="D896" s="383"/>
      <c r="E896" s="392"/>
      <c r="F896" s="386"/>
      <c r="G896" s="391"/>
      <c r="H896" s="155"/>
      <c r="M896" s="388"/>
    </row>
    <row r="897" spans="1:13" ht="15.75" customHeight="1">
      <c r="A897" s="381"/>
      <c r="B897" s="393"/>
      <c r="C897" s="393"/>
      <c r="D897" s="383"/>
      <c r="E897" s="392"/>
      <c r="F897" s="386"/>
      <c r="G897" s="391"/>
      <c r="H897" s="155"/>
      <c r="M897" s="388"/>
    </row>
    <row r="898" spans="1:13" ht="15.75" customHeight="1">
      <c r="A898" s="381"/>
      <c r="B898" s="393"/>
      <c r="C898" s="393"/>
      <c r="D898" s="383"/>
      <c r="E898" s="392"/>
      <c r="F898" s="386"/>
      <c r="G898" s="391"/>
      <c r="H898" s="155"/>
      <c r="M898" s="388"/>
    </row>
    <row r="899" spans="1:13" ht="15.75" customHeight="1">
      <c r="A899" s="381"/>
      <c r="B899" s="393"/>
      <c r="C899" s="393"/>
      <c r="D899" s="383"/>
      <c r="E899" s="392"/>
      <c r="F899" s="386"/>
      <c r="G899" s="391"/>
      <c r="H899" s="155"/>
      <c r="M899" s="388"/>
    </row>
    <row r="900" spans="1:13" ht="15.75" customHeight="1">
      <c r="A900" s="381"/>
      <c r="B900" s="393"/>
      <c r="C900" s="393"/>
      <c r="D900" s="383"/>
      <c r="E900" s="392"/>
      <c r="F900" s="386"/>
      <c r="G900" s="391"/>
      <c r="H900" s="155"/>
      <c r="M900" s="388"/>
    </row>
    <row r="901" spans="1:13" ht="15.75" customHeight="1">
      <c r="A901" s="381"/>
      <c r="B901" s="393"/>
      <c r="C901" s="393"/>
      <c r="D901" s="383"/>
      <c r="E901" s="392"/>
      <c r="F901" s="386"/>
      <c r="G901" s="391"/>
      <c r="H901" s="155"/>
      <c r="M901" s="388"/>
    </row>
    <row r="902" spans="1:13" ht="15.75" customHeight="1">
      <c r="A902" s="381"/>
      <c r="B902" s="393"/>
      <c r="C902" s="393"/>
      <c r="D902" s="383"/>
      <c r="E902" s="392"/>
      <c r="F902" s="386"/>
      <c r="G902" s="391"/>
      <c r="H902" s="155"/>
      <c r="M902" s="388"/>
    </row>
    <row r="903" spans="1:13" ht="15.75" customHeight="1">
      <c r="A903" s="381"/>
      <c r="B903" s="393"/>
      <c r="C903" s="393"/>
      <c r="D903" s="383"/>
      <c r="E903" s="392"/>
      <c r="F903" s="386"/>
      <c r="G903" s="391"/>
      <c r="H903" s="155"/>
      <c r="M903" s="388"/>
    </row>
    <row r="904" spans="1:13" ht="15.75" customHeight="1">
      <c r="A904" s="381"/>
      <c r="B904" s="393"/>
      <c r="C904" s="393"/>
      <c r="D904" s="383"/>
      <c r="E904" s="392"/>
      <c r="F904" s="386"/>
      <c r="G904" s="391"/>
      <c r="H904" s="155"/>
      <c r="M904" s="388"/>
    </row>
    <row r="905" spans="1:13" ht="15.75" customHeight="1">
      <c r="A905" s="381"/>
      <c r="B905" s="393"/>
      <c r="C905" s="393"/>
      <c r="D905" s="383"/>
      <c r="E905" s="392"/>
      <c r="F905" s="386"/>
      <c r="G905" s="391"/>
      <c r="H905" s="155"/>
      <c r="M905" s="388"/>
    </row>
    <row r="906" spans="1:13" ht="15.75" customHeight="1">
      <c r="A906" s="381"/>
      <c r="B906" s="393"/>
      <c r="C906" s="393"/>
      <c r="D906" s="383"/>
      <c r="E906" s="392"/>
      <c r="F906" s="386"/>
      <c r="G906" s="391"/>
      <c r="H906" s="155"/>
      <c r="M906" s="388"/>
    </row>
    <row r="907" spans="1:13" ht="15.75" customHeight="1">
      <c r="A907" s="381"/>
      <c r="B907" s="393"/>
      <c r="C907" s="393"/>
      <c r="D907" s="383"/>
      <c r="E907" s="392"/>
      <c r="F907" s="386"/>
      <c r="G907" s="391"/>
      <c r="H907" s="155"/>
      <c r="M907" s="388"/>
    </row>
    <row r="908" spans="1:13" ht="15.75" customHeight="1">
      <c r="A908" s="381"/>
      <c r="B908" s="393"/>
      <c r="C908" s="393"/>
      <c r="D908" s="383"/>
      <c r="E908" s="392"/>
      <c r="F908" s="386"/>
      <c r="G908" s="391"/>
      <c r="H908" s="155"/>
      <c r="M908" s="388"/>
    </row>
    <row r="909" spans="1:13" ht="15.75" customHeight="1">
      <c r="A909" s="381"/>
      <c r="B909" s="393"/>
      <c r="C909" s="393"/>
      <c r="D909" s="383"/>
      <c r="E909" s="392"/>
      <c r="F909" s="386"/>
      <c r="G909" s="391"/>
      <c r="H909" s="155"/>
      <c r="M909" s="388"/>
    </row>
    <row r="910" spans="1:13" ht="15.75" customHeight="1">
      <c r="A910" s="381"/>
      <c r="B910" s="393"/>
      <c r="C910" s="393"/>
      <c r="D910" s="383"/>
      <c r="E910" s="392"/>
      <c r="F910" s="386"/>
      <c r="G910" s="391"/>
      <c r="H910" s="155"/>
      <c r="M910" s="388"/>
    </row>
    <row r="911" spans="1:13" ht="15.75" customHeight="1">
      <c r="A911" s="381"/>
      <c r="B911" s="393"/>
      <c r="C911" s="393"/>
      <c r="D911" s="383"/>
      <c r="E911" s="392"/>
      <c r="F911" s="386"/>
      <c r="G911" s="391"/>
      <c r="H911" s="155"/>
      <c r="M911" s="388"/>
    </row>
    <row r="912" spans="1:13" ht="15.75" customHeight="1">
      <c r="A912" s="381"/>
      <c r="B912" s="393"/>
      <c r="C912" s="393"/>
      <c r="D912" s="383"/>
      <c r="E912" s="392"/>
      <c r="F912" s="386"/>
      <c r="G912" s="391"/>
      <c r="H912" s="155"/>
      <c r="M912" s="388"/>
    </row>
    <row r="913" spans="1:13" ht="15.75" customHeight="1">
      <c r="A913" s="381"/>
      <c r="B913" s="393"/>
      <c r="C913" s="393"/>
      <c r="D913" s="383"/>
      <c r="E913" s="392"/>
      <c r="F913" s="386"/>
      <c r="G913" s="391"/>
      <c r="H913" s="155"/>
      <c r="M913" s="388"/>
    </row>
    <row r="914" spans="1:13" ht="15.75" customHeight="1">
      <c r="A914" s="381"/>
      <c r="B914" s="393"/>
      <c r="C914" s="393"/>
      <c r="D914" s="383"/>
      <c r="E914" s="392"/>
      <c r="F914" s="386"/>
      <c r="G914" s="391"/>
      <c r="H914" s="155"/>
      <c r="M914" s="388"/>
    </row>
    <row r="915" spans="1:13" ht="15.75" customHeight="1">
      <c r="A915" s="381"/>
      <c r="B915" s="393"/>
      <c r="C915" s="393"/>
      <c r="D915" s="383"/>
      <c r="E915" s="392"/>
      <c r="F915" s="386"/>
      <c r="G915" s="391"/>
      <c r="H915" s="155"/>
      <c r="M915" s="388"/>
    </row>
    <row r="916" spans="1:13" ht="15.75" customHeight="1">
      <c r="A916" s="381"/>
      <c r="B916" s="393"/>
      <c r="C916" s="393"/>
      <c r="D916" s="383"/>
      <c r="E916" s="392"/>
      <c r="F916" s="386"/>
      <c r="G916" s="391"/>
      <c r="H916" s="155"/>
      <c r="M916" s="388"/>
    </row>
    <row r="917" spans="1:13" ht="15.75" customHeight="1">
      <c r="A917" s="381"/>
      <c r="B917" s="393"/>
      <c r="C917" s="393"/>
      <c r="D917" s="383"/>
      <c r="E917" s="392"/>
      <c r="F917" s="386"/>
      <c r="G917" s="391"/>
      <c r="H917" s="155"/>
      <c r="M917" s="388"/>
    </row>
    <row r="918" spans="1:13" ht="15.75" customHeight="1">
      <c r="A918" s="381"/>
      <c r="B918" s="393"/>
      <c r="C918" s="393"/>
      <c r="D918" s="383"/>
      <c r="E918" s="392"/>
      <c r="F918" s="386"/>
      <c r="G918" s="391"/>
      <c r="H918" s="155"/>
      <c r="M918" s="388"/>
    </row>
    <row r="919" spans="1:13" ht="15.75" customHeight="1">
      <c r="A919" s="381"/>
      <c r="B919" s="393"/>
      <c r="C919" s="393"/>
      <c r="D919" s="383"/>
      <c r="E919" s="392"/>
      <c r="F919" s="386"/>
      <c r="G919" s="391"/>
      <c r="H919" s="155"/>
      <c r="M919" s="388"/>
    </row>
    <row r="920" spans="1:13" ht="15.75" customHeight="1">
      <c r="A920" s="381"/>
      <c r="B920" s="393"/>
      <c r="C920" s="393"/>
      <c r="D920" s="383"/>
      <c r="E920" s="392"/>
      <c r="F920" s="386"/>
      <c r="G920" s="391"/>
      <c r="H920" s="155"/>
      <c r="M920" s="388"/>
    </row>
    <row r="921" spans="1:13" ht="15.75" customHeight="1">
      <c r="A921" s="381"/>
      <c r="B921" s="393"/>
      <c r="C921" s="393"/>
      <c r="D921" s="383"/>
      <c r="E921" s="392"/>
      <c r="F921" s="386"/>
      <c r="G921" s="391"/>
      <c r="H921" s="155"/>
      <c r="M921" s="388"/>
    </row>
    <row r="922" spans="1:13" ht="15.75" customHeight="1">
      <c r="A922" s="381"/>
      <c r="B922" s="393"/>
      <c r="C922" s="393"/>
      <c r="D922" s="383"/>
      <c r="E922" s="392"/>
      <c r="F922" s="386"/>
      <c r="G922" s="391"/>
      <c r="H922" s="155"/>
      <c r="M922" s="388"/>
    </row>
    <row r="923" spans="1:13" ht="15.75" customHeight="1">
      <c r="A923" s="381"/>
      <c r="B923" s="393"/>
      <c r="C923" s="393"/>
      <c r="D923" s="383"/>
      <c r="E923" s="392"/>
      <c r="F923" s="386"/>
      <c r="G923" s="391"/>
      <c r="H923" s="155"/>
      <c r="M923" s="388"/>
    </row>
    <row r="924" spans="1:13" ht="15.75" customHeight="1">
      <c r="A924" s="381"/>
      <c r="B924" s="393"/>
      <c r="C924" s="393"/>
      <c r="D924" s="383"/>
      <c r="E924" s="392"/>
      <c r="F924" s="386"/>
      <c r="G924" s="391"/>
      <c r="H924" s="155"/>
      <c r="M924" s="388"/>
    </row>
    <row r="925" spans="1:13" ht="15.75" customHeight="1">
      <c r="A925" s="381"/>
      <c r="B925" s="393"/>
      <c r="C925" s="393"/>
      <c r="D925" s="383"/>
      <c r="E925" s="392"/>
      <c r="F925" s="386"/>
      <c r="G925" s="391"/>
      <c r="H925" s="155"/>
      <c r="M925" s="388"/>
    </row>
    <row r="926" spans="1:13" ht="15.75" customHeight="1">
      <c r="A926" s="381"/>
      <c r="B926" s="393"/>
      <c r="C926" s="393"/>
      <c r="D926" s="383"/>
      <c r="E926" s="392"/>
      <c r="F926" s="386"/>
      <c r="G926" s="391"/>
      <c r="H926" s="155"/>
      <c r="M926" s="388"/>
    </row>
    <row r="927" spans="1:13" ht="15.75" customHeight="1">
      <c r="A927" s="381"/>
      <c r="B927" s="393"/>
      <c r="C927" s="393"/>
      <c r="D927" s="383"/>
      <c r="E927" s="392"/>
      <c r="F927" s="386"/>
      <c r="G927" s="391"/>
      <c r="H927" s="155"/>
      <c r="M927" s="388"/>
    </row>
    <row r="928" spans="1:13" ht="15.75" customHeight="1">
      <c r="A928" s="381"/>
      <c r="B928" s="393"/>
      <c r="C928" s="393"/>
      <c r="D928" s="383"/>
      <c r="E928" s="392"/>
      <c r="F928" s="386"/>
      <c r="G928" s="391"/>
      <c r="H928" s="155"/>
      <c r="M928" s="388"/>
    </row>
    <row r="929" spans="1:13" ht="15.75" customHeight="1">
      <c r="A929" s="381"/>
      <c r="B929" s="393"/>
      <c r="C929" s="393"/>
      <c r="D929" s="383"/>
      <c r="E929" s="392"/>
      <c r="F929" s="386"/>
      <c r="G929" s="391"/>
      <c r="H929" s="155"/>
      <c r="M929" s="388"/>
    </row>
    <row r="930" spans="1:13" ht="15.75" customHeight="1">
      <c r="A930" s="381"/>
      <c r="B930" s="393"/>
      <c r="C930" s="393"/>
      <c r="D930" s="383"/>
      <c r="E930" s="392"/>
      <c r="F930" s="386"/>
      <c r="G930" s="391"/>
      <c r="H930" s="155"/>
      <c r="M930" s="388"/>
    </row>
    <row r="931" spans="1:13" ht="15.75" customHeight="1">
      <c r="A931" s="381"/>
      <c r="B931" s="393"/>
      <c r="C931" s="393"/>
      <c r="D931" s="383"/>
      <c r="E931" s="392"/>
      <c r="F931" s="386"/>
      <c r="G931" s="391"/>
      <c r="H931" s="155"/>
      <c r="M931" s="388"/>
    </row>
    <row r="932" spans="1:13" ht="15.75" customHeight="1">
      <c r="A932" s="381"/>
      <c r="B932" s="393"/>
      <c r="C932" s="393"/>
      <c r="D932" s="383"/>
      <c r="E932" s="392"/>
      <c r="F932" s="386"/>
      <c r="G932" s="391"/>
      <c r="H932" s="155"/>
      <c r="M932" s="388"/>
    </row>
    <row r="933" spans="1:13" ht="15.75" customHeight="1">
      <c r="A933" s="381"/>
      <c r="B933" s="393"/>
      <c r="C933" s="393"/>
      <c r="D933" s="383"/>
      <c r="E933" s="392"/>
      <c r="F933" s="386"/>
      <c r="G933" s="391"/>
      <c r="H933" s="155"/>
      <c r="M933" s="388"/>
    </row>
    <row r="934" spans="1:13" ht="15.75" customHeight="1">
      <c r="A934" s="381"/>
      <c r="B934" s="393"/>
      <c r="C934" s="393"/>
      <c r="D934" s="383"/>
      <c r="E934" s="392"/>
      <c r="F934" s="386"/>
      <c r="G934" s="391"/>
      <c r="H934" s="155"/>
      <c r="M934" s="388"/>
    </row>
    <row r="935" spans="1:13" ht="15.75" customHeight="1">
      <c r="A935" s="381"/>
      <c r="B935" s="393"/>
      <c r="C935" s="393"/>
      <c r="D935" s="383"/>
      <c r="E935" s="392"/>
      <c r="F935" s="386"/>
      <c r="G935" s="391"/>
      <c r="H935" s="155"/>
      <c r="M935" s="388"/>
    </row>
    <row r="936" spans="1:13" ht="15.75" customHeight="1">
      <c r="A936" s="381"/>
      <c r="B936" s="393"/>
      <c r="C936" s="393"/>
      <c r="D936" s="383"/>
      <c r="E936" s="392"/>
      <c r="F936" s="386"/>
      <c r="G936" s="391"/>
      <c r="H936" s="155"/>
      <c r="M936" s="388"/>
    </row>
    <row r="937" spans="1:13" ht="15.75" customHeight="1">
      <c r="A937" s="381"/>
      <c r="B937" s="393"/>
      <c r="C937" s="393"/>
      <c r="D937" s="383"/>
      <c r="E937" s="392"/>
      <c r="F937" s="386"/>
      <c r="G937" s="391"/>
      <c r="H937" s="155"/>
      <c r="M937" s="388"/>
    </row>
    <row r="938" spans="1:13" ht="15.75" customHeight="1">
      <c r="A938" s="381"/>
      <c r="B938" s="393"/>
      <c r="C938" s="393"/>
      <c r="D938" s="383"/>
      <c r="E938" s="392"/>
      <c r="F938" s="386"/>
      <c r="G938" s="391"/>
      <c r="H938" s="155"/>
      <c r="M938" s="388"/>
    </row>
    <row r="939" spans="1:13" ht="15.75" customHeight="1">
      <c r="A939" s="381"/>
      <c r="B939" s="393"/>
      <c r="C939" s="393"/>
      <c r="D939" s="383"/>
      <c r="E939" s="392"/>
      <c r="F939" s="386"/>
      <c r="G939" s="391"/>
      <c r="H939" s="155"/>
      <c r="M939" s="388"/>
    </row>
    <row r="940" spans="1:13" ht="15.75" customHeight="1">
      <c r="A940" s="381"/>
      <c r="B940" s="393"/>
      <c r="C940" s="393"/>
      <c r="D940" s="383"/>
      <c r="E940" s="392"/>
      <c r="F940" s="386"/>
      <c r="G940" s="391"/>
      <c r="H940" s="155"/>
      <c r="M940" s="388"/>
    </row>
    <row r="941" spans="1:13" ht="15.75" customHeight="1">
      <c r="A941" s="381"/>
      <c r="B941" s="393"/>
      <c r="C941" s="393"/>
      <c r="D941" s="383"/>
      <c r="E941" s="392"/>
      <c r="F941" s="386"/>
      <c r="G941" s="391"/>
      <c r="H941" s="155"/>
      <c r="M941" s="388"/>
    </row>
    <row r="942" spans="1:13" ht="15.75" customHeight="1">
      <c r="A942" s="381"/>
      <c r="B942" s="393"/>
      <c r="C942" s="393"/>
      <c r="D942" s="383"/>
      <c r="E942" s="392"/>
      <c r="F942" s="386"/>
      <c r="G942" s="391"/>
      <c r="H942" s="155"/>
      <c r="M942" s="388"/>
    </row>
    <row r="943" spans="1:13" ht="15.75" customHeight="1">
      <c r="A943" s="381"/>
      <c r="B943" s="393"/>
      <c r="C943" s="393"/>
      <c r="D943" s="383"/>
      <c r="E943" s="392"/>
      <c r="F943" s="386"/>
      <c r="G943" s="391"/>
      <c r="H943" s="155"/>
      <c r="M943" s="388"/>
    </row>
    <row r="944" spans="1:13" ht="15.75" customHeight="1">
      <c r="A944" s="381"/>
      <c r="B944" s="393"/>
      <c r="C944" s="393"/>
      <c r="D944" s="383"/>
      <c r="E944" s="392"/>
      <c r="F944" s="386"/>
      <c r="G944" s="391"/>
      <c r="H944" s="155"/>
      <c r="M944" s="388"/>
    </row>
    <row r="945" spans="1:13" ht="15.75" customHeight="1">
      <c r="A945" s="381"/>
      <c r="B945" s="393"/>
      <c r="C945" s="393"/>
      <c r="D945" s="383"/>
      <c r="E945" s="392"/>
      <c r="F945" s="386"/>
      <c r="G945" s="391"/>
      <c r="H945" s="155"/>
      <c r="M945" s="388"/>
    </row>
    <row r="946" spans="1:13" ht="15.75" customHeight="1">
      <c r="A946" s="381"/>
      <c r="B946" s="393"/>
      <c r="C946" s="393"/>
      <c r="D946" s="383"/>
      <c r="E946" s="392"/>
      <c r="F946" s="386"/>
      <c r="G946" s="391"/>
      <c r="H946" s="155"/>
      <c r="M946" s="388"/>
    </row>
    <row r="947" spans="1:13" ht="15.75" customHeight="1">
      <c r="A947" s="381"/>
      <c r="B947" s="393"/>
      <c r="C947" s="393"/>
      <c r="D947" s="383"/>
      <c r="E947" s="392"/>
      <c r="F947" s="386"/>
      <c r="G947" s="391"/>
      <c r="H947" s="155"/>
      <c r="M947" s="388"/>
    </row>
    <row r="948" spans="1:13" ht="15.75" customHeight="1">
      <c r="A948" s="381"/>
      <c r="B948" s="393"/>
      <c r="C948" s="393"/>
      <c r="D948" s="383"/>
      <c r="E948" s="392"/>
      <c r="F948" s="386"/>
      <c r="G948" s="391"/>
      <c r="H948" s="155"/>
      <c r="M948" s="388"/>
    </row>
    <row r="949" spans="1:13" ht="15.75" customHeight="1">
      <c r="A949" s="381"/>
      <c r="B949" s="393"/>
      <c r="C949" s="393"/>
      <c r="D949" s="383"/>
      <c r="E949" s="392"/>
      <c r="F949" s="386"/>
      <c r="G949" s="391"/>
      <c r="H949" s="155"/>
      <c r="M949" s="388"/>
    </row>
    <row r="950" spans="1:13" ht="15.75" customHeight="1">
      <c r="A950" s="381"/>
      <c r="B950" s="393"/>
      <c r="C950" s="393"/>
      <c r="D950" s="383"/>
      <c r="E950" s="392"/>
      <c r="F950" s="386"/>
      <c r="G950" s="391"/>
      <c r="H950" s="155"/>
      <c r="M950" s="388"/>
    </row>
    <row r="951" spans="1:13" ht="15.75" customHeight="1">
      <c r="A951" s="381"/>
      <c r="B951" s="393"/>
      <c r="C951" s="393"/>
      <c r="D951" s="383"/>
      <c r="E951" s="392"/>
      <c r="F951" s="386"/>
      <c r="G951" s="391"/>
      <c r="H951" s="155"/>
      <c r="M951" s="388"/>
    </row>
    <row r="952" spans="1:13" ht="15.75" customHeight="1">
      <c r="A952" s="381"/>
      <c r="B952" s="393"/>
      <c r="C952" s="393"/>
      <c r="D952" s="383"/>
      <c r="E952" s="392"/>
      <c r="F952" s="386"/>
      <c r="G952" s="391"/>
      <c r="H952" s="155"/>
      <c r="M952" s="388"/>
    </row>
    <row r="953" spans="1:13" ht="15.75" customHeight="1">
      <c r="A953" s="381"/>
      <c r="B953" s="393"/>
      <c r="C953" s="393"/>
      <c r="D953" s="383"/>
      <c r="E953" s="392"/>
      <c r="F953" s="386"/>
      <c r="G953" s="391"/>
      <c r="H953" s="155"/>
      <c r="M953" s="388"/>
    </row>
    <row r="954" spans="1:13" ht="15.75" customHeight="1">
      <c r="A954" s="381"/>
      <c r="B954" s="393"/>
      <c r="C954" s="393"/>
      <c r="D954" s="383"/>
      <c r="E954" s="392"/>
      <c r="F954" s="386"/>
      <c r="G954" s="391"/>
      <c r="H954" s="155"/>
      <c r="M954" s="388"/>
    </row>
    <row r="955" spans="1:13" ht="15.75" customHeight="1">
      <c r="A955" s="381"/>
      <c r="B955" s="393"/>
      <c r="C955" s="393"/>
      <c r="D955" s="383"/>
      <c r="E955" s="392"/>
      <c r="F955" s="386"/>
      <c r="G955" s="391"/>
      <c r="H955" s="155"/>
      <c r="M955" s="388"/>
    </row>
    <row r="956" spans="1:13" ht="15.75" customHeight="1">
      <c r="A956" s="381"/>
      <c r="B956" s="393"/>
      <c r="C956" s="393"/>
      <c r="D956" s="383"/>
      <c r="E956" s="392"/>
      <c r="F956" s="386"/>
      <c r="G956" s="391"/>
      <c r="H956" s="155"/>
      <c r="M956" s="388"/>
    </row>
    <row r="957" spans="1:13" ht="15.75" customHeight="1">
      <c r="A957" s="381"/>
      <c r="B957" s="393"/>
      <c r="C957" s="393"/>
      <c r="D957" s="383"/>
      <c r="E957" s="392"/>
      <c r="F957" s="386"/>
      <c r="G957" s="391"/>
      <c r="H957" s="155"/>
      <c r="M957" s="388"/>
    </row>
    <row r="958" spans="1:13" ht="15.75" customHeight="1">
      <c r="A958" s="381"/>
      <c r="B958" s="393"/>
      <c r="C958" s="393"/>
      <c r="D958" s="383"/>
      <c r="E958" s="392"/>
      <c r="F958" s="386"/>
      <c r="G958" s="391"/>
      <c r="H958" s="155"/>
      <c r="M958" s="388"/>
    </row>
    <row r="959" spans="1:13" ht="15.75" customHeight="1">
      <c r="A959" s="381"/>
      <c r="B959" s="393"/>
      <c r="C959" s="393"/>
      <c r="D959" s="383"/>
      <c r="E959" s="392"/>
      <c r="F959" s="386"/>
      <c r="G959" s="391"/>
      <c r="H959" s="155"/>
      <c r="M959" s="388"/>
    </row>
    <row r="960" spans="1:13" ht="15.75" customHeight="1">
      <c r="A960" s="381"/>
      <c r="B960" s="393"/>
      <c r="C960" s="393"/>
      <c r="D960" s="383"/>
      <c r="E960" s="392"/>
      <c r="F960" s="386"/>
      <c r="G960" s="391"/>
      <c r="H960" s="155"/>
      <c r="M960" s="388"/>
    </row>
    <row r="961" spans="1:13" ht="15.75" customHeight="1">
      <c r="A961" s="381"/>
      <c r="B961" s="393"/>
      <c r="C961" s="393"/>
      <c r="D961" s="383"/>
      <c r="E961" s="392"/>
      <c r="F961" s="386"/>
      <c r="G961" s="391"/>
      <c r="H961" s="155"/>
      <c r="M961" s="388"/>
    </row>
    <row r="962" spans="1:13" ht="15.75" customHeight="1">
      <c r="A962" s="381"/>
      <c r="B962" s="393"/>
      <c r="C962" s="393"/>
      <c r="D962" s="383"/>
      <c r="E962" s="392"/>
      <c r="F962" s="386"/>
      <c r="G962" s="391"/>
      <c r="H962" s="155"/>
      <c r="M962" s="388"/>
    </row>
    <row r="963" spans="1:13" ht="15.75" customHeight="1">
      <c r="A963" s="381"/>
      <c r="B963" s="393"/>
      <c r="C963" s="393"/>
      <c r="D963" s="383"/>
      <c r="E963" s="392"/>
      <c r="F963" s="386"/>
      <c r="G963" s="391"/>
      <c r="H963" s="155"/>
      <c r="M963" s="388"/>
    </row>
    <row r="964" spans="1:13" ht="15.75" customHeight="1">
      <c r="A964" s="381"/>
      <c r="B964" s="393"/>
      <c r="C964" s="393"/>
      <c r="D964" s="383"/>
      <c r="E964" s="392"/>
      <c r="F964" s="386"/>
      <c r="G964" s="391"/>
      <c r="H964" s="155"/>
      <c r="M964" s="388"/>
    </row>
    <row r="965" spans="1:13" ht="15.75" customHeight="1">
      <c r="A965" s="381"/>
      <c r="B965" s="393"/>
      <c r="C965" s="393"/>
      <c r="D965" s="383"/>
      <c r="E965" s="392"/>
      <c r="F965" s="386"/>
      <c r="G965" s="391"/>
      <c r="H965" s="155"/>
      <c r="M965" s="388"/>
    </row>
    <row r="966" spans="1:13" ht="15.75" customHeight="1">
      <c r="A966" s="381"/>
      <c r="B966" s="393"/>
      <c r="C966" s="393"/>
      <c r="D966" s="383"/>
      <c r="E966" s="392"/>
      <c r="F966" s="386"/>
      <c r="G966" s="391"/>
      <c r="H966" s="155"/>
      <c r="M966" s="388"/>
    </row>
    <row r="967" spans="1:13" ht="15.75" customHeight="1">
      <c r="A967" s="381"/>
      <c r="B967" s="393"/>
      <c r="C967" s="393"/>
      <c r="D967" s="383"/>
      <c r="E967" s="392"/>
      <c r="F967" s="386"/>
      <c r="G967" s="391"/>
      <c r="H967" s="155"/>
      <c r="M967" s="388"/>
    </row>
    <row r="968" spans="1:13" ht="15.75" customHeight="1">
      <c r="A968" s="381"/>
      <c r="B968" s="393"/>
      <c r="C968" s="393"/>
      <c r="D968" s="383"/>
      <c r="E968" s="392"/>
      <c r="F968" s="386"/>
      <c r="G968" s="391"/>
      <c r="H968" s="155"/>
      <c r="M968" s="388"/>
    </row>
    <row r="969" spans="1:13" ht="15.75" customHeight="1">
      <c r="A969" s="381"/>
      <c r="B969" s="393"/>
      <c r="C969" s="393"/>
      <c r="D969" s="383"/>
      <c r="E969" s="392"/>
      <c r="F969" s="386"/>
      <c r="G969" s="391"/>
      <c r="H969" s="155"/>
      <c r="M969" s="388"/>
    </row>
    <row r="970" spans="1:13" ht="15.75" customHeight="1">
      <c r="A970" s="381"/>
      <c r="B970" s="393"/>
      <c r="C970" s="393"/>
      <c r="D970" s="383"/>
      <c r="E970" s="392"/>
      <c r="F970" s="386"/>
      <c r="G970" s="391"/>
      <c r="H970" s="155"/>
      <c r="M970" s="388"/>
    </row>
    <row r="971" spans="1:13" ht="15.75" customHeight="1">
      <c r="A971" s="381"/>
      <c r="B971" s="393"/>
      <c r="C971" s="393"/>
      <c r="D971" s="383"/>
      <c r="E971" s="392"/>
      <c r="F971" s="386"/>
      <c r="G971" s="391"/>
      <c r="H971" s="155"/>
      <c r="M971" s="388"/>
    </row>
    <row r="972" spans="1:13" ht="15.75" customHeight="1">
      <c r="A972" s="381"/>
      <c r="B972" s="393"/>
      <c r="C972" s="393"/>
      <c r="D972" s="383"/>
      <c r="E972" s="392"/>
      <c r="F972" s="386"/>
      <c r="G972" s="391"/>
      <c r="H972" s="155"/>
      <c r="M972" s="388"/>
    </row>
    <row r="973" spans="1:13" ht="15.75" customHeight="1">
      <c r="A973" s="381"/>
      <c r="B973" s="393"/>
      <c r="C973" s="393"/>
      <c r="D973" s="383"/>
      <c r="E973" s="392"/>
      <c r="F973" s="386"/>
      <c r="G973" s="391"/>
      <c r="H973" s="155"/>
      <c r="M973" s="388"/>
    </row>
    <row r="974" spans="1:13" ht="15.75" customHeight="1">
      <c r="A974" s="381"/>
      <c r="B974" s="393"/>
      <c r="C974" s="393"/>
      <c r="D974" s="383"/>
      <c r="E974" s="392"/>
      <c r="F974" s="386"/>
      <c r="G974" s="391"/>
      <c r="H974" s="155"/>
      <c r="M974" s="388"/>
    </row>
    <row r="975" spans="1:13" ht="15.75" customHeight="1">
      <c r="A975" s="381"/>
      <c r="B975" s="393"/>
      <c r="C975" s="393"/>
      <c r="D975" s="383"/>
      <c r="E975" s="392"/>
      <c r="F975" s="386"/>
      <c r="G975" s="391"/>
      <c r="H975" s="155"/>
      <c r="M975" s="388"/>
    </row>
    <row r="976" spans="1:13" ht="15.75" customHeight="1">
      <c r="A976" s="381"/>
      <c r="B976" s="393"/>
      <c r="C976" s="393"/>
      <c r="D976" s="383"/>
      <c r="E976" s="392"/>
      <c r="F976" s="386"/>
      <c r="G976" s="391"/>
      <c r="H976" s="155"/>
      <c r="M976" s="388"/>
    </row>
    <row r="977" spans="1:13" ht="15.75" customHeight="1">
      <c r="A977" s="381"/>
      <c r="B977" s="393"/>
      <c r="C977" s="393"/>
      <c r="D977" s="383"/>
      <c r="E977" s="392"/>
      <c r="F977" s="386"/>
      <c r="G977" s="391"/>
      <c r="H977" s="155"/>
      <c r="M977" s="388"/>
    </row>
    <row r="978" spans="1:13" ht="15.75" customHeight="1">
      <c r="A978" s="381"/>
      <c r="B978" s="393"/>
      <c r="C978" s="393"/>
      <c r="D978" s="383"/>
      <c r="E978" s="392"/>
      <c r="F978" s="386"/>
      <c r="G978" s="391"/>
      <c r="H978" s="155"/>
      <c r="M978" s="388"/>
    </row>
    <row r="979" spans="1:13" ht="15.75" customHeight="1">
      <c r="A979" s="381"/>
      <c r="B979" s="393"/>
      <c r="C979" s="393"/>
      <c r="D979" s="383"/>
      <c r="E979" s="392"/>
      <c r="F979" s="386"/>
      <c r="G979" s="391"/>
      <c r="H979" s="155"/>
      <c r="M979" s="388"/>
    </row>
    <row r="980" spans="1:13" ht="15.75" customHeight="1">
      <c r="A980" s="381"/>
      <c r="B980" s="393"/>
      <c r="C980" s="393"/>
      <c r="D980" s="383"/>
      <c r="E980" s="392"/>
      <c r="F980" s="386"/>
      <c r="G980" s="391"/>
      <c r="H980" s="155"/>
      <c r="M980" s="388"/>
    </row>
    <row r="981" spans="1:13" ht="15.75" customHeight="1">
      <c r="A981" s="381"/>
      <c r="B981" s="393"/>
      <c r="C981" s="393"/>
      <c r="D981" s="383"/>
      <c r="E981" s="392"/>
      <c r="F981" s="386"/>
      <c r="G981" s="391"/>
      <c r="H981" s="155"/>
      <c r="M981" s="388"/>
    </row>
    <row r="982" spans="1:13" ht="15.75" customHeight="1">
      <c r="A982" s="381"/>
      <c r="B982" s="393"/>
      <c r="C982" s="393"/>
      <c r="D982" s="383"/>
      <c r="E982" s="392"/>
      <c r="F982" s="386"/>
      <c r="G982" s="391"/>
      <c r="H982" s="155"/>
      <c r="M982" s="388"/>
    </row>
    <row r="983" spans="1:13" ht="15.75" customHeight="1">
      <c r="A983" s="381"/>
      <c r="B983" s="393"/>
      <c r="C983" s="393"/>
      <c r="D983" s="383"/>
      <c r="E983" s="392"/>
      <c r="F983" s="386"/>
      <c r="G983" s="391"/>
      <c r="H983" s="155"/>
      <c r="M983" s="388"/>
    </row>
    <row r="984" spans="1:13" ht="15.75" customHeight="1">
      <c r="A984" s="381"/>
      <c r="B984" s="393"/>
      <c r="C984" s="393"/>
      <c r="D984" s="383"/>
      <c r="E984" s="392"/>
      <c r="F984" s="386"/>
      <c r="G984" s="391"/>
      <c r="H984" s="155"/>
      <c r="M984" s="388"/>
    </row>
    <row r="985" spans="1:13" ht="15.75" customHeight="1">
      <c r="A985" s="381"/>
      <c r="B985" s="393"/>
      <c r="C985" s="393"/>
      <c r="D985" s="383"/>
      <c r="E985" s="392"/>
      <c r="F985" s="386"/>
      <c r="G985" s="391"/>
      <c r="H985" s="155"/>
      <c r="M985" s="388"/>
    </row>
    <row r="986" spans="1:13" ht="15.75" customHeight="1">
      <c r="A986" s="381"/>
      <c r="B986" s="393"/>
      <c r="C986" s="393"/>
      <c r="D986" s="383"/>
      <c r="E986" s="392"/>
      <c r="F986" s="386"/>
      <c r="G986" s="391"/>
      <c r="H986" s="155"/>
      <c r="M986" s="388"/>
    </row>
    <row r="987" spans="1:13" ht="15.75" customHeight="1">
      <c r="A987" s="381"/>
      <c r="B987" s="393"/>
      <c r="C987" s="393"/>
      <c r="D987" s="383"/>
      <c r="E987" s="392"/>
      <c r="F987" s="386"/>
      <c r="G987" s="391"/>
      <c r="H987" s="155"/>
      <c r="M987" s="388"/>
    </row>
    <row r="988" spans="1:13" ht="15.75" customHeight="1">
      <c r="A988" s="381"/>
      <c r="B988" s="393"/>
      <c r="C988" s="393"/>
      <c r="D988" s="383"/>
      <c r="E988" s="392"/>
      <c r="F988" s="386"/>
      <c r="G988" s="391"/>
      <c r="H988" s="155"/>
      <c r="M988" s="388"/>
    </row>
    <row r="989" spans="1:13" ht="15.75" customHeight="1">
      <c r="A989" s="381"/>
      <c r="B989" s="393"/>
      <c r="C989" s="393"/>
      <c r="D989" s="383"/>
      <c r="E989" s="392"/>
      <c r="F989" s="386"/>
      <c r="G989" s="391"/>
      <c r="H989" s="155"/>
      <c r="M989" s="388"/>
    </row>
    <row r="990" spans="1:13" ht="15.75" customHeight="1">
      <c r="A990" s="381"/>
      <c r="B990" s="393"/>
      <c r="C990" s="393"/>
      <c r="D990" s="383"/>
      <c r="E990" s="392"/>
      <c r="F990" s="386"/>
      <c r="G990" s="391"/>
      <c r="H990" s="155"/>
      <c r="M990" s="388"/>
    </row>
    <row r="991" spans="1:13" ht="15.75" customHeight="1">
      <c r="A991" s="381"/>
      <c r="B991" s="393"/>
      <c r="C991" s="393"/>
      <c r="D991" s="383"/>
      <c r="E991" s="392"/>
      <c r="F991" s="386"/>
      <c r="G991" s="391"/>
      <c r="H991" s="155"/>
      <c r="M991" s="388"/>
    </row>
    <row r="992" spans="1:13" ht="15.75" customHeight="1">
      <c r="A992" s="381"/>
      <c r="B992" s="393"/>
      <c r="C992" s="393"/>
      <c r="D992" s="383"/>
      <c r="E992" s="392"/>
      <c r="F992" s="386"/>
      <c r="G992" s="391"/>
      <c r="H992" s="155"/>
      <c r="M992" s="388"/>
    </row>
    <row r="993" spans="1:13" ht="15.75" customHeight="1">
      <c r="A993" s="381"/>
      <c r="B993" s="393"/>
      <c r="C993" s="393"/>
      <c r="D993" s="383"/>
      <c r="E993" s="392"/>
      <c r="F993" s="386"/>
      <c r="G993" s="391"/>
      <c r="H993" s="155"/>
      <c r="M993" s="388"/>
    </row>
    <row r="994" spans="1:13" ht="15.75" customHeight="1">
      <c r="A994" s="381"/>
      <c r="B994" s="393"/>
      <c r="C994" s="393"/>
      <c r="D994" s="383"/>
      <c r="E994" s="392"/>
      <c r="F994" s="386"/>
      <c r="G994" s="391"/>
      <c r="H994" s="155"/>
      <c r="M994" s="388"/>
    </row>
    <row r="995" spans="1:13" ht="15.75" customHeight="1">
      <c r="A995" s="381"/>
      <c r="B995" s="393"/>
      <c r="C995" s="393"/>
      <c r="D995" s="383"/>
      <c r="E995" s="392"/>
      <c r="F995" s="386"/>
      <c r="G995" s="391"/>
      <c r="H995" s="155"/>
      <c r="M995" s="388"/>
    </row>
    <row r="996" spans="1:13" ht="15.75" customHeight="1">
      <c r="A996" s="381"/>
      <c r="B996" s="393"/>
      <c r="C996" s="393"/>
      <c r="D996" s="383"/>
      <c r="E996" s="392"/>
      <c r="F996" s="386"/>
      <c r="G996" s="391"/>
      <c r="H996" s="155"/>
      <c r="M996" s="388"/>
    </row>
    <row r="997" spans="1:13" ht="15.75" customHeight="1">
      <c r="A997" s="381"/>
      <c r="B997" s="393"/>
      <c r="C997" s="393"/>
      <c r="D997" s="383"/>
      <c r="E997" s="392"/>
      <c r="F997" s="386"/>
      <c r="G997" s="391"/>
      <c r="H997" s="155"/>
      <c r="M997" s="388"/>
    </row>
    <row r="998" spans="1:13" ht="15.75" customHeight="1">
      <c r="A998" s="381"/>
      <c r="B998" s="393"/>
      <c r="C998" s="393"/>
      <c r="D998" s="383"/>
      <c r="E998" s="392"/>
      <c r="F998" s="386"/>
      <c r="G998" s="391"/>
      <c r="H998" s="155"/>
      <c r="M998" s="388"/>
    </row>
    <row r="999" spans="1:13" ht="15.75" customHeight="1">
      <c r="A999" s="381"/>
      <c r="B999" s="393"/>
      <c r="C999" s="393"/>
      <c r="D999" s="383"/>
      <c r="E999" s="392"/>
      <c r="F999" s="386"/>
      <c r="G999" s="391"/>
      <c r="H999" s="155"/>
      <c r="M999" s="388"/>
    </row>
    <row r="1000" spans="1:13" ht="15.75" customHeight="1">
      <c r="A1000" s="381"/>
      <c r="B1000" s="393"/>
      <c r="C1000" s="393"/>
      <c r="D1000" s="383"/>
      <c r="E1000" s="392"/>
      <c r="F1000" s="386"/>
      <c r="G1000" s="391"/>
      <c r="H1000" s="155"/>
      <c r="M1000" s="388"/>
    </row>
  </sheetData>
  <sheetProtection sheet="1" objects="1" scenarios="1" selectLockedCells="1"/>
  <conditionalFormatting sqref="A2:D2">
    <cfRule type="expression" dxfId="34" priority="2">
      <formula>NOT($A2="")</formula>
    </cfRule>
  </conditionalFormatting>
  <conditionalFormatting sqref="A3:D259">
    <cfRule type="expression" dxfId="33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/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 t="str">
        <f>IFERROR(IF($V2=$Z$1,'1st Run'!I2,""),"")</f>
        <v/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513" t="s">
        <v>63</v>
      </c>
      <c r="I3" s="461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/>
      </c>
      <c r="W3" s="52" t="str">
        <f>IFERROR(IF(V3=$W$1,'1st Run'!I3,""),"")</f>
        <v/>
      </c>
      <c r="X3" s="52" t="str">
        <f>IFERROR(IF(V3=$X$1,'1st Run'!I3,""),"")</f>
        <v/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16.529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514" t="s">
        <v>57</v>
      </c>
      <c r="M4" s="88" t="str">
        <f>Youth!AD10</f>
        <v>1st</v>
      </c>
      <c r="N4" s="45" t="str">
        <f>Youth!AE10</f>
        <v>KAILEE BERGER (Y)</v>
      </c>
      <c r="O4" s="45" t="str">
        <f>Youth!AF10</f>
        <v>CK LAUGHIN FIRE</v>
      </c>
      <c r="P4" s="89">
        <f>Youth!AG10</f>
        <v>16.529000064999998</v>
      </c>
      <c r="Q4" s="64">
        <f t="shared" ref="Q4:Q8" si="3">AH10</f>
        <v>51.975000000000001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/>
      </c>
      <c r="W4" s="52" t="str">
        <f>IFERROR(IF(V4=$W$1,'1st Run'!I4,""),"")</f>
        <v/>
      </c>
      <c r="X4" s="52" t="str">
        <f>IFERROR(IF(V4=$X$1,'1st Run'!I4,""),"")</f>
        <v/>
      </c>
      <c r="Y4" s="52" t="str">
        <f>IFERROR(IF(V4=$Y$1,'1st Run'!I4,""),"")</f>
        <v/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17.029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51.975000000000001</v>
      </c>
      <c r="AR4" s="71">
        <f t="shared" si="4"/>
        <v>44.55</v>
      </c>
      <c r="AS4" s="71">
        <f t="shared" si="4"/>
        <v>29.7</v>
      </c>
      <c r="AT4" s="71">
        <f t="shared" si="4"/>
        <v>22.274999999999999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16.529</v>
      </c>
      <c r="K5" s="17"/>
      <c r="L5" s="515"/>
      <c r="M5" s="26" t="str">
        <f>IF($J$12&lt;"2","",Youth!AD11)</f>
        <v>-</v>
      </c>
      <c r="N5" s="27" t="str">
        <f>IF(M5="","",Youth!AE11)</f>
        <v>-</v>
      </c>
      <c r="O5" s="27" t="str">
        <f>IF(N5="","",Youth!AF11)</f>
        <v>-</v>
      </c>
      <c r="P5" s="69" t="str">
        <f>IF(O5="","",Youth!AG11)</f>
        <v>-</v>
      </c>
      <c r="Q5" s="70">
        <f t="shared" si="3"/>
        <v>34.65</v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>4D</v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>
        <f>IFERROR(IF($V5=$Z$1,'1st Run'!I5,""),"")</f>
        <v>916.35200000399993</v>
      </c>
      <c r="AA5" s="52" t="str">
        <f>IFERROR(IF(V5=$AA$1,'1st Run'!I5,""),"")</f>
        <v/>
      </c>
      <c r="AB5" s="51"/>
      <c r="AC5" s="65">
        <f>AC4+0.5</f>
        <v>17.529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34.65</v>
      </c>
      <c r="AR5" s="71">
        <f t="shared" si="4"/>
        <v>29.700000000000003</v>
      </c>
      <c r="AS5" s="71">
        <f t="shared" si="4"/>
        <v>19.8</v>
      </c>
      <c r="AT5" s="71">
        <f t="shared" si="4"/>
        <v>14.850000000000001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17.029</v>
      </c>
      <c r="K6" s="17"/>
      <c r="L6" s="515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18.529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36" t="s">
        <v>59</v>
      </c>
      <c r="J7" s="137">
        <f>Youth!AC5</f>
        <v>17.529</v>
      </c>
      <c r="K7" s="17"/>
      <c r="L7" s="515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39" t="s">
        <v>60</v>
      </c>
      <c r="J8" s="138">
        <f>AC6</f>
        <v>18.529</v>
      </c>
      <c r="K8" s="17"/>
      <c r="L8" s="516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/>
      </c>
      <c r="W8" s="52" t="str">
        <f>IFERROR(IF(V8=$W$1,'1st Run'!I8,""),"")</f>
        <v/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/>
      </c>
      <c r="W9" s="52" t="str">
        <f>IFERROR(IF(V9=$W$1,'1st Run'!I9,""),"")</f>
        <v/>
      </c>
      <c r="X9" s="52" t="str">
        <f>IFERROR(IF(V9=$X$1,'1st Run'!I9,""),"")</f>
        <v/>
      </c>
      <c r="Y9" s="52" t="str">
        <f>IFERROR(IF(V9=$Y$1,'1st Run'!I9,""),"")</f>
        <v/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86.625</v>
      </c>
      <c r="AR9" s="71">
        <f t="shared" ref="AR9:AT9" si="5">AR2*$AO$12</f>
        <v>74.25</v>
      </c>
      <c r="AS9" s="71">
        <f t="shared" si="5"/>
        <v>49.5</v>
      </c>
      <c r="AT9" s="71">
        <f t="shared" si="5"/>
        <v>37.125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513" t="s">
        <v>71</v>
      </c>
      <c r="I10" s="461"/>
      <c r="J10" s="90">
        <f>COUNTIF('1st Run'!$J$2:$J$286,"o")+COUNTIF('1st Run'!$J$2:$J$286,"x")-COUNTIF('1st Run'!E2:E286,"scratch")</f>
        <v>15</v>
      </c>
      <c r="K10" s="87">
        <v>1</v>
      </c>
      <c r="L10" s="517" t="s">
        <v>58</v>
      </c>
      <c r="M10" s="88" t="str">
        <f>Youth!AD16</f>
        <v>-</v>
      </c>
      <c r="N10" s="45" t="str">
        <f>Youth!AE16</f>
        <v>-</v>
      </c>
      <c r="O10" s="45" t="str">
        <f>Youth!AF16</f>
        <v>-</v>
      </c>
      <c r="P10" s="89" t="str">
        <f>Youth!AG16</f>
        <v>-</v>
      </c>
      <c r="Q10" s="64">
        <f t="shared" ref="Q10:Q14" si="6">AH16</f>
        <v>44.55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/>
      </c>
      <c r="W10" s="52" t="str">
        <f>IFERROR(IF(V10=$W$1,'1st Run'!I10,""),"")</f>
        <v/>
      </c>
      <c r="X10" s="52" t="str">
        <f>IFERROR(IF(V10=$X$1,'1st Run'!I10,""),"")</f>
        <v/>
      </c>
      <c r="Y10" s="52" t="str">
        <f>IFERROR(IF(V10=$Y$1,'1st Run'!I10,""),"")</f>
        <v/>
      </c>
      <c r="Z10" s="52" t="str">
        <f>IFERROR(IF($V10=$Z$1,'1st Run'!I10,""),"")</f>
        <v/>
      </c>
      <c r="AA10" s="52" t="str">
        <f>IFERROR(IF(V10=$AA$1,'1st Run'!I10,""),"")</f>
        <v/>
      </c>
      <c r="AB10" s="51" t="s">
        <v>44</v>
      </c>
      <c r="AC10" s="521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KAILEE BERGER (Y)</v>
      </c>
      <c r="AF10" s="91" t="str">
        <f t="array" ref="AF10">IFERROR(INDEX('1st Run'!$B:$I,MATCH(AG10,'1st Run'!$I:$I,0),2),"-")</f>
        <v>CK LAUGHIN FIRE</v>
      </c>
      <c r="AG10" s="52">
        <f t="shared" ref="AG10:AG14" si="8">IFERROR(SMALL($W$2:$W$286,AI10),"-")</f>
        <v>16.529000064999998</v>
      </c>
      <c r="AH10" s="109">
        <f t="shared" ref="AH10:AH14" si="9">IF(AQ4&gt;0,AQ4,"")</f>
        <v>51.975000000000001</v>
      </c>
      <c r="AI10" s="38">
        <v>1</v>
      </c>
      <c r="AL10" s="505" t="s">
        <v>72</v>
      </c>
      <c r="AM10" s="453"/>
      <c r="AN10" s="453"/>
      <c r="AO10" s="18">
        <f>J10</f>
        <v>15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515"/>
      <c r="M11" s="26" t="str">
        <f>IF($J$12&lt;"2","",Youth!AD17)</f>
        <v>-</v>
      </c>
      <c r="N11" s="27" t="str">
        <f>IF(M11="","",Youth!AE17)</f>
        <v>-</v>
      </c>
      <c r="O11" s="27" t="str">
        <f>IF(N11="","",Youth!AF17)</f>
        <v>-</v>
      </c>
      <c r="P11" s="69" t="str">
        <f>IF(O11="","",Youth!AG17)</f>
        <v>-</v>
      </c>
      <c r="Q11" s="70">
        <f t="shared" si="6"/>
        <v>29.700000000000003</v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>3D</v>
      </c>
      <c r="W11" s="52" t="str">
        <f>IFERROR(IF(V11=$W$1,'1st Run'!I11,""),"")</f>
        <v/>
      </c>
      <c r="X11" s="52" t="str">
        <f>IFERROR(IF(V11=$X$1,'1st Run'!I11,""),"")</f>
        <v/>
      </c>
      <c r="Y11" s="52">
        <f>IFERROR(IF(V11=$Y$1,'1st Run'!I11,""),"")</f>
        <v>17.833000009999999</v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510"/>
      <c r="AD11" s="91" t="str">
        <f t="shared" si="7"/>
        <v>-</v>
      </c>
      <c r="AE11" s="91" t="str">
        <f t="array" ref="AE11">IFERROR(INDEX('1st Run'!B:I,MATCH(AG11,'1st Run'!$I:$I,0),1),"-")</f>
        <v>-</v>
      </c>
      <c r="AF11" s="91" t="str">
        <f t="array" ref="AF11">IFERROR(INDEX('1st Run'!$B:$I,MATCH(AG11,'1st Run'!$I:$I,0),2),"-")</f>
        <v>-</v>
      </c>
      <c r="AG11" s="52" t="str">
        <f t="shared" si="8"/>
        <v>-</v>
      </c>
      <c r="AH11" s="109">
        <f t="shared" si="9"/>
        <v>34.65</v>
      </c>
      <c r="AI11" s="38">
        <v>2</v>
      </c>
      <c r="AL11" s="505" t="s">
        <v>73</v>
      </c>
      <c r="AM11" s="453"/>
      <c r="AN11" s="453"/>
      <c r="AO11" s="71">
        <f>'1st Run'!M7*'1st Run'!M8</f>
        <v>16.5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2</v>
      </c>
      <c r="K12" s="87">
        <v>3</v>
      </c>
      <c r="L12" s="515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510"/>
      <c r="AD12" s="91" t="str">
        <f t="shared" si="7"/>
        <v>-</v>
      </c>
      <c r="AE12" s="91" t="str">
        <f t="array" ref="AE12">IFERROR(INDEX('1st Run'!B:I,MATCH(AG12,'1st Run'!$I:$I,0),1),"-")</f>
        <v>-</v>
      </c>
      <c r="AF12" s="91" t="str">
        <f t="array" ref="AF12">IFERROR(INDEX('1st Run'!$B:$I,MATCH(AG12,'1st Run'!$I:$I,0),2),"-")</f>
        <v>-</v>
      </c>
      <c r="AG12" s="52" t="str">
        <f t="shared" si="8"/>
        <v>-</v>
      </c>
      <c r="AH12" s="109" t="str">
        <f t="shared" si="9"/>
        <v/>
      </c>
      <c r="AI12" s="38">
        <v>3</v>
      </c>
      <c r="AL12" s="505" t="s">
        <v>75</v>
      </c>
      <c r="AM12" s="453"/>
      <c r="AN12" s="453"/>
      <c r="AO12" s="71">
        <f>(AO10*AO11)+'1st Run'!M4</f>
        <v>247.5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515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510"/>
      <c r="AD13" s="91" t="str">
        <f t="shared" si="7"/>
        <v>-</v>
      </c>
      <c r="AE13" s="91" t="str">
        <f t="array" ref="AE13">IFERROR(INDEX('1st Run'!B:I,MATCH(AG13,'1st Run'!$I:$I,0),1),"-")</f>
        <v>-</v>
      </c>
      <c r="AF13" s="91" t="str">
        <f t="array" ref="AF13">IFERROR(INDEX('1st Run'!$B:$I,MATCH(AG13,'1st Run'!$I:$I,0),2),"-")</f>
        <v>-</v>
      </c>
      <c r="AG13" s="52" t="str">
        <f t="shared" si="8"/>
        <v>-</v>
      </c>
      <c r="AH13" s="109" t="str">
        <f t="shared" si="9"/>
        <v/>
      </c>
      <c r="AI13" s="38">
        <v>4</v>
      </c>
      <c r="AL13" s="505" t="s">
        <v>66</v>
      </c>
      <c r="AM13" s="453"/>
      <c r="AN13" s="453"/>
      <c r="AO13" s="71">
        <f>AO12*AU2</f>
        <v>247.49999999999997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518" t="s">
        <v>76</v>
      </c>
      <c r="J14" s="519"/>
      <c r="K14" s="87">
        <v>5</v>
      </c>
      <c r="L14" s="516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/>
      </c>
      <c r="W14" s="52" t="str">
        <f>IFERROR(IF(V14=$W$1,'1st Run'!I14,""),"")</f>
        <v/>
      </c>
      <c r="X14" s="52" t="str">
        <f>IFERROR(IF(V14=$X$1,'1st Run'!I14,""),"")</f>
        <v/>
      </c>
      <c r="Y14" s="52" t="str">
        <f>IFERROR(IF(V14=$Y$1,'1st Run'!I14,""),"")</f>
        <v/>
      </c>
      <c r="Z14" s="52" t="str">
        <f>IFERROR(IF($V14=$Z$1,'1st Run'!I14,""),"")</f>
        <v/>
      </c>
      <c r="AA14" s="52" t="str">
        <f>IFERROR(IF(V14=$AA$1,'1st Run'!I14,""),"")</f>
        <v/>
      </c>
      <c r="AB14" s="51" t="s">
        <v>70</v>
      </c>
      <c r="AC14" s="511"/>
      <c r="AD14" s="91" t="str">
        <f t="shared" si="7"/>
        <v>-</v>
      </c>
      <c r="AE14" s="91" t="str">
        <f t="array" ref="AE14">IFERROR(INDEX('1st Run'!B:I,MATCH(AG14,'1st Run'!$I:$I,0),1),"-")</f>
        <v>-</v>
      </c>
      <c r="AF14" s="91" t="str">
        <f t="array" ref="AF14">IFERROR(INDEX('1st Run'!$B:$I,MATCH(AG14,'1st Run'!$I:$I,0),2),"-")</f>
        <v>-</v>
      </c>
      <c r="AG14" s="52" t="str">
        <f t="shared" si="8"/>
        <v>-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520" t="s">
        <v>59</v>
      </c>
      <c r="M16" s="23" t="str">
        <f>Youth!AD22</f>
        <v>1st</v>
      </c>
      <c r="N16" s="62" t="str">
        <f>Youth!AE22</f>
        <v>JACKIE FIEKEMA (Y)</v>
      </c>
      <c r="O16" s="62" t="str">
        <f>Youth!AF22</f>
        <v>MARKED WITH CHROME</v>
      </c>
      <c r="P16" s="63">
        <f>Youth!AG22</f>
        <v>17.560000079999998</v>
      </c>
      <c r="Q16" s="64">
        <f t="shared" ref="Q16:Q20" si="10">AH22</f>
        <v>29.7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>4D</v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>
        <f>IFERROR(IF($V16=$Z$1,'1st Run'!I16,""),"")</f>
        <v>24.697000015</v>
      </c>
      <c r="AA16" s="52" t="str">
        <f>IFERROR(IF(V16=$AA$1,'1st Run'!I16,""),"")</f>
        <v/>
      </c>
      <c r="AB16" s="51" t="s">
        <v>44</v>
      </c>
      <c r="AC16" s="509" t="s">
        <v>58</v>
      </c>
      <c r="AD16" s="101" t="str">
        <f t="shared" ref="AD16:AD20" si="11">IF(AE16="-","-",AB16)</f>
        <v>-</v>
      </c>
      <c r="AE16" s="101" t="str">
        <f t="array" ref="AE16">IFERROR(INDEX('1st Run'!B:I,MATCH(AG16,'1st Run'!I:I,0),1),"-")</f>
        <v>-</v>
      </c>
      <c r="AF16" s="101" t="str">
        <f t="array" ref="AF16">IFERROR(INDEX('1st Run'!B:I,MATCH(AG16,'1st Run'!I:I,0),2),"-")</f>
        <v>-</v>
      </c>
      <c r="AG16" s="102" t="str">
        <f t="shared" ref="AG16:AG20" si="12">IFERROR(SMALL($X$2:$X$286,AI16),"-")</f>
        <v>-</v>
      </c>
      <c r="AH16" s="99">
        <f t="shared" ref="AH16:AH20" si="13">IF(AR4&gt;0,AR4,"")</f>
        <v>44.55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515"/>
      <c r="M17" s="26" t="str">
        <f>IF($J$12&lt;"2","",Youth!AD23)</f>
        <v>2nd</v>
      </c>
      <c r="N17" s="27" t="str">
        <f>IF(M17="","",Youth!AE23)</f>
        <v>JENNA SPRANG (YO)</v>
      </c>
      <c r="O17" s="27" t="str">
        <f>IF(N17="","",Youth!AF23)</f>
        <v>VEGAS</v>
      </c>
      <c r="P17" s="69">
        <f>IF(O17="","",Youth!AG23)</f>
        <v>17.771000062000002</v>
      </c>
      <c r="Q17" s="70">
        <f t="shared" si="10"/>
        <v>19.8</v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/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 t="str">
        <f>IFERROR(IF($V17=$Z$1,'1st Run'!I17,""),"")</f>
        <v/>
      </c>
      <c r="AA17" s="52" t="str">
        <f>IFERROR(IF(V17=$AA$1,'1st Run'!I17,""),"")</f>
        <v/>
      </c>
      <c r="AB17" s="51" t="s">
        <v>45</v>
      </c>
      <c r="AC17" s="510"/>
      <c r="AD17" s="101" t="str">
        <f t="shared" si="11"/>
        <v>-</v>
      </c>
      <c r="AE17" s="101" t="str">
        <f t="array" ref="AE17">IFERROR(INDEX('1st Run'!B:I,MATCH(AG17,'1st Run'!I:I,0),1),"-")</f>
        <v>-</v>
      </c>
      <c r="AF17" s="101" t="str">
        <f t="array" ref="AF17">IFERROR(INDEX('1st Run'!B:I,MATCH(AG17,'1st Run'!I:I,0),2),"-")</f>
        <v>-</v>
      </c>
      <c r="AG17" s="102" t="str">
        <f t="shared" si="12"/>
        <v>-</v>
      </c>
      <c r="AH17" s="99">
        <f t="shared" si="13"/>
        <v>29.700000000000003</v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515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510"/>
      <c r="AD18" s="101" t="str">
        <f t="shared" si="11"/>
        <v>-</v>
      </c>
      <c r="AE18" s="101" t="str">
        <f t="array" ref="AE18">IFERROR(INDEX('1st Run'!B:I,MATCH(AG18,'1st Run'!I:I,0),1),"-")</f>
        <v>-</v>
      </c>
      <c r="AF18" s="101" t="str">
        <f t="array" ref="AF18">IFERROR(INDEX('1st Run'!B:I,MATCH(AG18,'1st Run'!I:I,0),2),"-")</f>
        <v>-</v>
      </c>
      <c r="AG18" s="102" t="str">
        <f t="shared" si="12"/>
        <v>-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515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510"/>
      <c r="AD19" s="101" t="str">
        <f t="shared" si="11"/>
        <v>-</v>
      </c>
      <c r="AE19" s="101" t="str">
        <f t="array" ref="AE19">IFERROR(INDEX('1st Run'!B:I,MATCH(AG19,'1st Run'!I:I,0),1),"-")</f>
        <v>-</v>
      </c>
      <c r="AF19" s="101" t="str">
        <f t="array" ref="AF19">IFERROR(INDEX('1st Run'!B:I,MATCH(AG19,'1st Run'!I:I,0),2),"-")</f>
        <v>-</v>
      </c>
      <c r="AG19" s="102" t="str">
        <f t="shared" si="12"/>
        <v>-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516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/>
      </c>
      <c r="W20" s="52" t="str">
        <f>IFERROR(IF(V20=$W$1,'1st Run'!I20,""),"")</f>
        <v/>
      </c>
      <c r="X20" s="52" t="str">
        <f>IFERROR(IF(V20=$X$1,'1st Run'!I20,""),"")</f>
        <v/>
      </c>
      <c r="Y20" s="52" t="str">
        <f>IFERROR(IF(V20=$Y$1,'1st Run'!I20,""),"")</f>
        <v/>
      </c>
      <c r="Z20" s="52" t="str">
        <f>IFERROR(IF($V20=$Z$1,'1st Run'!I20,""),"")</f>
        <v/>
      </c>
      <c r="AA20" s="52" t="str">
        <f>IFERROR(IF(V20=$AA$1,'1st Run'!I20,""),"")</f>
        <v/>
      </c>
      <c r="AB20" s="51" t="s">
        <v>70</v>
      </c>
      <c r="AC20" s="511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124"/>
      <c r="N21" s="125"/>
      <c r="O21" s="125"/>
      <c r="P21" s="126"/>
      <c r="Q21" s="12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/>
      </c>
      <c r="W21" s="52" t="str">
        <f>IFERROR(IF(V21=$W$1,'1st Run'!I21,""),"")</f>
        <v/>
      </c>
      <c r="X21" s="52" t="str">
        <f>IFERROR(IF(V21=$X$1,'1st Run'!I21,""),"")</f>
        <v/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506" t="s">
        <v>60</v>
      </c>
      <c r="M22" s="23" t="str">
        <f>Youth!AD28</f>
        <v>1st</v>
      </c>
      <c r="N22" s="62" t="str">
        <f>Youth!AE28</f>
        <v>HATTY FEY (YO)</v>
      </c>
      <c r="O22" s="62" t="str">
        <f>Youth!AF28</f>
        <v>MAUDE</v>
      </c>
      <c r="P22" s="63">
        <f>Youth!AG28</f>
        <v>18.591000021000003</v>
      </c>
      <c r="Q22" s="114">
        <f>AH28</f>
        <v>22.274999999999999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>4D</v>
      </c>
      <c r="W22" s="52" t="str">
        <f>IFERROR(IF(V22=$W$1,'1st Run'!I22,""),"")</f>
        <v/>
      </c>
      <c r="X22" s="52" t="str">
        <f>IFERROR(IF(V22=$X$1,'1st Run'!I22,""),"")</f>
        <v/>
      </c>
      <c r="Y22" s="52" t="str">
        <f>IFERROR(IF(V22=$Y$1,'1st Run'!I22,""),"")</f>
        <v/>
      </c>
      <c r="Z22" s="52">
        <f>IFERROR(IF($V22=$Z$1,'1st Run'!I22,""),"")</f>
        <v>18.591000021000003</v>
      </c>
      <c r="AA22" s="52" t="str">
        <f>IFERROR(IF(V22=$AA$1,'1st Run'!I22,""),"")</f>
        <v/>
      </c>
      <c r="AB22" s="51" t="s">
        <v>44</v>
      </c>
      <c r="AC22" s="509" t="s">
        <v>59</v>
      </c>
      <c r="AD22" s="101" t="str">
        <f>IF(AE22="-","-","1st")</f>
        <v>1st</v>
      </c>
      <c r="AE22" s="101" t="str">
        <f t="array" ref="AE22">IFERROR(INDEX('1st Run'!B:I,MATCH(AG22,'1st Run'!I:I,0),1),"-")</f>
        <v>JACKIE FIEKEMA (Y)</v>
      </c>
      <c r="AF22" s="101" t="str">
        <f t="array" ref="AF22">IFERROR(INDEX('1st Run'!B:I,MATCH(AG22,'1st Run'!I:I,0),2),"-")</f>
        <v>MARKED WITH CHROME</v>
      </c>
      <c r="AG22" s="102">
        <f t="shared" ref="AG22:AG26" si="14">IFERROR(IF(SMALL($Y$2:$Y$286,AI22)&lt;900,SMALL($Y$2:$Y$286,AI22),"-"),"-")</f>
        <v>17.560000079999998</v>
      </c>
      <c r="AH22" s="99">
        <f t="shared" ref="AH22:AH26" si="15">IF(AS4&gt;0,AS4,"")</f>
        <v>29.7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507"/>
      <c r="M23" s="115" t="str">
        <f>IF($J$12&lt;"2","",Youth!AD29)</f>
        <v>2nd</v>
      </c>
      <c r="N23" s="116" t="str">
        <f>IF(M23="","",Youth!AE29)</f>
        <v>TABITHA SANDERSON (YO)</v>
      </c>
      <c r="O23" s="116" t="str">
        <f>IF(N23="","",Youth!AF29)</f>
        <v>DOLLY</v>
      </c>
      <c r="P23" s="117">
        <f>IF(O23="","",Youth!AG29)</f>
        <v>18.892000080999999</v>
      </c>
      <c r="Q23" s="118">
        <f>AH29</f>
        <v>14.850000000000001</v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/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 t="str">
        <f>IFERROR(IF($V23=$Z$1,'1st Run'!I23,""),"")</f>
        <v/>
      </c>
      <c r="AA23" s="52" t="str">
        <f>IFERROR(IF(V23=$AA$1,'1st Run'!I23,""),"")</f>
        <v/>
      </c>
      <c r="AB23" s="51" t="s">
        <v>45</v>
      </c>
      <c r="AC23" s="510"/>
      <c r="AD23" s="101" t="str">
        <f>IF(AE23="-","-","2nd")</f>
        <v>2nd</v>
      </c>
      <c r="AE23" s="101" t="str">
        <f t="array" ref="AE23">IFERROR(INDEX('1st Run'!B:I,MATCH(AG23,'1st Run'!I:I,0),1),"-")</f>
        <v>JENNA SPRANG (YO)</v>
      </c>
      <c r="AF23" s="101" t="str">
        <f t="array" ref="AF23">IFERROR(INDEX('1st Run'!B:I,MATCH(AG23,'1st Run'!I:I,0),2),"-")</f>
        <v>VEGAS</v>
      </c>
      <c r="AG23" s="102">
        <f t="shared" si="14"/>
        <v>17.771000062000002</v>
      </c>
      <c r="AH23" s="99">
        <f t="shared" si="15"/>
        <v>19.8</v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507"/>
      <c r="M24" s="115" t="str">
        <f>IF($J$12&lt;"3","",Youth!AD30)</f>
        <v/>
      </c>
      <c r="N24" s="116" t="str">
        <f>IF(M24="","",Youth!AE30)</f>
        <v/>
      </c>
      <c r="O24" s="116" t="str">
        <f>IF(N24="","",Youth!AF30)</f>
        <v/>
      </c>
      <c r="P24" s="117" t="str">
        <f>IF(O24="","",Youth!AG30)</f>
        <v/>
      </c>
      <c r="Q24" s="118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510"/>
      <c r="AD24" s="101" t="str">
        <f>IF(AE24="-","-","3rd")</f>
        <v>3rd</v>
      </c>
      <c r="AE24" s="101" t="str">
        <f t="array" ref="AE24">IFERROR(INDEX('1st Run'!B:I,MATCH(AG24,'1st Run'!I:I,0),1),"-")</f>
        <v>KAYCE BERGER (Y)</v>
      </c>
      <c r="AF24" s="101" t="str">
        <f t="array" ref="AF24">IFERROR(INDEX('1st Run'!B:I,MATCH(AG24,'1st Run'!I:I,0),2),"-")</f>
        <v>JAW SMART LITTLESILV</v>
      </c>
      <c r="AG24" s="102">
        <f t="shared" si="14"/>
        <v>17.833000009999999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507"/>
      <c r="M25" s="115" t="str">
        <f>IF($J$12&lt;"4","",Youth!AD31)</f>
        <v/>
      </c>
      <c r="N25" s="116" t="str">
        <f>IF(M25="","",Youth!AE31)</f>
        <v/>
      </c>
      <c r="O25" s="116" t="str">
        <f>IF(N25="","",Youth!AF31)</f>
        <v/>
      </c>
      <c r="P25" s="117" t="str">
        <f>IF(O25="","",Youth!AG31)</f>
        <v/>
      </c>
      <c r="Q25" s="118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510"/>
      <c r="AD25" s="101" t="str">
        <f>IF(AE25="-","-","4th")</f>
        <v>4th</v>
      </c>
      <c r="AE25" s="101" t="str">
        <f t="array" ref="AE25">IFERROR(INDEX('1st Run'!B:I,MATCH(AG25,'1st Run'!I:I,0),1),"-")</f>
        <v>VIVIAN JOHNSON (Y)</v>
      </c>
      <c r="AF25" s="101" t="str">
        <f t="array" ref="AF25">IFERROR(INDEX('1st Run'!B:I,MATCH(AG25,'1st Run'!I:I,0),2),"-")</f>
        <v>MY COYOTE PLAYBOY</v>
      </c>
      <c r="AG25" s="102">
        <f t="shared" si="14"/>
        <v>17.882000026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508"/>
      <c r="M26" s="120" t="str">
        <f>IF($J$12&lt;"5","",Youth!AD32)</f>
        <v/>
      </c>
      <c r="N26" s="121" t="str">
        <f>IF(M26="","",Youth!AE32)</f>
        <v/>
      </c>
      <c r="O26" s="121" t="str">
        <f>IF(N26="","",Youth!AF32)</f>
        <v/>
      </c>
      <c r="P26" s="122" t="str">
        <f>IF(O26="","",Youth!AG32)</f>
        <v/>
      </c>
      <c r="Q26" s="12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/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 t="str">
        <f>IFERROR(IF($V26=$Z$1,'1st Run'!I26,""),"")</f>
        <v/>
      </c>
      <c r="AA26" s="52" t="str">
        <f>IFERROR(IF(V26=$AA$1,'1st Run'!I26,""),"")</f>
        <v/>
      </c>
      <c r="AB26" s="51" t="s">
        <v>70</v>
      </c>
      <c r="AC26" s="511"/>
      <c r="AD26" s="101" t="str">
        <f>IF(AE26="-","-","5th")</f>
        <v>5th</v>
      </c>
      <c r="AE26" s="101" t="str">
        <f t="array" ref="AE26">IFERROR(INDEX('1st Run'!B:I,MATCH(AG26,'1st Run'!I:I,0),1),"-")</f>
        <v>KAYCE BERGER (Y)</v>
      </c>
      <c r="AF26" s="101" t="str">
        <f t="array" ref="AF26">IFERROR(INDEX('1st Run'!B:I,MATCH(AG26,'1st Run'!I:I,0),2),"-")</f>
        <v>WEBBS LUCKY SPIN</v>
      </c>
      <c r="AG26" s="102">
        <f t="shared" si="14"/>
        <v>17.941000052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>3D</v>
      </c>
      <c r="W27" s="52" t="str">
        <f>IFERROR(IF(V27=$W$1,'1st Run'!I27,""),"")</f>
        <v/>
      </c>
      <c r="X27" s="52" t="str">
        <f>IFERROR(IF(V27=$X$1,'1st Run'!I27,""),"")</f>
        <v/>
      </c>
      <c r="Y27" s="52">
        <f>IFERROR(IF(V27=$Y$1,'1st Run'!I27,""),"")</f>
        <v>17.882000026</v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>4D</v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>
        <f>IFERROR(IF($V28=$Z$1,'1st Run'!I28,""),"")</f>
        <v>916.61500002700006</v>
      </c>
      <c r="AA28" s="52" t="str">
        <f>IFERROR(IF(V28=$AA$1,'1st Run'!I28,""),"")</f>
        <v/>
      </c>
      <c r="AB28" s="51" t="s">
        <v>44</v>
      </c>
      <c r="AC28" s="509" t="s">
        <v>60</v>
      </c>
      <c r="AD28" s="101" t="str">
        <f>IF(AE28="-","-","1st")</f>
        <v>1st</v>
      </c>
      <c r="AE28" s="101" t="str">
        <f t="array" ref="AE28">IFERROR(INDEX('1st Run'!B:I,MATCH(AG28,'1st Run'!I:I,0),1),"-")</f>
        <v>HATTY FEY (YO)</v>
      </c>
      <c r="AF28" s="101" t="str">
        <f t="array" ref="AF28">IFERROR(INDEX('1st Run'!B:I,MATCH(AG28,'1st Run'!I:I,0),2),"-")</f>
        <v>MAUDE</v>
      </c>
      <c r="AG28" s="102">
        <f t="shared" ref="AG28:AG32" si="16">IFERROR(IF(SMALL($Z$2:$Z$286,AI28)&lt;900,SMALL($Z$2:$Z$286,AI28),"-"),"-")</f>
        <v>18.591000021000003</v>
      </c>
      <c r="AH28" s="99">
        <f t="shared" ref="AH28:AH32" si="17">IF(AT4&gt;0,AT4,"")</f>
        <v>22.274999999999999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/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 t="str">
        <f>IFERROR(IF($V29=$Z$1,'1st Run'!I29,""),"")</f>
        <v/>
      </c>
      <c r="AA29" s="52" t="str">
        <f>IFERROR(IF(V29=$AA$1,'1st Run'!I29,""),"")</f>
        <v/>
      </c>
      <c r="AB29" s="51" t="s">
        <v>45</v>
      </c>
      <c r="AC29" s="510"/>
      <c r="AD29" s="101" t="str">
        <f>IF(AE29="-","-","2nd")</f>
        <v>2nd</v>
      </c>
      <c r="AE29" s="101" t="str">
        <f t="array" ref="AE29">IFERROR(INDEX('1st Run'!B:I,MATCH(AG29,'1st Run'!I:I,0),1),"-")</f>
        <v>TABITHA SANDERSON (YO)</v>
      </c>
      <c r="AF29" s="101" t="str">
        <f t="array" ref="AF29">IFERROR(INDEX('1st Run'!B:I,MATCH(AG29,'1st Run'!I:I,0),2),"-")</f>
        <v>DOLLY</v>
      </c>
      <c r="AG29" s="102">
        <f t="shared" si="16"/>
        <v>18.892000080999999</v>
      </c>
      <c r="AH29" s="99">
        <f t="shared" si="17"/>
        <v>14.850000000000001</v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510"/>
      <c r="AD30" s="101" t="str">
        <f>IF(AE30="-","-","3rd")</f>
        <v>3rd</v>
      </c>
      <c r="AE30" s="101" t="str">
        <f t="array" ref="AE30">IFERROR(INDEX('1st Run'!B:I,MATCH(AG30,'1st Run'!I:I,0),1),"-")</f>
        <v>ANDREA HANSEN (YO)</v>
      </c>
      <c r="AF30" s="101" t="str">
        <f t="array" ref="AF30">IFERROR(INDEX('1st Run'!B:I,MATCH(AG30,'1st Run'!I:I,0),2),"-")</f>
        <v>BUCKLEY</v>
      </c>
      <c r="AG30" s="102">
        <f t="shared" si="16"/>
        <v>22.155000050000002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510"/>
      <c r="AD31" s="101" t="str">
        <f>IF(AE31="-","-","4th")</f>
        <v>4th</v>
      </c>
      <c r="AE31" s="101" t="str">
        <f t="array" ref="AE31">IFERROR(INDEX('1st Run'!B:I,MATCH(AG31,'1st Run'!I:I,0),1),"-")</f>
        <v>VADA ALBRECHT (YO)</v>
      </c>
      <c r="AF31" s="101" t="str">
        <f t="array" ref="AF31">IFERROR(INDEX('1st Run'!B:I,MATCH(AG31,'1st Run'!I:I,0),2),"-")</f>
        <v>COCO</v>
      </c>
      <c r="AG31" s="102">
        <f t="shared" si="16"/>
        <v>24.697000015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/>
      </c>
      <c r="W32" s="52" t="str">
        <f>IFERROR(IF(V32=$W$1,'1st Run'!I32,""),"")</f>
        <v/>
      </c>
      <c r="X32" s="52" t="str">
        <f>IFERROR(IF(V32=$X$1,'1st Run'!I32,""),"")</f>
        <v/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511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/>
      </c>
      <c r="W33" s="52" t="str">
        <f>IFERROR(IF(V33=$W$1,'1st Run'!I33,""),"")</f>
        <v/>
      </c>
      <c r="X33" s="52" t="str">
        <f>IFERROR(IF(V33=$X$1,'1st Run'!I33,""),"")</f>
        <v/>
      </c>
      <c r="Y33" s="52" t="str">
        <f>IFERROR(IF(V33=$Y$1,'1st Run'!I33,""),"")</f>
        <v/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/>
      </c>
      <c r="W34" s="52" t="str">
        <f>IFERROR(IF(V34=$W$1,'1st Run'!I34,""),"")</f>
        <v/>
      </c>
      <c r="X34" s="52" t="str">
        <f>IFERROR(IF(V34=$X$1,'1st Run'!I34,""),"")</f>
        <v/>
      </c>
      <c r="Y34" s="52" t="str">
        <f>IFERROR(IF(V34=$Y$1,'1st Run'!I34,""),"")</f>
        <v/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509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510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/>
      </c>
      <c r="W36" s="52" t="str">
        <f>IFERROR(IF(V36=$W$1,'1st Run'!I36,""),"")</f>
        <v/>
      </c>
      <c r="X36" s="52" t="str">
        <f>IFERROR(IF(V36=$X$1,'1st Run'!I36,""),"")</f>
        <v/>
      </c>
      <c r="Y36" s="52" t="str">
        <f>IFERROR(IF(V36=$Y$1,'1st Run'!I36,""),"")</f>
        <v/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510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510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/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 t="str">
        <f>IFERROR(IF($V38=$Z$1,'1st Run'!I38,""),"")</f>
        <v/>
      </c>
      <c r="AA38" s="52" t="str">
        <f>IFERROR(IF(V38=$AA$1,'1st Run'!I38,""),"")</f>
        <v/>
      </c>
      <c r="AB38" s="51" t="s">
        <v>70</v>
      </c>
      <c r="AC38" s="512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>4D</v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>
        <f>IFERROR(IF($V39=$Z$1,'1st Run'!I39,""),"")</f>
        <v>999.99900003800008</v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/>
      </c>
      <c r="W41" s="52" t="str">
        <f>IFERROR(IF(V41=$W$1,'1st Run'!I41,""),"")</f>
        <v/>
      </c>
      <c r="X41" s="52" t="str">
        <f>IFERROR(IF(V41=$X$1,'1st Run'!I41,""),"")</f>
        <v/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/>
      </c>
      <c r="W42" s="52" t="str">
        <f>IFERROR(IF(V42=$W$1,'1st Run'!I42,""),"")</f>
        <v/>
      </c>
      <c r="X42" s="52" t="str">
        <f>IFERROR(IF(V42=$X$1,'1st Run'!I42,""),"")</f>
        <v/>
      </c>
      <c r="Y42" s="52" t="str">
        <f>IFERROR(IF(V42=$Y$1,'1st Run'!I42,""),"")</f>
        <v/>
      </c>
      <c r="Z42" s="52" t="str">
        <f>IFERROR(IF($V42=$Z$1,'1st Run'!I42,""),"")</f>
        <v/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/>
      </c>
      <c r="W45" s="52" t="str">
        <f>IFERROR(IF(V45=$W$1,'1st Run'!I45,""),"")</f>
        <v/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/>
      </c>
      <c r="W46" s="52" t="str">
        <f>IFERROR(IF(V46=$W$1,'1st Run'!I46,""),"")</f>
        <v/>
      </c>
      <c r="X46" s="52" t="str">
        <f>IFERROR(IF(V46=$X$1,'1st Run'!I46,""),"")</f>
        <v/>
      </c>
      <c r="Y46" s="52" t="str">
        <f>IFERROR(IF(V46=$Y$1,'1st Run'!I46,""),"")</f>
        <v/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>4D</v>
      </c>
      <c r="W47" s="52" t="str">
        <f>IFERROR(IF(V47=$W$1,'1st Run'!I47,""),"")</f>
        <v/>
      </c>
      <c r="X47" s="52" t="str">
        <f>IFERROR(IF(V47=$X$1,'1st Run'!I47,""),"")</f>
        <v/>
      </c>
      <c r="Y47" s="52" t="str">
        <f>IFERROR(IF(V47=$Y$1,'1st Run'!I47,""),"")</f>
        <v/>
      </c>
      <c r="Z47" s="52">
        <f>IFERROR(IF($V47=$Z$1,'1st Run'!I47,""),"")</f>
        <v>999.99900004599999</v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>4D</v>
      </c>
      <c r="W51" s="52" t="str">
        <f>IFERROR(IF(V51=$W$1,'1st Run'!I51,""),"")</f>
        <v/>
      </c>
      <c r="X51" s="52" t="str">
        <f>IFERROR(IF(V51=$X$1,'1st Run'!I51,""),"")</f>
        <v/>
      </c>
      <c r="Y51" s="52" t="str">
        <f>IFERROR(IF(V51=$Y$1,'1st Run'!I51,""),"")</f>
        <v/>
      </c>
      <c r="Z51" s="52">
        <f>IFERROR(IF($V51=$Z$1,'1st Run'!I51,""),"")</f>
        <v>22.155000050000002</v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/>
      </c>
      <c r="W52" s="52" t="str">
        <f>IFERROR(IF(V52=$W$1,'1st Run'!I52,""),"")</f>
        <v/>
      </c>
      <c r="X52" s="52" t="str">
        <f>IFERROR(IF(V52=$X$1,'1st Run'!I52,""),"")</f>
        <v/>
      </c>
      <c r="Y52" s="52" t="str">
        <f>IFERROR(IF(V52=$Y$1,'1st Run'!I52,""),"")</f>
        <v/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>3D</v>
      </c>
      <c r="W53" s="52" t="str">
        <f>IFERROR(IF(V53=$W$1,'1st Run'!I53,""),"")</f>
        <v/>
      </c>
      <c r="X53" s="52" t="str">
        <f>IFERROR(IF(V53=$X$1,'1st Run'!I53,""),"")</f>
        <v/>
      </c>
      <c r="Y53" s="52">
        <f>IFERROR(IF(V53=$Y$1,'1st Run'!I53,""),"")</f>
        <v>17.941000052</v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/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 t="str">
        <f>IFERROR(IF($V54=$Z$1,'1st Run'!I54,""),"")</f>
        <v/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/>
      </c>
      <c r="W58" s="52" t="str">
        <f>IFERROR(IF(V58=$W$1,'1st Run'!I58,""),"")</f>
        <v/>
      </c>
      <c r="X58" s="52" t="str">
        <f>IFERROR(IF(V58=$X$1,'1st Run'!I58,""),"")</f>
        <v/>
      </c>
      <c r="Y58" s="52" t="str">
        <f>IFERROR(IF(V58=$Y$1,'1st Run'!I58,""),"")</f>
        <v/>
      </c>
      <c r="Z58" s="52" t="str">
        <f>IFERROR(IF($V58=$Z$1,'1st Run'!I58,""),"")</f>
        <v/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/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 t="str">
        <f>IFERROR(IF($V60=$Z$1,'1st Run'!I60,""),"")</f>
        <v/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/>
      </c>
      <c r="W62" s="52" t="str">
        <f>IFERROR(IF(V62=$W$1,'1st Run'!I62,""),"")</f>
        <v/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>3D</v>
      </c>
      <c r="W63" s="52" t="str">
        <f>IFERROR(IF(V63=$W$1,'1st Run'!I63,""),"")</f>
        <v/>
      </c>
      <c r="X63" s="52" t="str">
        <f>IFERROR(IF(V63=$X$1,'1st Run'!I63,""),"")</f>
        <v/>
      </c>
      <c r="Y63" s="52">
        <f>IFERROR(IF(V63=$Y$1,'1st Run'!I63,""),"")</f>
        <v>17.771000062000002</v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/>
      </c>
      <c r="W65" s="52" t="str">
        <f>IFERROR(IF(V65=$W$1,'1st Run'!I65,""),"")</f>
        <v/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>1D</v>
      </c>
      <c r="W66" s="52">
        <f>IFERROR(IF(V66=$W$1,'1st Run'!I66,""),"")</f>
        <v>16.529000064999998</v>
      </c>
      <c r="X66" s="52" t="str">
        <f>IFERROR(IF(V66=$X$1,'1st Run'!I66,""),"")</f>
        <v/>
      </c>
      <c r="Y66" s="52" t="str">
        <f>IFERROR(IF(V66=$Y$1,'1st Run'!I66,""),"")</f>
        <v/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/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 t="str">
        <f>IFERROR(IF($V69=$Z$1,'1st Run'!I69,""),"")</f>
        <v/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/>
      </c>
      <c r="W70" s="52" t="str">
        <f>IFERROR(IF(V70=$W$1,'1st Run'!I70,""),"")</f>
        <v/>
      </c>
      <c r="X70" s="52" t="str">
        <f>IFERROR(IF(V70=$X$1,'1st Run'!I70,""),"")</f>
        <v/>
      </c>
      <c r="Y70" s="52" t="str">
        <f>IFERROR(IF(V70=$Y$1,'1st Run'!I70,""),"")</f>
        <v/>
      </c>
      <c r="Z70" s="52" t="str">
        <f>IFERROR(IF($V70=$Z$1,'1st Run'!I70,""),"")</f>
        <v/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>4D</v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>
        <f>IFERROR(IF($V71=$Z$1,'1st Run'!I71,""),"")</f>
        <v>916.81400007000002</v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>3D</v>
      </c>
      <c r="W81" s="52" t="str">
        <f>IFERROR(IF(V81=$W$1,'1st Run'!I81,""),"")</f>
        <v/>
      </c>
      <c r="X81" s="52" t="str">
        <f>IFERROR(IF(V81=$X$1,'1st Run'!I81,""),"")</f>
        <v/>
      </c>
      <c r="Y81" s="52">
        <f>IFERROR(IF(V81=$Y$1,'1st Run'!I81,""),"")</f>
        <v>17.560000079999998</v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>4D</v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>
        <f>IFERROR(IF($V82=$Z$1,'1st Run'!I82,""),"")</f>
        <v>18.892000080999999</v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/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 t="str">
        <f>IFERROR(IF($V87=$Z$1,'1st Run'!I87,""),"")</f>
        <v/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/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 t="str">
        <f>IFERROR(IF($V89=$Z$1,'1st Run'!I89,""),"")</f>
        <v/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  <mergeCell ref="AL10:AN10"/>
    <mergeCell ref="AL11:AN11"/>
    <mergeCell ref="AL12:AN12"/>
    <mergeCell ref="AL13:AN13"/>
    <mergeCell ref="L22:L26"/>
    <mergeCell ref="AC22:AC26"/>
  </mergeCells>
  <conditionalFormatting sqref="A2:D286">
    <cfRule type="expression" dxfId="32" priority="2">
      <formula>MOD(ROW(),6)=1</formula>
    </cfRule>
  </conditionalFormatting>
  <conditionalFormatting sqref="D56:D60">
    <cfRule type="expression" dxfId="31" priority="3">
      <formula>MOD(ROW(),6)=1</formula>
    </cfRule>
  </conditionalFormatting>
  <conditionalFormatting sqref="M4:Q20">
    <cfRule type="expression" dxfId="30" priority="4">
      <formula>MOD(ROW(),2)=0</formula>
    </cfRule>
  </conditionalFormatting>
  <conditionalFormatting sqref="M21:Q26">
    <cfRule type="expression" dxfId="29" priority="1">
      <formula>MOD(ROW(),2)=0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Instructions</vt:lpstr>
      <vt:lpstr>Enter Draw</vt:lpstr>
      <vt:lpstr>Sheet1</vt:lpstr>
      <vt:lpstr>Sheet2</vt:lpstr>
      <vt:lpstr>Draw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2022-08-18T02:08:37Z</cp:lastPrinted>
  <dcterms:created xsi:type="dcterms:W3CDTF">2021-04-26T22:51:05Z</dcterms:created>
  <dcterms:modified xsi:type="dcterms:W3CDTF">2022-08-18T23:59:01Z</dcterms:modified>
</cp:coreProperties>
</file>